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S:\08_Indust\AP4837_24_Unid_Biometano_Sousel\1Est\07Formulario\V2\"/>
    </mc:Choice>
  </mc:AlternateContent>
  <xr:revisionPtr revIDLastSave="0" documentId="8_{785EFC36-A8DA-429B-BF2D-456F4B3A01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ver page" sheetId="7" r:id="rId1"/>
    <sheet name="Intro+Notas" sheetId="14" r:id="rId2"/>
    <sheet name="2-3" sheetId="20" r:id="rId3"/>
  </sheets>
  <definedNames>
    <definedName name="_xlnm._FilterDatabase" localSheetId="2" hidden="1">'2-3'!$A$2:$K$73</definedName>
    <definedName name="_xlnm._FilterDatabase" localSheetId="1" hidden="1">'Intro+Notas'!$A$2:$N$6</definedName>
    <definedName name="_PDM_DB">#REF!</definedName>
    <definedName name="a" localSheetId="2">'2-3'!$A$2:$K$73</definedName>
    <definedName name="a" localSheetId="1">'Intro+Notas'!$A$2:$N$6</definedName>
    <definedName name="aa" localSheetId="2">'2-3'!$A$2:$K$73</definedName>
    <definedName name="aa" localSheetId="1">'Intro+Notas'!$A$2:$N$6</definedName>
    <definedName name="aaaa" localSheetId="2">'2-3'!$A$2:$K$73</definedName>
    <definedName name="aaaa" localSheetId="1">'Intro+Notas'!$A$2:$N$6</definedName>
    <definedName name="_xlnm.Print_Area" localSheetId="2">'2-3'!$A$1:$G$108</definedName>
    <definedName name="_xlnm.Print_Area" localSheetId="0">'Cover page'!$A$1:$P$75</definedName>
    <definedName name="_xlnm.Print_Area" localSheetId="1">'Intro+Notas'!$A$1:$J$28</definedName>
    <definedName name="_xlnm.Criteria" localSheetId="2">'2-3'!#REF!</definedName>
    <definedName name="_xlnm.Criteria" localSheetId="1">'Intro+Notas'!#REF!</definedName>
    <definedName name="fgd" localSheetId="2" hidden="1">'2-3'!$A$2:$K$73</definedName>
    <definedName name="fgd" localSheetId="1" hidden="1">'Intro+Notas'!$A$2:$N$6</definedName>
    <definedName name="_xlnm.Print_Titles" localSheetId="2">'2-3'!$2:$2</definedName>
    <definedName name="_xlnm.Print_Titles" localSheetId="1">'Intro+Notas'!$2:$2</definedName>
    <definedName name="vvv" localSheetId="2">'2-3'!$A$2:$K$73</definedName>
    <definedName name="vvv" localSheetId="1">'Intro+Notas'!$A$2:$N$6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6" i="20" l="1"/>
  <c r="D83" i="20"/>
  <c r="D100" i="20"/>
  <c r="D96" i="20"/>
  <c r="C41" i="20"/>
  <c r="C62" i="20"/>
  <c r="C61" i="20" l="1"/>
  <c r="N69" i="7" l="1"/>
  <c r="L69" i="7"/>
  <c r="B54" i="7"/>
  <c r="A54" i="7"/>
  <c r="F61" i="20"/>
  <c r="D66" i="20"/>
  <c r="E61" i="20" l="1"/>
  <c r="N68" i="7"/>
  <c r="C68" i="7"/>
  <c r="A68" i="7"/>
  <c r="L68" i="7"/>
  <c r="N67" i="7"/>
  <c r="C67" i="7"/>
  <c r="A67" i="7"/>
  <c r="A66" i="7"/>
  <c r="L67" i="7"/>
  <c r="E8" i="20"/>
  <c r="F9" i="20"/>
  <c r="E9" i="20"/>
  <c r="F35" i="20"/>
  <c r="F34" i="20"/>
  <c r="F29" i="20"/>
  <c r="E35" i="20"/>
  <c r="E34" i="20"/>
  <c r="E29" i="20"/>
  <c r="D52" i="20" s="1"/>
  <c r="F8" i="20"/>
  <c r="E41" i="20" l="1"/>
  <c r="F41" i="20"/>
  <c r="D53" i="20"/>
  <c r="D54" i="20" s="1"/>
  <c r="C63" i="20" s="1"/>
  <c r="B53" i="7"/>
  <c r="E63" i="20" l="1"/>
  <c r="F63" i="20"/>
  <c r="D67" i="20"/>
  <c r="F62" i="20"/>
  <c r="E62" i="20"/>
  <c r="B17" i="20"/>
  <c r="B19" i="20" s="1"/>
  <c r="N66" i="7" l="1"/>
  <c r="L66" i="7"/>
  <c r="C66" i="7"/>
  <c r="D43" i="7"/>
  <c r="D42" i="7"/>
  <c r="D41" i="7"/>
  <c r="C41" i="7"/>
</calcChain>
</file>

<file path=xl/sharedStrings.xml><?xml version="1.0" encoding="utf-8"?>
<sst xmlns="http://schemas.openxmlformats.org/spreadsheetml/2006/main" count="169" uniqueCount="135">
  <si>
    <t>Primeira emissão</t>
  </si>
  <si>
    <t>Rev.</t>
  </si>
  <si>
    <t>Descrição</t>
  </si>
  <si>
    <t>Data</t>
  </si>
  <si>
    <t>Preparado</t>
  </si>
  <si>
    <t>Verificado</t>
  </si>
  <si>
    <t>Aprovado</t>
  </si>
  <si>
    <t>Finalidade</t>
  </si>
  <si>
    <t>Dono do Projeto:</t>
  </si>
  <si>
    <t>Projeto:</t>
  </si>
  <si>
    <t>Unidade de Biometano de Sousel</t>
  </si>
  <si>
    <t>Fase: Licenciamento</t>
  </si>
  <si>
    <t>Consorcio:</t>
  </si>
  <si>
    <t>Participante:</t>
  </si>
  <si>
    <t>Nº Doc Participante</t>
  </si>
  <si>
    <t>-</t>
  </si>
  <si>
    <t>Título do Documento</t>
  </si>
  <si>
    <t>Número do Documento</t>
  </si>
  <si>
    <t>Estado</t>
  </si>
  <si>
    <t>Versão (int.)</t>
  </si>
  <si>
    <t>Revisão</t>
  </si>
  <si>
    <t>Formato</t>
  </si>
  <si>
    <t>A4</t>
  </si>
  <si>
    <t>Página</t>
  </si>
  <si>
    <t>Índice</t>
  </si>
  <si>
    <t>0.</t>
  </si>
  <si>
    <t>Controlo de Revisões</t>
  </si>
  <si>
    <t>1.</t>
  </si>
  <si>
    <t>Introdução</t>
  </si>
  <si>
    <t>2.</t>
  </si>
  <si>
    <t>0. Controlo de Revisões</t>
  </si>
  <si>
    <t>Change Summary</t>
  </si>
  <si>
    <t>Date</t>
  </si>
  <si>
    <t>Prepared</t>
  </si>
  <si>
    <t>l</t>
  </si>
  <si>
    <t>€</t>
  </si>
  <si>
    <t>€/l</t>
  </si>
  <si>
    <t>2.1</t>
  </si>
  <si>
    <t>2.2</t>
  </si>
  <si>
    <t>BW</t>
  </si>
  <si>
    <t>Capacidade Instalada</t>
  </si>
  <si>
    <t>Produção de Gás - Biometano</t>
  </si>
  <si>
    <t>Equipamento</t>
  </si>
  <si>
    <t>BUP</t>
  </si>
  <si>
    <t>Horas Funcionamento Diárias</t>
  </si>
  <si>
    <t>Compressor</t>
  </si>
  <si>
    <t>A produção de biometano na unidade de Sousel estará limitada pela capacidade dos sistemas de purificação do biogás e compressão de biometano.</t>
  </si>
  <si>
    <r>
      <t xml:space="preserve">Os equipamentos apresentados estão dispostos em série e possuem a mesma capacidade instalada, resultando numa capacidade instalada de produção de biometano de </t>
    </r>
    <r>
      <rPr>
        <b/>
        <sz val="10"/>
        <rFont val="Montserrat"/>
      </rPr>
      <t>41 160 Nm³/dia.</t>
    </r>
  </si>
  <si>
    <t>Capacidade instalada diária (ton/dia)</t>
  </si>
  <si>
    <r>
      <rPr>
        <b/>
        <sz val="11"/>
        <rFont val="Montserrat"/>
      </rPr>
      <t>Nota de Cálculo</t>
    </r>
    <r>
      <rPr>
        <b/>
        <sz val="14"/>
        <rFont val="Montserrat"/>
      </rPr>
      <t xml:space="preserve">
Capacidade Instalada e Capacidade de Armazenamento</t>
    </r>
  </si>
  <si>
    <t>A01-RE-LPE-000-000-PRO-CAL-0015</t>
  </si>
  <si>
    <t>A</t>
  </si>
  <si>
    <t>Adição das capacidades de armazenamento</t>
  </si>
  <si>
    <t>Capacidade Armazenamento</t>
  </si>
  <si>
    <t>3.</t>
  </si>
  <si>
    <t>3.1</t>
  </si>
  <si>
    <t>3.2</t>
  </si>
  <si>
    <t>Efluentes Pecuários Liquído - Chorume</t>
  </si>
  <si>
    <t>Efluentes Pecuários Sólido - Estrume</t>
  </si>
  <si>
    <t>Largura (m)</t>
  </si>
  <si>
    <t>Comprimento (m)</t>
  </si>
  <si>
    <t>Altura (m)</t>
  </si>
  <si>
    <t>T1</t>
  </si>
  <si>
    <t>B1</t>
  </si>
  <si>
    <r>
      <t>Volume bruto (m</t>
    </r>
    <r>
      <rPr>
        <vertAlign val="superscript"/>
        <sz val="10"/>
        <rFont val="Montserrat"/>
      </rPr>
      <t>3</t>
    </r>
    <r>
      <rPr>
        <sz val="10"/>
        <rFont val="Montserrat"/>
      </rPr>
      <t>)</t>
    </r>
  </si>
  <si>
    <r>
      <t>Volume útil (m</t>
    </r>
    <r>
      <rPr>
        <vertAlign val="superscript"/>
        <sz val="10"/>
        <rFont val="Montserrat"/>
      </rPr>
      <t>3</t>
    </r>
    <r>
      <rPr>
        <sz val="10"/>
        <rFont val="Montserrat"/>
      </rPr>
      <t>)</t>
    </r>
  </si>
  <si>
    <t>Diametro (m)</t>
  </si>
  <si>
    <t>Neste documento apresenta-se a justificação da capacidade instalada e capacidade de armazenamento do projeto.</t>
  </si>
  <si>
    <r>
      <t xml:space="preserve">A capacidade de armazenamento de efluente pecuário líquido, chorume, na instalação é igual ao volume do tanque de receção de chorume, tanque T1, com um volume útil de </t>
    </r>
    <r>
      <rPr>
        <b/>
        <sz val="10"/>
        <rFont val="Montserrat"/>
      </rPr>
      <t>155,8 m</t>
    </r>
    <r>
      <rPr>
        <b/>
        <vertAlign val="superscript"/>
        <sz val="10"/>
        <rFont val="Montserrat"/>
      </rPr>
      <t>3</t>
    </r>
    <r>
      <rPr>
        <sz val="10"/>
        <rFont val="Montserrat"/>
      </rPr>
      <t xml:space="preserve">, correspondente a </t>
    </r>
    <r>
      <rPr>
        <b/>
        <sz val="10"/>
        <rFont val="Montserrat"/>
      </rPr>
      <t>155,8 toneladas.</t>
    </r>
  </si>
  <si>
    <t>B</t>
  </si>
  <si>
    <t>Adição da correspondencia em toneladas</t>
  </si>
  <si>
    <t>Digestores</t>
  </si>
  <si>
    <t>Volume total (m3)</t>
  </si>
  <si>
    <t>Capacidade instalada (ton/h)</t>
  </si>
  <si>
    <t>TRH (dias)</t>
  </si>
  <si>
    <t>C</t>
  </si>
  <si>
    <t>PDF</t>
  </si>
  <si>
    <t>TF/PDF</t>
  </si>
  <si>
    <t>PI</t>
  </si>
  <si>
    <t>Recirculação</t>
  </si>
  <si>
    <t>Saída digestores</t>
  </si>
  <si>
    <t>kg/m3</t>
  </si>
  <si>
    <t>Massa volúmica estrume diluído</t>
  </si>
  <si>
    <t>Massa volúmica chorume</t>
  </si>
  <si>
    <t>2.2.1</t>
  </si>
  <si>
    <t>Valorização de Resíduos não Metálicos - Efluentes Pecuários</t>
  </si>
  <si>
    <t>Linhas de Alimentação de Efluentes Pecuários aos Digestores</t>
  </si>
  <si>
    <t>A capacidade instalada para valorização de efluentes pecuários é determinada pela capacidade das linhas de alimentação desses efluentes aos digestores e pela capacidade dos digestores.</t>
  </si>
  <si>
    <t>Linha Alimentação de Chorume aos Digestores</t>
  </si>
  <si>
    <t>Os efluentes pecuários serão alimentados aos digestores através de duas linhas: a linha de chorume e a linha de estrume. Apresentam-se em baixo as capacidades de cada uma destas linhas.</t>
  </si>
  <si>
    <t>Biomixer 
(B2/B3 redundantes)</t>
  </si>
  <si>
    <t>Maceração
(G1102/G1104 redundantes)</t>
  </si>
  <si>
    <t>Total de alimentação de efluentes aos digestores</t>
  </si>
  <si>
    <t>Linha Alimentação de Estrume aos Digestores</t>
  </si>
  <si>
    <t>Linha chorume + linha estrume</t>
  </si>
  <si>
    <t>2.2.2</t>
  </si>
  <si>
    <t>Capacidade Volúmica dos Digestores</t>
  </si>
  <si>
    <t>Capacidade instalada diária chorume</t>
  </si>
  <si>
    <t>Capacidade instalada diária estrume</t>
  </si>
  <si>
    <t>m3/dia</t>
  </si>
  <si>
    <t>Capacidade instalada (m3/h)</t>
  </si>
  <si>
    <t>Capacidade instalada diária (m3/dia)</t>
  </si>
  <si>
    <t>Capacidade instalada diária efluentes</t>
  </si>
  <si>
    <t>2.2.3</t>
  </si>
  <si>
    <t>Conclusão</t>
  </si>
  <si>
    <t>Nota: A capacidade dos equipamentos de maceração (entre o T1 e o T2) será superior para processar a mesma quantidade diária de efluentes em menos tempo, mas não representa a capacidade da instalação porque esta fica limitada a jusante à quantidade diária possível de alimentar aos digestores.</t>
  </si>
  <si>
    <t>Para digestão anaeróbica de efluentes pecuários, considera-se tipicamente um TRH (tempo de retenção hidráulico) de cerca de 30-40 dias. Para determinar o TRH é necessário determinar o caudal de saída dos digestores. Para tal é necessário converter os caudais mássicos de efluentes em caudais volúmicos.</t>
  </si>
  <si>
    <t>Nota: para melhor entendimento aconselha-se a consulta da Descrição Técnica Funcional:
- Página 98: PFD - Diagrama Geral Ilustrado A01-RE-LPE-000-000-PRO-PFD-0015; 
- Página 99: Balanço de Massa A01-RE-LPE-000-000-PRO-MBA-0001_00.</t>
  </si>
  <si>
    <t>Correção unidades caudal maceradores p/ ton/h.
Secção 2.2 revista para maior clarificação.</t>
  </si>
  <si>
    <t>Assim, com um TRH de 31 dias, demonstra-se que a dimensão dos digestores está adequada à capacidade instalada.</t>
  </si>
  <si>
    <r>
      <t xml:space="preserve">Apresenta-se na tabela em baixo a capacidade total de alimentação de efluentes pecuários aos digestores: chorume+estrume, que corresponde à capacidade instalada a licenciar, para a valorização de resíduos não metálicos efluentes pecuários: </t>
    </r>
    <r>
      <rPr>
        <b/>
        <sz val="10"/>
        <rFont val="Montserrat"/>
      </rPr>
      <t>811 ton/dia.</t>
    </r>
  </si>
  <si>
    <t>Massa volúmica do biogás</t>
  </si>
  <si>
    <t>Redução de volume do digerido devido a conversão em biogás</t>
  </si>
  <si>
    <t>Produção de biogás</t>
  </si>
  <si>
    <t>Nm3/ano</t>
  </si>
  <si>
    <t>kg/Nm3</t>
  </si>
  <si>
    <t>Apresenta-se em baixo o cálculo do caudal de saída dos digestores: entrada de efluentes + recirculação - redução de volume devido a conversão em biogás. Apresenta-se também o cálculo do TRH com base no caudal de saída de digerido.</t>
  </si>
  <si>
    <t>Pedido de elementos adicionais APA - 2ª versão</t>
  </si>
  <si>
    <r>
      <t>Capacidade instalada (Nm</t>
    </r>
    <r>
      <rPr>
        <b/>
        <vertAlign val="superscript"/>
        <sz val="10"/>
        <rFont val="Montserrat"/>
      </rPr>
      <t>3</t>
    </r>
    <r>
      <rPr>
        <b/>
        <sz val="10"/>
        <rFont val="Montserrat"/>
      </rPr>
      <t>/h)</t>
    </r>
  </si>
  <si>
    <r>
      <t>Capacidade instalada diária (Nm</t>
    </r>
    <r>
      <rPr>
        <b/>
        <vertAlign val="superscript"/>
        <sz val="10"/>
        <rFont val="Montserrat"/>
      </rPr>
      <t>3</t>
    </r>
    <r>
      <rPr>
        <b/>
        <sz val="10"/>
        <rFont val="Montserrat"/>
      </rPr>
      <t>/dia)</t>
    </r>
  </si>
  <si>
    <r>
      <t>Capacidade instalada anual (Nm</t>
    </r>
    <r>
      <rPr>
        <b/>
        <vertAlign val="superscript"/>
        <sz val="9"/>
        <rFont val="Montserrat"/>
      </rPr>
      <t>3</t>
    </r>
    <r>
      <rPr>
        <b/>
        <sz val="9"/>
        <rFont val="Montserrat"/>
      </rPr>
      <t>/ano) [Nota 1]</t>
    </r>
  </si>
  <si>
    <t>Nota 1: Consideram-se 365 dias/ano</t>
  </si>
  <si>
    <t>Capacidade instalada anual (ton/ano) [Nota 1]</t>
  </si>
  <si>
    <r>
      <t xml:space="preserve">Desta forma, a capacidade instalada de valorização de resíduos não metálicos - efluentes pecuários, é a soma das capacidades instaladas das linhas de alimentação de chorume e estrume totalizando uma capacidade instalada de </t>
    </r>
    <r>
      <rPr>
        <b/>
        <sz val="10"/>
        <rFont val="Montserrat"/>
      </rPr>
      <t>811 ton/dia.</t>
    </r>
  </si>
  <si>
    <t>Bombas do T2 para os digestores (linha com pemutador)</t>
  </si>
  <si>
    <t>[Nota 2]</t>
  </si>
  <si>
    <r>
      <t xml:space="preserve">Nota 2: Consideram-se valores de 1000 kg/m3 para chorume e 800 kg/m3 para estrume, de acordo com a referência: Direção-Geral de Alimentação e Desenvolvimento Rural (DGADR). (2022). </t>
    </r>
    <r>
      <rPr>
        <i/>
        <sz val="8"/>
        <rFont val="Montserrat"/>
      </rPr>
      <t xml:space="preserve">Manual de Gestão Sustentável de Efluentes Pecuários no âmbito do NREAP, </t>
    </r>
    <r>
      <rPr>
        <sz val="8"/>
        <rFont val="Montserrat"/>
      </rPr>
      <t>disponível em https://www.dgadr.gov.pt/images/docs/REAP/Manual_Gestao_Efluentes_Pecuarios.pdf. Para o estrume diluído considera-se a massa volúmica equivalente ao chorume.</t>
    </r>
  </si>
  <si>
    <t>1/7</t>
  </si>
  <si>
    <t>[Nota 3]</t>
  </si>
  <si>
    <r>
      <t xml:space="preserve">A capacidade de armazenamento de efluente pecuário sólido, estrume, na instalação é igual ao volume da fossa de recepção de estrume, B1, com um volume útil de </t>
    </r>
    <r>
      <rPr>
        <b/>
        <sz val="10"/>
        <rFont val="Montserrat"/>
      </rPr>
      <t>1591,2 m</t>
    </r>
    <r>
      <rPr>
        <b/>
        <vertAlign val="superscript"/>
        <sz val="10"/>
        <rFont val="Montserrat"/>
      </rPr>
      <t>3</t>
    </r>
    <r>
      <rPr>
        <sz val="10"/>
        <rFont val="Montserrat"/>
      </rPr>
      <t xml:space="preserve">, correspondente a </t>
    </r>
    <r>
      <rPr>
        <b/>
        <sz val="10"/>
        <rFont val="Montserrat"/>
      </rPr>
      <t>795,6 toneladas
[Nota 4].</t>
    </r>
  </si>
  <si>
    <r>
      <t>Nota 4: Para efeitos de dimensionamento da fossa considera-se massa volúmica de 500 kg/m</t>
    </r>
    <r>
      <rPr>
        <vertAlign val="superscript"/>
        <sz val="8"/>
        <rFont val="Montserrat"/>
      </rPr>
      <t>3</t>
    </r>
    <r>
      <rPr>
        <sz val="8"/>
        <rFont val="Montserrat"/>
      </rPr>
      <t>.</t>
    </r>
  </si>
  <si>
    <t>[Nota 5]</t>
  </si>
  <si>
    <t>Nota 5: Considera-se uma altura não útil de 1,5 m,</t>
  </si>
  <si>
    <r>
      <t xml:space="preserve">Nota 3: Considera-se 0,5 m de altura não útil (altura </t>
    </r>
    <r>
      <rPr>
        <i/>
        <sz val="8"/>
        <rFont val="Montserrat"/>
      </rPr>
      <t>freeboard</t>
    </r>
    <r>
      <rPr>
        <sz val="8"/>
        <rFont val="Montserrat"/>
      </rPr>
      <t>).</t>
    </r>
  </si>
  <si>
    <t>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</si>
</sst>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00"/>
    <numFmt numFmtId="165" formatCode="dd\-mm\-yyyy;@"/>
    <numFmt numFmtId="166" formatCode="#,##0&quot; m3&quot;"/>
    <numFmt numFmtId="167" formatCode="#,##0.0"/>
    <numFmt numFmtId="168" formatCode="#,##0.00&quot; m3&quot;"/>
  </numFmts>
  <fonts count="2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Montserrat"/>
    </font>
    <font>
      <b/>
      <sz val="18"/>
      <name val="Montserrat"/>
    </font>
    <font>
      <b/>
      <sz val="16"/>
      <name val="Montserrat"/>
    </font>
    <font>
      <sz val="8"/>
      <name val="Montserrat"/>
    </font>
    <font>
      <sz val="10"/>
      <color theme="2" tint="-0.499984740745262"/>
      <name val="Montserrat"/>
    </font>
    <font>
      <b/>
      <sz val="14"/>
      <color rgb="FF0000FF"/>
      <name val="Montserrat"/>
    </font>
    <font>
      <b/>
      <sz val="14"/>
      <name val="Montserrat"/>
    </font>
    <font>
      <sz val="7"/>
      <name val="Montserrat"/>
    </font>
    <font>
      <b/>
      <sz val="9"/>
      <name val="Montserrat"/>
    </font>
    <font>
      <b/>
      <sz val="12"/>
      <name val="Montserrat"/>
    </font>
    <font>
      <b/>
      <sz val="10"/>
      <name val="Montserrat"/>
    </font>
    <font>
      <sz val="9"/>
      <name val="Montserrat"/>
    </font>
    <font>
      <b/>
      <sz val="11"/>
      <name val="Montserrat"/>
    </font>
    <font>
      <sz val="11"/>
      <color theme="1"/>
      <name val="Montserrat"/>
      <family val="2"/>
    </font>
    <font>
      <sz val="10"/>
      <name val="Montserrat"/>
      <family val="2"/>
    </font>
    <font>
      <sz val="12"/>
      <name val="Montserrat"/>
    </font>
    <font>
      <b/>
      <vertAlign val="superscript"/>
      <sz val="10"/>
      <name val="Montserrat"/>
    </font>
    <font>
      <vertAlign val="superscript"/>
      <sz val="10"/>
      <name val="Montserrat"/>
    </font>
    <font>
      <b/>
      <vertAlign val="superscript"/>
      <sz val="9"/>
      <name val="Montserrat"/>
    </font>
    <font>
      <i/>
      <sz val="8"/>
      <name val="Montserrat"/>
    </font>
    <font>
      <vertAlign val="superscript"/>
      <sz val="8"/>
      <name val="Montserrat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9" fontId="15" fillId="0" borderId="0" applyFont="0" applyFill="0" applyBorder="0" applyAlignment="0" applyProtection="0"/>
    <xf numFmtId="0" fontId="15" fillId="0" borderId="0"/>
    <xf numFmtId="0" fontId="15" fillId="0" borderId="0"/>
  </cellStyleXfs>
  <cellXfs count="198">
    <xf numFmtId="0" fontId="0" fillId="0" borderId="0" xfId="0"/>
    <xf numFmtId="0" fontId="2" fillId="0" borderId="5" xfId="1" applyFont="1" applyBorder="1"/>
    <xf numFmtId="0" fontId="2" fillId="0" borderId="6" xfId="1" applyFont="1" applyBorder="1"/>
    <xf numFmtId="0" fontId="2" fillId="0" borderId="7" xfId="1" applyFont="1" applyBorder="1"/>
    <xf numFmtId="0" fontId="2" fillId="0" borderId="0" xfId="1" applyFont="1"/>
    <xf numFmtId="0" fontId="2" fillId="0" borderId="8" xfId="1" applyFont="1" applyBorder="1"/>
    <xf numFmtId="0" fontId="2" fillId="0" borderId="9" xfId="1" applyFont="1" applyBorder="1"/>
    <xf numFmtId="0" fontId="2" fillId="0" borderId="0" xfId="1" applyFont="1" applyAlignment="1">
      <alignment vertical="center"/>
    </xf>
    <xf numFmtId="0" fontId="3" fillId="0" borderId="0" xfId="1" applyFont="1"/>
    <xf numFmtId="0" fontId="2" fillId="0" borderId="10" xfId="1" applyFont="1" applyBorder="1"/>
    <xf numFmtId="0" fontId="4" fillId="0" borderId="11" xfId="1" applyFont="1" applyBorder="1"/>
    <xf numFmtId="0" fontId="3" fillId="0" borderId="11" xfId="1" applyFont="1" applyBorder="1"/>
    <xf numFmtId="0" fontId="2" fillId="0" borderId="11" xfId="1" applyFont="1" applyBorder="1"/>
    <xf numFmtId="0" fontId="2" fillId="0" borderId="12" xfId="1" applyFont="1" applyBorder="1"/>
    <xf numFmtId="164" fontId="5" fillId="0" borderId="1" xfId="1" quotePrefix="1" applyNumberFormat="1" applyFont="1" applyBorder="1" applyAlignment="1">
      <alignment horizontal="center" vertical="center" wrapText="1"/>
    </xf>
    <xf numFmtId="0" fontId="5" fillId="0" borderId="6" xfId="1" applyFont="1" applyBorder="1" applyAlignment="1">
      <alignment vertical="top"/>
    </xf>
    <xf numFmtId="0" fontId="6" fillId="0" borderId="8" xfId="1" applyFont="1" applyBorder="1" applyAlignment="1">
      <alignment vertical="center" wrapText="1"/>
    </xf>
    <xf numFmtId="0" fontId="6" fillId="0" borderId="0" xfId="1" applyFont="1" applyAlignment="1">
      <alignment vertical="center" wrapText="1"/>
    </xf>
    <xf numFmtId="0" fontId="7" fillId="0" borderId="0" xfId="1" applyFont="1" applyAlignment="1">
      <alignment vertical="center"/>
    </xf>
    <xf numFmtId="0" fontId="6" fillId="0" borderId="0" xfId="1" applyFont="1" applyAlignment="1">
      <alignment vertical="top"/>
    </xf>
    <xf numFmtId="0" fontId="6" fillId="0" borderId="9" xfId="1" applyFont="1" applyBorder="1" applyAlignment="1">
      <alignment vertical="top"/>
    </xf>
    <xf numFmtId="0" fontId="7" fillId="0" borderId="8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5" fillId="0" borderId="9" xfId="1" applyFont="1" applyBorder="1" applyAlignment="1">
      <alignment vertical="center"/>
    </xf>
    <xf numFmtId="0" fontId="7" fillId="0" borderId="10" xfId="1" applyFont="1" applyBorder="1" applyAlignment="1">
      <alignment vertical="center"/>
    </xf>
    <xf numFmtId="0" fontId="7" fillId="0" borderId="11" xfId="1" applyFont="1" applyBorder="1" applyAlignment="1">
      <alignment vertical="center"/>
    </xf>
    <xf numFmtId="0" fontId="2" fillId="0" borderId="11" xfId="1" applyFont="1" applyBorder="1" applyAlignment="1">
      <alignment vertical="center"/>
    </xf>
    <xf numFmtId="0" fontId="5" fillId="0" borderId="11" xfId="1" applyFont="1" applyBorder="1" applyAlignment="1">
      <alignment vertical="center"/>
    </xf>
    <xf numFmtId="0" fontId="5" fillId="0" borderId="12" xfId="1" applyFont="1" applyBorder="1" applyAlignment="1">
      <alignment vertical="center"/>
    </xf>
    <xf numFmtId="0" fontId="2" fillId="0" borderId="6" xfId="1" applyFont="1" applyBorder="1" applyAlignment="1">
      <alignment vertical="top"/>
    </xf>
    <xf numFmtId="0" fontId="6" fillId="0" borderId="8" xfId="1" applyFont="1" applyBorder="1" applyAlignment="1">
      <alignment vertical="top"/>
    </xf>
    <xf numFmtId="0" fontId="2" fillId="0" borderId="0" xfId="1" applyFont="1" applyAlignment="1">
      <alignment vertical="top"/>
    </xf>
    <xf numFmtId="0" fontId="2" fillId="0" borderId="8" xfId="1" applyFont="1" applyBorder="1" applyAlignment="1">
      <alignment vertical="top"/>
    </xf>
    <xf numFmtId="0" fontId="2" fillId="0" borderId="10" xfId="1" applyFont="1" applyBorder="1" applyAlignment="1">
      <alignment vertical="top"/>
    </xf>
    <xf numFmtId="0" fontId="2" fillId="0" borderId="11" xfId="1" applyFont="1" applyBorder="1" applyAlignment="1">
      <alignment vertical="top"/>
    </xf>
    <xf numFmtId="0" fontId="9" fillId="0" borderId="13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49" fontId="9" fillId="0" borderId="1" xfId="1" quotePrefix="1" applyNumberFormat="1" applyFont="1" applyBorder="1" applyAlignment="1">
      <alignment horizontal="center" vertical="center" wrapText="1"/>
    </xf>
    <xf numFmtId="16" fontId="9" fillId="0" borderId="1" xfId="1" quotePrefix="1" applyNumberFormat="1" applyFont="1" applyBorder="1" applyAlignment="1">
      <alignment horizontal="center" vertical="center" wrapText="1"/>
    </xf>
    <xf numFmtId="0" fontId="11" fillId="0" borderId="0" xfId="1" applyFont="1" applyAlignment="1">
      <alignment vertical="center"/>
    </xf>
    <xf numFmtId="0" fontId="11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4" fillId="0" borderId="0" xfId="1" applyFont="1"/>
    <xf numFmtId="0" fontId="12" fillId="0" borderId="0" xfId="1" applyFont="1" applyAlignment="1">
      <alignment horizontal="left" vertical="center"/>
    </xf>
    <xf numFmtId="0" fontId="12" fillId="0" borderId="0" xfId="1" applyFont="1" applyAlignment="1">
      <alignment horizontal="center" vertical="center"/>
    </xf>
    <xf numFmtId="0" fontId="2" fillId="2" borderId="0" xfId="1" applyFont="1" applyFill="1"/>
    <xf numFmtId="14" fontId="9" fillId="0" borderId="13" xfId="1" applyNumberFormat="1" applyFont="1" applyBorder="1" applyAlignment="1">
      <alignment horizontal="center" vertical="center" wrapText="1"/>
    </xf>
    <xf numFmtId="0" fontId="4" fillId="2" borderId="0" xfId="1" applyFont="1" applyFill="1" applyAlignment="1">
      <alignment horizontal="left" vertical="center"/>
    </xf>
    <xf numFmtId="0" fontId="2" fillId="2" borderId="0" xfId="1" applyFont="1" applyFill="1" applyAlignment="1">
      <alignment horizontal="center"/>
    </xf>
    <xf numFmtId="166" fontId="2" fillId="2" borderId="0" xfId="1" applyNumberFormat="1" applyFont="1" applyFill="1" applyAlignment="1">
      <alignment horizontal="center"/>
    </xf>
    <xf numFmtId="0" fontId="2" fillId="2" borderId="0" xfId="1" applyFont="1" applyFill="1" applyAlignment="1">
      <alignment horizontal="center" vertical="top" wrapText="1"/>
    </xf>
    <xf numFmtId="0" fontId="2" fillId="2" borderId="0" xfId="1" applyFont="1" applyFill="1" applyAlignment="1">
      <alignment vertical="top" wrapText="1"/>
    </xf>
    <xf numFmtId="0" fontId="2" fillId="2" borderId="0" xfId="1" applyFont="1" applyFill="1" applyAlignment="1">
      <alignment horizontal="left" vertical="top" wrapText="1"/>
    </xf>
    <xf numFmtId="1" fontId="2" fillId="2" borderId="0" xfId="1" applyNumberFormat="1" applyFont="1" applyFill="1"/>
    <xf numFmtId="3" fontId="2" fillId="2" borderId="0" xfId="1" applyNumberFormat="1" applyFont="1" applyFill="1"/>
    <xf numFmtId="0" fontId="11" fillId="2" borderId="0" xfId="1" applyFont="1" applyFill="1" applyAlignment="1">
      <alignment horizontal="left" vertical="center"/>
    </xf>
    <xf numFmtId="0" fontId="17" fillId="2" borderId="0" xfId="1" applyFont="1" applyFill="1"/>
    <xf numFmtId="0" fontId="17" fillId="0" borderId="0" xfId="1" applyFont="1"/>
    <xf numFmtId="0" fontId="2" fillId="2" borderId="1" xfId="1" applyFont="1" applyFill="1" applyBorder="1"/>
    <xf numFmtId="3" fontId="2" fillId="2" borderId="1" xfId="1" applyNumberFormat="1" applyFont="1" applyFill="1" applyBorder="1" applyAlignment="1">
      <alignment horizontal="center"/>
    </xf>
    <xf numFmtId="3" fontId="16" fillId="2" borderId="1" xfId="1" applyNumberFormat="1" applyFont="1" applyFill="1" applyBorder="1" applyAlignment="1">
      <alignment horizontal="center"/>
    </xf>
    <xf numFmtId="0" fontId="2" fillId="2" borderId="0" xfId="1" applyFont="1" applyFill="1" applyAlignment="1">
      <alignment vertical="top"/>
    </xf>
    <xf numFmtId="3" fontId="2" fillId="2" borderId="1" xfId="1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left" vertical="center" wrapText="1"/>
    </xf>
    <xf numFmtId="167" fontId="2" fillId="2" borderId="1" xfId="1" applyNumberFormat="1" applyFont="1" applyFill="1" applyBorder="1" applyAlignment="1">
      <alignment horizontal="center" vertical="center"/>
    </xf>
    <xf numFmtId="0" fontId="12" fillId="2" borderId="1" xfId="1" applyFont="1" applyFill="1" applyBorder="1" applyAlignment="1">
      <alignment horizontal="center" vertical="center" wrapText="1"/>
    </xf>
    <xf numFmtId="167" fontId="16" fillId="2" borderId="1" xfId="1" applyNumberFormat="1" applyFont="1" applyFill="1" applyBorder="1" applyAlignment="1">
      <alignment horizontal="center" vertical="center"/>
    </xf>
    <xf numFmtId="0" fontId="12" fillId="2" borderId="1" xfId="1" applyFont="1" applyFill="1" applyBorder="1" applyAlignment="1">
      <alignment horizontal="center" wrapText="1"/>
    </xf>
    <xf numFmtId="0" fontId="2" fillId="2" borderId="0" xfId="1" applyFont="1" applyFill="1" applyAlignment="1">
      <alignment horizontal="left" vertical="center" wrapText="1"/>
    </xf>
    <xf numFmtId="167" fontId="16" fillId="2" borderId="0" xfId="1" applyNumberFormat="1" applyFont="1" applyFill="1" applyAlignment="1">
      <alignment horizontal="center" vertical="center"/>
    </xf>
    <xf numFmtId="3" fontId="2" fillId="2" borderId="0" xfId="1" applyNumberFormat="1" applyFont="1" applyFill="1" applyAlignment="1">
      <alignment horizontal="center" vertical="center"/>
    </xf>
    <xf numFmtId="0" fontId="12" fillId="0" borderId="0" xfId="1" applyFont="1" applyAlignment="1">
      <alignment vertical="center"/>
    </xf>
    <xf numFmtId="0" fontId="11" fillId="2" borderId="0" xfId="1" applyFont="1" applyFill="1" applyAlignment="1">
      <alignment horizontal="left" vertical="center" wrapText="1"/>
    </xf>
    <xf numFmtId="3" fontId="2" fillId="2" borderId="0" xfId="1" applyNumberFormat="1" applyFont="1" applyFill="1" applyAlignment="1">
      <alignment vertical="center" wrapText="1"/>
    </xf>
    <xf numFmtId="0" fontId="2" fillId="2" borderId="3" xfId="1" applyFont="1" applyFill="1" applyBorder="1" applyAlignment="1">
      <alignment horizontal="left" vertical="center" wrapText="1"/>
    </xf>
    <xf numFmtId="0" fontId="12" fillId="2" borderId="1" xfId="1" applyFont="1" applyFill="1" applyBorder="1" applyAlignment="1">
      <alignment horizontal="center" vertical="top" wrapText="1"/>
    </xf>
    <xf numFmtId="0" fontId="12" fillId="0" borderId="1" xfId="1" applyFont="1" applyBorder="1" applyAlignment="1">
      <alignment horizontal="center" vertical="top" wrapText="1"/>
    </xf>
    <xf numFmtId="3" fontId="2" fillId="2" borderId="13" xfId="1" applyNumberFormat="1" applyFont="1" applyFill="1" applyBorder="1" applyAlignment="1">
      <alignment horizontal="center" vertical="center" wrapText="1"/>
    </xf>
    <xf numFmtId="4" fontId="2" fillId="2" borderId="1" xfId="1" applyNumberFormat="1" applyFont="1" applyFill="1" applyBorder="1" applyAlignment="1">
      <alignment horizontal="center" vertical="center"/>
    </xf>
    <xf numFmtId="0" fontId="14" fillId="2" borderId="0" xfId="1" applyFont="1" applyFill="1" applyAlignment="1">
      <alignment horizontal="left" vertical="center"/>
    </xf>
    <xf numFmtId="0" fontId="2" fillId="2" borderId="2" xfId="1" applyFont="1" applyFill="1" applyBorder="1" applyAlignment="1">
      <alignment horizontal="left" vertical="center"/>
    </xf>
    <xf numFmtId="0" fontId="10" fillId="2" borderId="1" xfId="1" applyFont="1" applyFill="1" applyBorder="1" applyAlignment="1">
      <alignment horizontal="center" vertical="center" wrapText="1"/>
    </xf>
    <xf numFmtId="3" fontId="16" fillId="2" borderId="6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5" fillId="2" borderId="6" xfId="1" applyFont="1" applyFill="1" applyBorder="1"/>
    <xf numFmtId="0" fontId="10" fillId="2" borderId="1" xfId="1" applyFont="1" applyFill="1" applyBorder="1" applyAlignment="1">
      <alignment horizontal="center" vertical="top" wrapText="1"/>
    </xf>
    <xf numFmtId="0" fontId="13" fillId="2" borderId="1" xfId="1" applyFont="1" applyFill="1" applyBorder="1" applyAlignment="1">
      <alignment horizontal="left" vertical="center" wrapText="1"/>
    </xf>
    <xf numFmtId="3" fontId="2" fillId="2" borderId="11" xfId="1" applyNumberFormat="1" applyFont="1" applyFill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left" vertical="center"/>
    </xf>
    <xf numFmtId="0" fontId="2" fillId="2" borderId="11" xfId="1" applyFont="1" applyFill="1" applyBorder="1" applyAlignment="1">
      <alignment horizontal="left" vertical="center" wrapText="1"/>
    </xf>
    <xf numFmtId="4" fontId="2" fillId="2" borderId="11" xfId="1" applyNumberFormat="1" applyFont="1" applyFill="1" applyBorder="1" applyAlignment="1">
      <alignment horizontal="center" vertical="center"/>
    </xf>
    <xf numFmtId="3" fontId="2" fillId="2" borderId="11" xfId="1" applyNumberFormat="1" applyFont="1" applyFill="1" applyBorder="1" applyAlignment="1">
      <alignment horizontal="center" vertical="center"/>
    </xf>
    <xf numFmtId="168" fontId="2" fillId="2" borderId="0" xfId="1" applyNumberFormat="1" applyFont="1" applyFill="1" applyAlignment="1">
      <alignment horizontal="center"/>
    </xf>
    <xf numFmtId="0" fontId="2" fillId="2" borderId="0" xfId="1" applyFont="1" applyFill="1" applyAlignment="1">
      <alignment horizontal="left" vertical="top"/>
    </xf>
    <xf numFmtId="0" fontId="5" fillId="2" borderId="0" xfId="1" applyFont="1" applyFill="1"/>
    <xf numFmtId="0" fontId="5" fillId="0" borderId="2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165" fontId="5" fillId="0" borderId="2" xfId="1" applyNumberFormat="1" applyFont="1" applyBorder="1" applyAlignment="1">
      <alignment horizontal="center" vertical="center" wrapText="1"/>
    </xf>
    <xf numFmtId="165" fontId="5" fillId="0" borderId="3" xfId="1" applyNumberFormat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165" fontId="5" fillId="0" borderId="1" xfId="1" applyNumberFormat="1" applyFont="1" applyBorder="1" applyAlignment="1">
      <alignment horizontal="center" vertical="center" wrapText="1"/>
    </xf>
    <xf numFmtId="0" fontId="5" fillId="0" borderId="2" xfId="1" applyFont="1" applyBorder="1" applyAlignment="1">
      <alignment horizontal="left" vertical="center" wrapText="1"/>
    </xf>
    <xf numFmtId="0" fontId="5" fillId="0" borderId="4" xfId="1" applyFont="1" applyBorder="1" applyAlignment="1">
      <alignment horizontal="left" vertical="center" wrapText="1"/>
    </xf>
    <xf numFmtId="0" fontId="5" fillId="0" borderId="3" xfId="1" applyFont="1" applyBorder="1" applyAlignment="1">
      <alignment horizontal="left" vertical="center" wrapText="1"/>
    </xf>
    <xf numFmtId="14" fontId="5" fillId="0" borderId="1" xfId="1" applyNumberFormat="1" applyFont="1" applyBorder="1" applyAlignment="1">
      <alignment horizontal="center" vertical="center" wrapText="1"/>
    </xf>
    <xf numFmtId="0" fontId="5" fillId="0" borderId="5" xfId="1" applyFont="1" applyBorder="1" applyAlignment="1">
      <alignment horizontal="left" vertical="center" wrapText="1"/>
    </xf>
    <xf numFmtId="0" fontId="5" fillId="0" borderId="6" xfId="1" applyFont="1" applyBorder="1" applyAlignment="1">
      <alignment horizontal="left" vertical="center" wrapText="1"/>
    </xf>
    <xf numFmtId="0" fontId="5" fillId="0" borderId="7" xfId="1" applyFont="1" applyBorder="1" applyAlignment="1">
      <alignment horizontal="left" vertical="center" wrapText="1"/>
    </xf>
    <xf numFmtId="0" fontId="5" fillId="0" borderId="10" xfId="1" applyFont="1" applyBorder="1" applyAlignment="1">
      <alignment horizontal="left" vertical="center" wrapText="1"/>
    </xf>
    <xf numFmtId="0" fontId="5" fillId="0" borderId="11" xfId="1" applyFont="1" applyBorder="1" applyAlignment="1">
      <alignment horizontal="left" vertical="center" wrapText="1"/>
    </xf>
    <xf numFmtId="0" fontId="5" fillId="0" borderId="12" xfId="1" applyFont="1" applyBorder="1" applyAlignment="1">
      <alignment horizontal="left" vertical="center" wrapText="1"/>
    </xf>
    <xf numFmtId="0" fontId="8" fillId="0" borderId="8" xfId="1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8" fillId="0" borderId="9" xfId="1" applyFont="1" applyBorder="1" applyAlignment="1">
      <alignment horizontal="center" vertical="center" wrapText="1"/>
    </xf>
    <xf numFmtId="0" fontId="8" fillId="0" borderId="10" xfId="1" applyFont="1" applyBorder="1" applyAlignment="1">
      <alignment horizontal="center" vertical="center" wrapText="1"/>
    </xf>
    <xf numFmtId="0" fontId="8" fillId="0" borderId="11" xfId="1" applyFont="1" applyBorder="1" applyAlignment="1">
      <alignment horizontal="center" vertical="center" wrapText="1"/>
    </xf>
    <xf numFmtId="0" fontId="8" fillId="0" borderId="12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left" vertical="center" indent="1"/>
    </xf>
    <xf numFmtId="0" fontId="5" fillId="0" borderId="6" xfId="1" applyFont="1" applyBorder="1" applyAlignment="1">
      <alignment horizontal="left" vertical="center" indent="1"/>
    </xf>
    <xf numFmtId="0" fontId="5" fillId="0" borderId="7" xfId="1" applyFont="1" applyBorder="1" applyAlignment="1">
      <alignment horizontal="left" vertical="center" indent="1"/>
    </xf>
    <xf numFmtId="0" fontId="5" fillId="0" borderId="8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left" vertical="top"/>
    </xf>
    <xf numFmtId="0" fontId="5" fillId="0" borderId="7" xfId="1" applyFont="1" applyBorder="1" applyAlignment="1">
      <alignment horizontal="left" vertical="top"/>
    </xf>
    <xf numFmtId="0" fontId="2" fillId="0" borderId="0" xfId="1" applyFont="1" applyAlignment="1">
      <alignment horizontal="left" vertical="center"/>
    </xf>
    <xf numFmtId="0" fontId="6" fillId="0" borderId="11" xfId="1" applyFont="1" applyBorder="1" applyAlignment="1">
      <alignment horizontal="left" vertical="center"/>
    </xf>
    <xf numFmtId="0" fontId="5" fillId="0" borderId="8" xfId="1" applyFont="1" applyBorder="1" applyAlignment="1">
      <alignment horizontal="left" vertical="center" indent="1"/>
    </xf>
    <xf numFmtId="0" fontId="5" fillId="0" borderId="0" xfId="1" applyFont="1" applyAlignment="1">
      <alignment horizontal="left" vertical="center" indent="1"/>
    </xf>
    <xf numFmtId="0" fontId="5" fillId="0" borderId="9" xfId="1" applyFont="1" applyBorder="1" applyAlignment="1">
      <alignment horizontal="left" vertical="center" indent="1"/>
    </xf>
    <xf numFmtId="0" fontId="5" fillId="0" borderId="5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wrapText="1"/>
    </xf>
    <xf numFmtId="16" fontId="5" fillId="0" borderId="1" xfId="1" applyNumberFormat="1" applyFont="1" applyBorder="1" applyAlignment="1">
      <alignment horizontal="center" vertical="center" wrapText="1"/>
    </xf>
    <xf numFmtId="0" fontId="9" fillId="0" borderId="13" xfId="1" applyFont="1" applyBorder="1" applyAlignment="1">
      <alignment horizontal="left" vertical="center" wrapText="1"/>
    </xf>
    <xf numFmtId="0" fontId="9" fillId="0" borderId="2" xfId="1" applyFont="1" applyBorder="1" applyAlignment="1">
      <alignment horizontal="left" vertical="center" wrapText="1"/>
    </xf>
    <xf numFmtId="0" fontId="9" fillId="0" borderId="3" xfId="1" applyFont="1" applyBorder="1" applyAlignment="1">
      <alignment horizontal="left" vertical="center" wrapText="1"/>
    </xf>
    <xf numFmtId="0" fontId="9" fillId="0" borderId="1" xfId="1" applyFont="1" applyBorder="1" applyAlignment="1">
      <alignment horizontal="left" vertical="center" wrapText="1"/>
    </xf>
    <xf numFmtId="0" fontId="10" fillId="0" borderId="5" xfId="1" applyFont="1" applyBorder="1" applyAlignment="1">
      <alignment horizontal="center" vertical="center" wrapText="1"/>
    </xf>
    <xf numFmtId="0" fontId="10" fillId="0" borderId="6" xfId="1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 wrapText="1"/>
    </xf>
    <xf numFmtId="0" fontId="10" fillId="0" borderId="0" xfId="1" applyFont="1" applyAlignment="1">
      <alignment horizontal="center" vertical="center" wrapText="1"/>
    </xf>
    <xf numFmtId="0" fontId="10" fillId="0" borderId="9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10" fillId="0" borderId="11" xfId="1" applyFont="1" applyBorder="1" applyAlignment="1">
      <alignment horizontal="center" vertical="center" wrapText="1"/>
    </xf>
    <xf numFmtId="0" fontId="10" fillId="0" borderId="12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/>
    </xf>
    <xf numFmtId="164" fontId="13" fillId="0" borderId="1" xfId="1" quotePrefix="1" applyNumberFormat="1" applyFont="1" applyBorder="1" applyAlignment="1">
      <alignment horizontal="center" vertical="center"/>
    </xf>
    <xf numFmtId="0" fontId="13" fillId="0" borderId="1" xfId="1" applyFont="1" applyBorder="1" applyAlignment="1">
      <alignment horizontal="left" vertical="center"/>
    </xf>
    <xf numFmtId="0" fontId="12" fillId="0" borderId="0" xfId="1" applyFont="1" applyAlignment="1">
      <alignment horizontal="left" vertical="center"/>
    </xf>
    <xf numFmtId="0" fontId="12" fillId="0" borderId="0" xfId="1" applyFont="1" applyAlignment="1">
      <alignment horizontal="right" vertical="center"/>
    </xf>
    <xf numFmtId="0" fontId="9" fillId="0" borderId="2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13" fillId="0" borderId="1" xfId="1" quotePrefix="1" applyFont="1" applyBorder="1" applyAlignment="1">
      <alignment horizontal="center" vertical="center"/>
    </xf>
    <xf numFmtId="14" fontId="13" fillId="0" borderId="1" xfId="1" quotePrefix="1" applyNumberFormat="1" applyFont="1" applyBorder="1" applyAlignment="1">
      <alignment horizontal="center" vertical="center"/>
    </xf>
    <xf numFmtId="14" fontId="13" fillId="0" borderId="1" xfId="1" applyNumberFormat="1" applyFont="1" applyBorder="1" applyAlignment="1">
      <alignment horizontal="center" vertical="center"/>
    </xf>
    <xf numFmtId="0" fontId="13" fillId="0" borderId="1" xfId="1" applyFont="1" applyBorder="1" applyAlignment="1">
      <alignment horizontal="left" vertical="center" wrapText="1"/>
    </xf>
    <xf numFmtId="164" fontId="5" fillId="0" borderId="14" xfId="1" quotePrefix="1" applyNumberFormat="1" applyFont="1" applyBorder="1" applyAlignment="1">
      <alignment horizontal="center" vertical="center" wrapText="1"/>
    </xf>
    <xf numFmtId="164" fontId="5" fillId="0" borderId="13" xfId="1" quotePrefix="1" applyNumberFormat="1" applyFont="1" applyBorder="1" applyAlignment="1">
      <alignment horizontal="center" vertical="center" wrapText="1"/>
    </xf>
    <xf numFmtId="14" fontId="5" fillId="0" borderId="5" xfId="1" applyNumberFormat="1" applyFont="1" applyBorder="1" applyAlignment="1">
      <alignment horizontal="center" vertical="center" wrapText="1"/>
    </xf>
    <xf numFmtId="14" fontId="5" fillId="0" borderId="7" xfId="1" applyNumberFormat="1" applyFont="1" applyBorder="1" applyAlignment="1">
      <alignment horizontal="center" vertical="center" wrapText="1"/>
    </xf>
    <xf numFmtId="14" fontId="5" fillId="0" borderId="10" xfId="1" applyNumberFormat="1" applyFont="1" applyBorder="1" applyAlignment="1">
      <alignment horizontal="center" vertical="center" wrapText="1"/>
    </xf>
    <xf numFmtId="14" fontId="5" fillId="0" borderId="12" xfId="1" applyNumberFormat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10" fillId="0" borderId="1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/>
    </xf>
    <xf numFmtId="14" fontId="10" fillId="0" borderId="1" xfId="1" quotePrefix="1" applyNumberFormat="1" applyFont="1" applyBorder="1" applyAlignment="1">
      <alignment horizontal="center" vertical="center" wrapText="1"/>
    </xf>
    <xf numFmtId="14" fontId="10" fillId="0" borderId="1" xfId="1" quotePrefix="1" applyNumberFormat="1" applyFont="1" applyBorder="1" applyAlignment="1">
      <alignment horizontal="center" vertical="center"/>
    </xf>
    <xf numFmtId="0" fontId="4" fillId="2" borderId="0" xfId="1" applyFont="1" applyFill="1" applyAlignment="1">
      <alignment horizontal="left" vertical="center"/>
    </xf>
    <xf numFmtId="0" fontId="2" fillId="2" borderId="0" xfId="1" applyFont="1" applyFill="1" applyAlignment="1">
      <alignment horizontal="left" vertical="top" wrapText="1"/>
    </xf>
    <xf numFmtId="0" fontId="2" fillId="2" borderId="0" xfId="1" applyFont="1" applyFill="1" applyAlignment="1">
      <alignment vertical="top" wrapText="1"/>
    </xf>
    <xf numFmtId="0" fontId="11" fillId="2" borderId="0" xfId="1" applyFont="1" applyFill="1" applyAlignment="1">
      <alignment horizontal="left" vertical="center"/>
    </xf>
    <xf numFmtId="0" fontId="2" fillId="2" borderId="2" xfId="1" applyFont="1" applyFill="1" applyBorder="1" applyAlignment="1">
      <alignment horizontal="left" vertical="center" wrapText="1"/>
    </xf>
    <xf numFmtId="0" fontId="2" fillId="2" borderId="3" xfId="1" applyFont="1" applyFill="1" applyBorder="1" applyAlignment="1">
      <alignment horizontal="left" vertical="center" wrapText="1"/>
    </xf>
    <xf numFmtId="0" fontId="14" fillId="2" borderId="0" xfId="1" applyFont="1" applyFill="1" applyAlignment="1">
      <alignment horizontal="left" vertical="center" wrapText="1"/>
    </xf>
    <xf numFmtId="0" fontId="10" fillId="3" borderId="2" xfId="1" applyFont="1" applyFill="1" applyBorder="1" applyAlignment="1">
      <alignment vertical="top" wrapText="1"/>
    </xf>
    <xf numFmtId="0" fontId="10" fillId="3" borderId="4" xfId="1" applyFont="1" applyFill="1" applyBorder="1" applyAlignment="1">
      <alignment vertical="top" wrapText="1"/>
    </xf>
    <xf numFmtId="0" fontId="10" fillId="3" borderId="3" xfId="1" applyFont="1" applyFill="1" applyBorder="1" applyAlignment="1">
      <alignment vertical="top" wrapText="1"/>
    </xf>
    <xf numFmtId="3" fontId="2" fillId="2" borderId="14" xfId="1" applyNumberFormat="1" applyFont="1" applyFill="1" applyBorder="1" applyAlignment="1">
      <alignment horizontal="center" vertical="center" wrapText="1"/>
    </xf>
    <xf numFmtId="3" fontId="2" fillId="2" borderId="13" xfId="1" applyNumberFormat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left" vertical="top" wrapText="1"/>
    </xf>
    <xf numFmtId="0" fontId="2" fillId="2" borderId="1" xfId="1" applyFont="1" applyFill="1" applyBorder="1" applyAlignment="1">
      <alignment horizontal="left" vertical="center" wrapText="1"/>
    </xf>
    <xf numFmtId="0" fontId="13" fillId="2" borderId="0" xfId="1" applyFont="1" applyFill="1" applyAlignment="1">
      <alignment vertical="top" wrapText="1"/>
    </xf>
    <xf numFmtId="0" fontId="11" fillId="2" borderId="0" xfId="1" applyFont="1" applyFill="1" applyAlignment="1">
      <alignment horizontal="left" vertical="center" wrapText="1"/>
    </xf>
    <xf numFmtId="3" fontId="2" fillId="2" borderId="0" xfId="1" applyNumberFormat="1" applyFont="1" applyFill="1" applyAlignment="1">
      <alignment vertical="center" wrapText="1"/>
    </xf>
  </cellXfs>
  <cellStyles count="5">
    <cellStyle name="Normal" xfId="0" builtinId="0"/>
    <cellStyle name="Normal 2" xfId="1" xr:uid="{D0AC86C0-312A-4AB9-9B67-B12AAB73B098}"/>
    <cellStyle name="Normal 3" xfId="3" xr:uid="{17E17D6B-0875-4C9C-A567-FF68C272B533}"/>
    <cellStyle name="Normal 3 2" xfId="4" xr:uid="{18713605-E59C-4912-8DCE-87D2B3C56811}"/>
    <cellStyle name="Percent 2" xfId="2" xr:uid="{075EBAFE-87BB-49F8-AF5D-E7518B6E80AF}"/>
  </cellStyles>
  <dxfs count="0"/>
  <tableStyles count="1" defaultTableStyle="TableStyleMedium2" defaultPivotStyle="PivotStyleLight16">
    <tableStyle name="Invisible" pivot="0" table="0" count="0" xr9:uid="{DFC7AA46-9F47-4700-945C-1E4A42125629}"/>
  </tableStyles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254531</xdr:colOff>
      <xdr:row>19</xdr:row>
      <xdr:rowOff>22067</xdr:rowOff>
    </xdr:from>
    <xdr:to>
      <xdr:col>10</xdr:col>
      <xdr:colOff>245757</xdr:colOff>
      <xdr:row>27</xdr:row>
      <xdr:rowOff>58586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CB890E-0FD2-4B0B-BA90-9519771A91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656" y="4213067"/>
          <a:ext cx="2903608" cy="161766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2552</xdr:colOff>
      <xdr:row>21</xdr:row>
      <xdr:rowOff>84657</xdr:rowOff>
    </xdr:from>
    <xdr:to>
      <xdr:col>28</xdr:col>
      <xdr:colOff>359496</xdr:colOff>
      <xdr:row>21</xdr:row>
      <xdr:rowOff>888910</xdr:rowOff>
    </xdr:to>
    <xdr:sp macro="" textlink="">
      <xdr:nvSpPr>
        <xdr:cNvPr id="84" name="Rectangle 83">
          <a:extLst>
            <a:ext uri="{FF2B5EF4-FFF2-40B4-BE49-F238E27FC236}">
              <a16:creationId xmlns:a16="http://schemas.microsoft.com/office/drawing/2014/main" id="{1BC8B563-ADF0-445A-98FD-6EB16E71953E}"/>
            </a:ext>
          </a:extLst>
        </xdr:cNvPr>
        <xdr:cNvSpPr/>
      </xdr:nvSpPr>
      <xdr:spPr>
        <a:xfrm>
          <a:off x="17485257" y="3989907"/>
          <a:ext cx="356944" cy="804253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GB" sz="1100">
              <a:solidFill>
                <a:schemeClr val="tx1"/>
              </a:solidFill>
              <a:latin typeface="Montserrat Black" panose="00000A00000000000000" pitchFamily="2" charset="0"/>
            </a:rPr>
            <a:t>T2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D3C20-3F03-41CC-ABA3-AA791CDB8BFA}">
  <dimension ref="A1:P100"/>
  <sheetViews>
    <sheetView tabSelected="1" view="pageBreakPreview" zoomScale="70" zoomScaleNormal="70" zoomScaleSheetLayoutView="70" zoomScalePageLayoutView="130" workbookViewId="0">
      <selection activeCell="P43" sqref="P43"/>
    </sheetView>
  </sheetViews>
  <sheetFormatPr defaultColWidth="4.140625" defaultRowHeight="33" customHeight="1" x14ac:dyDescent="0.3"/>
  <cols>
    <col min="1" max="1" width="5.28515625" style="4" customWidth="1"/>
    <col min="2" max="2" width="4.42578125" style="4" customWidth="1"/>
    <col min="3" max="3" width="6.28515625" style="4" customWidth="1"/>
    <col min="4" max="4" width="8.85546875" style="4" bestFit="1" customWidth="1"/>
    <col min="5" max="5" width="6" style="4" customWidth="1"/>
    <col min="6" max="6" width="7.85546875" style="4" customWidth="1"/>
    <col min="7" max="12" width="4.7109375" style="4" customWidth="1"/>
    <col min="13" max="13" width="6.5703125" style="4" customWidth="1"/>
    <col min="14" max="14" width="4.7109375" style="4" customWidth="1"/>
    <col min="15" max="15" width="4.42578125" style="4" customWidth="1"/>
    <col min="16" max="16" width="4.7109375" style="4" customWidth="1"/>
    <col min="17" max="45" width="3.28515625" style="4" customWidth="1"/>
    <col min="46" max="256" width="7.7109375" style="4" customWidth="1"/>
    <col min="257" max="16384" width="4.140625" style="4"/>
  </cols>
  <sheetData>
    <row r="1" spans="1:16" ht="16.899999999999999" customHeight="1" x14ac:dyDescent="0.3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</row>
    <row r="2" spans="1:16" ht="16.899999999999999" customHeight="1" x14ac:dyDescent="0.3">
      <c r="A2" s="5"/>
      <c r="P2" s="6"/>
    </row>
    <row r="3" spans="1:16" ht="16.899999999999999" customHeight="1" x14ac:dyDescent="0.3">
      <c r="A3" s="5"/>
      <c r="P3" s="6"/>
    </row>
    <row r="4" spans="1:16" ht="16.899999999999999" customHeight="1" x14ac:dyDescent="0.3">
      <c r="A4" s="5"/>
      <c r="P4" s="6"/>
    </row>
    <row r="5" spans="1:16" ht="16.899999999999999" customHeight="1" x14ac:dyDescent="0.3">
      <c r="A5" s="5"/>
      <c r="P5" s="6"/>
    </row>
    <row r="6" spans="1:16" ht="16.899999999999999" customHeight="1" x14ac:dyDescent="0.3">
      <c r="A6" s="5"/>
      <c r="P6" s="6"/>
    </row>
    <row r="7" spans="1:16" ht="16.899999999999999" customHeight="1" x14ac:dyDescent="0.3">
      <c r="A7" s="5"/>
      <c r="B7" s="7"/>
      <c r="C7" s="7"/>
      <c r="D7" s="7"/>
      <c r="E7" s="7"/>
      <c r="F7" s="7"/>
      <c r="P7" s="6"/>
    </row>
    <row r="8" spans="1:16" ht="16.899999999999999" customHeight="1" x14ac:dyDescent="0.3">
      <c r="A8" s="5"/>
      <c r="P8" s="6"/>
    </row>
    <row r="9" spans="1:16" ht="16.899999999999999" customHeight="1" x14ac:dyDescent="0.5">
      <c r="A9" s="5"/>
      <c r="C9" s="8"/>
      <c r="P9" s="6"/>
    </row>
    <row r="10" spans="1:16" ht="16.899999999999999" customHeight="1" x14ac:dyDescent="0.5">
      <c r="A10" s="9"/>
      <c r="B10" s="10"/>
      <c r="C10" s="11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3"/>
    </row>
    <row r="11" spans="1:16" ht="16.899999999999999" customHeight="1" x14ac:dyDescent="0.3">
      <c r="A11" s="14"/>
      <c r="B11" s="95"/>
      <c r="C11" s="96"/>
      <c r="D11" s="96"/>
      <c r="E11" s="96"/>
      <c r="F11" s="97"/>
      <c r="G11" s="98"/>
      <c r="H11" s="99"/>
      <c r="I11" s="100"/>
      <c r="J11" s="101"/>
      <c r="K11" s="100"/>
      <c r="L11" s="101"/>
      <c r="M11" s="100"/>
      <c r="N11" s="101"/>
      <c r="O11" s="102"/>
      <c r="P11" s="102"/>
    </row>
    <row r="12" spans="1:16" ht="16.899999999999999" customHeight="1" x14ac:dyDescent="0.3">
      <c r="A12" s="14"/>
      <c r="B12" s="95"/>
      <c r="C12" s="96"/>
      <c r="D12" s="96"/>
      <c r="E12" s="96"/>
      <c r="F12" s="97"/>
      <c r="G12" s="103"/>
      <c r="H12" s="103"/>
      <c r="I12" s="102"/>
      <c r="J12" s="102"/>
      <c r="K12" s="102"/>
      <c r="L12" s="102"/>
      <c r="M12" s="102"/>
      <c r="N12" s="102"/>
      <c r="O12" s="102"/>
      <c r="P12" s="102"/>
    </row>
    <row r="13" spans="1:16" ht="16.899999999999999" customHeight="1" x14ac:dyDescent="0.3">
      <c r="A13" s="14"/>
      <c r="B13" s="95"/>
      <c r="C13" s="96"/>
      <c r="D13" s="96"/>
      <c r="E13" s="96"/>
      <c r="F13" s="97"/>
      <c r="G13" s="103"/>
      <c r="H13" s="103"/>
      <c r="I13" s="102"/>
      <c r="J13" s="102"/>
      <c r="K13" s="102"/>
      <c r="L13" s="102"/>
      <c r="M13" s="102"/>
      <c r="N13" s="102"/>
      <c r="O13" s="102"/>
      <c r="P13" s="102"/>
    </row>
    <row r="14" spans="1:16" ht="16.899999999999999" customHeight="1" x14ac:dyDescent="0.3">
      <c r="A14" s="14"/>
      <c r="B14" s="95"/>
      <c r="C14" s="96"/>
      <c r="D14" s="96"/>
      <c r="E14" s="96"/>
      <c r="F14" s="97"/>
      <c r="G14" s="103"/>
      <c r="H14" s="103"/>
      <c r="I14" s="102"/>
      <c r="J14" s="102"/>
      <c r="K14" s="102"/>
      <c r="L14" s="102"/>
      <c r="M14" s="102"/>
      <c r="N14" s="102"/>
      <c r="O14" s="102"/>
      <c r="P14" s="102"/>
    </row>
    <row r="15" spans="1:16" ht="16.899999999999999" customHeight="1" x14ac:dyDescent="0.3">
      <c r="A15" s="168" t="s">
        <v>75</v>
      </c>
      <c r="B15" s="108" t="s">
        <v>117</v>
      </c>
      <c r="C15" s="109"/>
      <c r="D15" s="109"/>
      <c r="E15" s="109"/>
      <c r="F15" s="110"/>
      <c r="G15" s="170">
        <v>46006</v>
      </c>
      <c r="H15" s="171"/>
      <c r="I15" s="174" t="s">
        <v>76</v>
      </c>
      <c r="J15" s="175"/>
      <c r="K15" s="174"/>
      <c r="L15" s="175"/>
      <c r="M15" s="174" t="s">
        <v>77</v>
      </c>
      <c r="N15" s="175"/>
      <c r="O15" s="174" t="s">
        <v>78</v>
      </c>
      <c r="P15" s="175"/>
    </row>
    <row r="16" spans="1:16" ht="16.899999999999999" customHeight="1" x14ac:dyDescent="0.3">
      <c r="A16" s="169"/>
      <c r="B16" s="111"/>
      <c r="C16" s="112"/>
      <c r="D16" s="112"/>
      <c r="E16" s="112"/>
      <c r="F16" s="113"/>
      <c r="G16" s="172"/>
      <c r="H16" s="173"/>
      <c r="I16" s="126"/>
      <c r="J16" s="128"/>
      <c r="K16" s="126"/>
      <c r="L16" s="128"/>
      <c r="M16" s="126"/>
      <c r="N16" s="128"/>
      <c r="O16" s="126"/>
      <c r="P16" s="128"/>
    </row>
    <row r="17" spans="1:16" ht="16.899999999999999" customHeight="1" x14ac:dyDescent="0.3">
      <c r="A17" s="14" t="s">
        <v>69</v>
      </c>
      <c r="B17" s="104" t="s">
        <v>70</v>
      </c>
      <c r="C17" s="105"/>
      <c r="D17" s="105"/>
      <c r="E17" s="105"/>
      <c r="F17" s="106"/>
      <c r="G17" s="107">
        <v>45847</v>
      </c>
      <c r="H17" s="107"/>
      <c r="I17" s="102" t="s">
        <v>39</v>
      </c>
      <c r="J17" s="102"/>
      <c r="K17" s="102"/>
      <c r="L17" s="102"/>
      <c r="M17" s="102"/>
      <c r="N17" s="102"/>
      <c r="O17" s="102"/>
      <c r="P17" s="102"/>
    </row>
    <row r="18" spans="1:16" ht="16.899999999999999" customHeight="1" x14ac:dyDescent="0.3">
      <c r="A18" s="14" t="s">
        <v>51</v>
      </c>
      <c r="B18" s="104" t="s">
        <v>52</v>
      </c>
      <c r="C18" s="105"/>
      <c r="D18" s="105"/>
      <c r="E18" s="105"/>
      <c r="F18" s="106"/>
      <c r="G18" s="107">
        <v>45847</v>
      </c>
      <c r="H18" s="107"/>
      <c r="I18" s="102" t="s">
        <v>39</v>
      </c>
      <c r="J18" s="102"/>
      <c r="K18" s="102"/>
      <c r="L18" s="102"/>
      <c r="M18" s="102"/>
      <c r="N18" s="102"/>
      <c r="O18" s="102"/>
      <c r="P18" s="102"/>
    </row>
    <row r="19" spans="1:16" ht="16.899999999999999" customHeight="1" x14ac:dyDescent="0.3">
      <c r="A19" s="14">
        <v>0</v>
      </c>
      <c r="B19" s="104" t="s">
        <v>0</v>
      </c>
      <c r="C19" s="105"/>
      <c r="D19" s="105"/>
      <c r="E19" s="105"/>
      <c r="F19" s="106"/>
      <c r="G19" s="107">
        <v>45846</v>
      </c>
      <c r="H19" s="107"/>
      <c r="I19" s="102" t="s">
        <v>39</v>
      </c>
      <c r="J19" s="102"/>
      <c r="K19" s="102"/>
      <c r="L19" s="102"/>
      <c r="M19" s="102"/>
      <c r="N19" s="102"/>
      <c r="O19" s="102"/>
      <c r="P19" s="102"/>
    </row>
    <row r="20" spans="1:16" ht="13.15" customHeight="1" x14ac:dyDescent="0.3">
      <c r="A20" s="129" t="s">
        <v>1</v>
      </c>
      <c r="B20" s="137" t="s">
        <v>2</v>
      </c>
      <c r="C20" s="138"/>
      <c r="D20" s="138"/>
      <c r="E20" s="138"/>
      <c r="F20" s="139"/>
      <c r="G20" s="143" t="s">
        <v>3</v>
      </c>
      <c r="H20" s="143"/>
      <c r="I20" s="129" t="s">
        <v>4</v>
      </c>
      <c r="J20" s="102"/>
      <c r="K20" s="129" t="s">
        <v>5</v>
      </c>
      <c r="L20" s="102"/>
      <c r="M20" s="129" t="s">
        <v>6</v>
      </c>
      <c r="N20" s="102"/>
      <c r="O20" s="129" t="s">
        <v>7</v>
      </c>
      <c r="P20" s="129"/>
    </row>
    <row r="21" spans="1:16" ht="13.15" customHeight="1" x14ac:dyDescent="0.3">
      <c r="A21" s="129"/>
      <c r="B21" s="140"/>
      <c r="C21" s="141"/>
      <c r="D21" s="141"/>
      <c r="E21" s="141"/>
      <c r="F21" s="142"/>
      <c r="G21" s="143"/>
      <c r="H21" s="143"/>
      <c r="I21" s="102"/>
      <c r="J21" s="102"/>
      <c r="K21" s="102"/>
      <c r="L21" s="102"/>
      <c r="M21" s="102"/>
      <c r="N21" s="102"/>
      <c r="O21" s="129"/>
      <c r="P21" s="129"/>
    </row>
    <row r="22" spans="1:16" ht="16.899999999999999" customHeight="1" x14ac:dyDescent="0.3">
      <c r="A22" s="120" t="s">
        <v>8</v>
      </c>
      <c r="B22" s="121"/>
      <c r="C22" s="121"/>
      <c r="D22" s="15"/>
      <c r="E22" s="15"/>
      <c r="F22" s="15"/>
      <c r="G22" s="15"/>
      <c r="H22" s="15"/>
      <c r="I22" s="15"/>
      <c r="J22" s="15"/>
      <c r="K22" s="15"/>
      <c r="L22" s="15"/>
      <c r="M22" s="130"/>
      <c r="N22" s="130"/>
      <c r="O22" s="130"/>
      <c r="P22" s="131"/>
    </row>
    <row r="23" spans="1:16" ht="16.899999999999999" customHeight="1" x14ac:dyDescent="0.3">
      <c r="A23" s="16"/>
      <c r="B23" s="17"/>
      <c r="C23" s="17"/>
      <c r="D23" s="18"/>
      <c r="E23" s="18"/>
      <c r="F23" s="18"/>
      <c r="G23" s="18"/>
      <c r="H23" s="18"/>
      <c r="I23" s="18"/>
      <c r="J23" s="18"/>
      <c r="K23" s="18"/>
      <c r="L23" s="18"/>
      <c r="M23" s="19"/>
      <c r="N23" s="19"/>
      <c r="O23" s="19"/>
      <c r="P23" s="20"/>
    </row>
    <row r="24" spans="1:16" ht="16.899999999999999" customHeight="1" x14ac:dyDescent="0.3">
      <c r="A24" s="21"/>
      <c r="B24" s="18"/>
      <c r="C24" s="18"/>
      <c r="D24" s="18"/>
      <c r="E24" s="18"/>
      <c r="F24" s="18"/>
      <c r="G24" s="18"/>
      <c r="H24" s="132"/>
      <c r="I24" s="132"/>
      <c r="J24" s="132"/>
      <c r="K24" s="7"/>
      <c r="L24" s="7"/>
      <c r="M24" s="22"/>
      <c r="N24" s="22"/>
      <c r="O24" s="22"/>
      <c r="P24" s="23"/>
    </row>
    <row r="25" spans="1:16" ht="16.899999999999999" customHeight="1" x14ac:dyDescent="0.3">
      <c r="A25" s="24"/>
      <c r="B25" s="25"/>
      <c r="C25" s="25"/>
      <c r="D25" s="25"/>
      <c r="E25" s="25"/>
      <c r="F25" s="25"/>
      <c r="G25" s="25"/>
      <c r="H25" s="133"/>
      <c r="I25" s="133"/>
      <c r="J25" s="133"/>
      <c r="K25" s="26"/>
      <c r="L25" s="26"/>
      <c r="M25" s="27"/>
      <c r="N25" s="27"/>
      <c r="O25" s="27"/>
      <c r="P25" s="28"/>
    </row>
    <row r="26" spans="1:16" ht="16.899999999999999" customHeight="1" x14ac:dyDescent="0.3">
      <c r="A26" s="134" t="s">
        <v>9</v>
      </c>
      <c r="B26" s="135"/>
      <c r="C26" s="135"/>
      <c r="D26" s="135"/>
      <c r="E26" s="135"/>
      <c r="F26" s="135"/>
      <c r="G26" s="135"/>
      <c r="H26" s="135"/>
      <c r="I26" s="135"/>
      <c r="J26" s="135"/>
      <c r="K26" s="135"/>
      <c r="L26" s="135"/>
      <c r="M26" s="135"/>
      <c r="N26" s="135"/>
      <c r="O26" s="135"/>
      <c r="P26" s="136"/>
    </row>
    <row r="27" spans="1:16" ht="16.899999999999999" customHeight="1" x14ac:dyDescent="0.3">
      <c r="A27" s="114" t="s">
        <v>10</v>
      </c>
      <c r="B27" s="115"/>
      <c r="C27" s="115"/>
      <c r="D27" s="115"/>
      <c r="E27" s="115"/>
      <c r="F27" s="115"/>
      <c r="G27" s="115"/>
      <c r="H27" s="115"/>
      <c r="I27" s="115"/>
      <c r="J27" s="115"/>
      <c r="K27" s="115"/>
      <c r="L27" s="115"/>
      <c r="M27" s="115"/>
      <c r="N27" s="115"/>
      <c r="O27" s="115"/>
      <c r="P27" s="116"/>
    </row>
    <row r="28" spans="1:16" ht="16.899999999999999" customHeight="1" x14ac:dyDescent="0.3">
      <c r="A28" s="114"/>
      <c r="B28" s="115"/>
      <c r="C28" s="115"/>
      <c r="D28" s="115"/>
      <c r="E28" s="115"/>
      <c r="F28" s="115"/>
      <c r="G28" s="115"/>
      <c r="H28" s="115"/>
      <c r="I28" s="115"/>
      <c r="J28" s="115"/>
      <c r="K28" s="115"/>
      <c r="L28" s="115"/>
      <c r="M28" s="115"/>
      <c r="N28" s="115"/>
      <c r="O28" s="115"/>
      <c r="P28" s="116"/>
    </row>
    <row r="29" spans="1:16" ht="16.899999999999999" customHeight="1" x14ac:dyDescent="0.3">
      <c r="A29" s="114"/>
      <c r="B29" s="115"/>
      <c r="C29" s="115"/>
      <c r="D29" s="115"/>
      <c r="E29" s="115"/>
      <c r="F29" s="115"/>
      <c r="G29" s="115"/>
      <c r="H29" s="115"/>
      <c r="I29" s="115"/>
      <c r="J29" s="115"/>
      <c r="K29" s="115"/>
      <c r="L29" s="115"/>
      <c r="M29" s="115"/>
      <c r="N29" s="115"/>
      <c r="O29" s="115"/>
      <c r="P29" s="116"/>
    </row>
    <row r="30" spans="1:16" ht="16.899999999999999" customHeight="1" x14ac:dyDescent="0.3">
      <c r="A30" s="117"/>
      <c r="B30" s="118"/>
      <c r="C30" s="118"/>
      <c r="D30" s="118"/>
      <c r="E30" s="118"/>
      <c r="F30" s="118"/>
      <c r="G30" s="118"/>
      <c r="H30" s="118"/>
      <c r="I30" s="118"/>
      <c r="J30" s="118"/>
      <c r="K30" s="118"/>
      <c r="L30" s="118"/>
      <c r="M30" s="118"/>
      <c r="N30" s="118"/>
      <c r="O30" s="118"/>
      <c r="P30" s="119"/>
    </row>
    <row r="31" spans="1:16" ht="16.899999999999999" customHeight="1" x14ac:dyDescent="0.3">
      <c r="A31" s="134" t="s">
        <v>11</v>
      </c>
      <c r="B31" s="135"/>
      <c r="C31" s="135"/>
      <c r="D31" s="135"/>
      <c r="E31" s="135"/>
      <c r="F31" s="135"/>
      <c r="G31" s="135"/>
      <c r="H31" s="135"/>
      <c r="I31" s="135"/>
      <c r="J31" s="135"/>
      <c r="K31" s="135"/>
      <c r="L31" s="135"/>
      <c r="M31" s="135"/>
      <c r="N31" s="135"/>
      <c r="O31" s="135"/>
      <c r="P31" s="136"/>
    </row>
    <row r="32" spans="1:16" ht="16.899999999999999" customHeight="1" x14ac:dyDescent="0.3">
      <c r="A32" s="120" t="s">
        <v>12</v>
      </c>
      <c r="B32" s="121"/>
      <c r="C32" s="121"/>
      <c r="D32" s="29"/>
      <c r="E32" s="29"/>
      <c r="F32" s="29"/>
      <c r="G32" s="120" t="s">
        <v>13</v>
      </c>
      <c r="H32" s="121"/>
      <c r="I32" s="121"/>
      <c r="J32" s="29"/>
      <c r="K32" s="29"/>
      <c r="L32" s="29"/>
      <c r="M32" s="121" t="s">
        <v>14</v>
      </c>
      <c r="N32" s="121"/>
      <c r="O32" s="121"/>
      <c r="P32" s="122"/>
    </row>
    <row r="33" spans="1:16" ht="16.899999999999999" customHeight="1" x14ac:dyDescent="0.3">
      <c r="A33" s="30"/>
      <c r="B33" s="19"/>
      <c r="C33" s="19"/>
      <c r="D33" s="31"/>
      <c r="E33" s="31"/>
      <c r="F33" s="31"/>
      <c r="G33" s="30"/>
      <c r="H33" s="19"/>
      <c r="I33" s="19"/>
      <c r="J33" s="31"/>
      <c r="K33" s="31"/>
      <c r="L33" s="31"/>
      <c r="M33" s="19"/>
      <c r="N33" s="19"/>
      <c r="O33" s="19"/>
      <c r="P33" s="20"/>
    </row>
    <row r="34" spans="1:16" ht="16.899999999999999" customHeight="1" x14ac:dyDescent="0.3">
      <c r="A34" s="32"/>
      <c r="B34" s="31"/>
      <c r="C34" s="31"/>
      <c r="D34" s="31"/>
      <c r="E34" s="31"/>
      <c r="F34" s="31"/>
      <c r="G34" s="32"/>
      <c r="H34" s="31"/>
      <c r="I34" s="31"/>
      <c r="J34" s="31"/>
      <c r="K34" s="31"/>
      <c r="L34" s="31"/>
      <c r="M34" s="123" t="s">
        <v>15</v>
      </c>
      <c r="N34" s="124"/>
      <c r="O34" s="124"/>
      <c r="P34" s="125"/>
    </row>
    <row r="35" spans="1:16" ht="16.899999999999999" customHeight="1" x14ac:dyDescent="0.3">
      <c r="A35" s="33"/>
      <c r="B35" s="34"/>
      <c r="C35" s="34"/>
      <c r="D35" s="34"/>
      <c r="E35" s="34"/>
      <c r="F35" s="34"/>
      <c r="G35" s="33"/>
      <c r="H35" s="34"/>
      <c r="I35" s="34"/>
      <c r="J35" s="34"/>
      <c r="K35" s="34"/>
      <c r="L35" s="34"/>
      <c r="M35" s="126"/>
      <c r="N35" s="127"/>
      <c r="O35" s="127"/>
      <c r="P35" s="128"/>
    </row>
    <row r="36" spans="1:16" ht="16.899999999999999" customHeight="1" x14ac:dyDescent="0.3">
      <c r="A36" s="120" t="s">
        <v>16</v>
      </c>
      <c r="B36" s="121"/>
      <c r="C36" s="121"/>
      <c r="D36" s="121"/>
      <c r="E36" s="121"/>
      <c r="F36" s="121"/>
      <c r="G36" s="121"/>
      <c r="H36" s="121"/>
      <c r="I36" s="121"/>
      <c r="J36" s="121"/>
      <c r="K36" s="121"/>
      <c r="L36" s="121"/>
      <c r="M36" s="121"/>
      <c r="N36" s="121"/>
      <c r="O36" s="121"/>
      <c r="P36" s="122"/>
    </row>
    <row r="37" spans="1:16" ht="16.899999999999999" customHeight="1" x14ac:dyDescent="0.3">
      <c r="A37" s="114" t="s">
        <v>49</v>
      </c>
      <c r="B37" s="115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6"/>
    </row>
    <row r="38" spans="1:16" ht="16.899999999999999" customHeight="1" x14ac:dyDescent="0.3">
      <c r="A38" s="114"/>
      <c r="B38" s="115"/>
      <c r="C38" s="115"/>
      <c r="D38" s="115"/>
      <c r="E38" s="115"/>
      <c r="F38" s="115"/>
      <c r="G38" s="115"/>
      <c r="H38" s="115"/>
      <c r="I38" s="115"/>
      <c r="J38" s="115"/>
      <c r="K38" s="115"/>
      <c r="L38" s="115"/>
      <c r="M38" s="115"/>
      <c r="N38" s="115"/>
      <c r="O38" s="115"/>
      <c r="P38" s="116"/>
    </row>
    <row r="39" spans="1:16" ht="16.899999999999999" customHeight="1" x14ac:dyDescent="0.3">
      <c r="A39" s="114"/>
      <c r="B39" s="115"/>
      <c r="C39" s="115"/>
      <c r="D39" s="115"/>
      <c r="E39" s="115"/>
      <c r="F39" s="115"/>
      <c r="G39" s="115"/>
      <c r="H39" s="115"/>
      <c r="I39" s="115"/>
      <c r="J39" s="115"/>
      <c r="K39" s="115"/>
      <c r="L39" s="115"/>
      <c r="M39" s="115"/>
      <c r="N39" s="115"/>
      <c r="O39" s="115"/>
      <c r="P39" s="116"/>
    </row>
    <row r="40" spans="1:16" ht="16.899999999999999" customHeight="1" x14ac:dyDescent="0.3">
      <c r="A40" s="117"/>
      <c r="B40" s="118"/>
      <c r="C40" s="118"/>
      <c r="D40" s="118"/>
      <c r="E40" s="118"/>
      <c r="F40" s="118"/>
      <c r="G40" s="118"/>
      <c r="H40" s="118"/>
      <c r="I40" s="118"/>
      <c r="J40" s="118"/>
      <c r="K40" s="118"/>
      <c r="L40" s="118"/>
      <c r="M40" s="118"/>
      <c r="N40" s="118"/>
      <c r="O40" s="118"/>
      <c r="P40" s="119"/>
    </row>
    <row r="41" spans="1:16" ht="15.6" customHeight="1" x14ac:dyDescent="0.3">
      <c r="A41" s="144" t="s">
        <v>4</v>
      </c>
      <c r="B41" s="144"/>
      <c r="C41" s="35" t="str">
        <f>+I19</f>
        <v>BW</v>
      </c>
      <c r="D41" s="46">
        <f>G19</f>
        <v>45846</v>
      </c>
      <c r="E41" s="95" t="s">
        <v>17</v>
      </c>
      <c r="F41" s="96"/>
      <c r="G41" s="96"/>
      <c r="H41" s="96"/>
      <c r="I41" s="96"/>
      <c r="J41" s="96"/>
      <c r="K41" s="96"/>
      <c r="L41" s="96"/>
      <c r="M41" s="97"/>
      <c r="N41" s="145" t="s">
        <v>18</v>
      </c>
      <c r="O41" s="146"/>
      <c r="P41" s="35" t="s">
        <v>15</v>
      </c>
    </row>
    <row r="42" spans="1:16" ht="15.6" customHeight="1" x14ac:dyDescent="0.3">
      <c r="A42" s="147" t="s">
        <v>5</v>
      </c>
      <c r="B42" s="147"/>
      <c r="C42" s="36"/>
      <c r="D42" s="46">
        <f>G19</f>
        <v>45846</v>
      </c>
      <c r="E42" s="148" t="s">
        <v>50</v>
      </c>
      <c r="F42" s="149"/>
      <c r="G42" s="149"/>
      <c r="H42" s="149"/>
      <c r="I42" s="149"/>
      <c r="J42" s="149"/>
      <c r="K42" s="149"/>
      <c r="L42" s="149"/>
      <c r="M42" s="150"/>
      <c r="N42" s="145" t="s">
        <v>19</v>
      </c>
      <c r="O42" s="146"/>
      <c r="P42" s="37" t="s">
        <v>134</v>
      </c>
    </row>
    <row r="43" spans="1:16" ht="15.6" customHeight="1" x14ac:dyDescent="0.3">
      <c r="A43" s="147" t="s">
        <v>6</v>
      </c>
      <c r="B43" s="147"/>
      <c r="C43" s="36"/>
      <c r="D43" s="46">
        <f>G19</f>
        <v>45846</v>
      </c>
      <c r="E43" s="151"/>
      <c r="F43" s="152"/>
      <c r="G43" s="152"/>
      <c r="H43" s="152"/>
      <c r="I43" s="152"/>
      <c r="J43" s="152"/>
      <c r="K43" s="152"/>
      <c r="L43" s="152"/>
      <c r="M43" s="153"/>
      <c r="N43" s="145" t="s">
        <v>20</v>
      </c>
      <c r="O43" s="146"/>
      <c r="P43" s="37" t="s">
        <v>75</v>
      </c>
    </row>
    <row r="44" spans="1:16" ht="15.6" customHeight="1" x14ac:dyDescent="0.3">
      <c r="A44" s="147" t="s">
        <v>21</v>
      </c>
      <c r="B44" s="147"/>
      <c r="C44" s="162" t="s">
        <v>22</v>
      </c>
      <c r="D44" s="163"/>
      <c r="E44" s="154"/>
      <c r="F44" s="155"/>
      <c r="G44" s="155"/>
      <c r="H44" s="155"/>
      <c r="I44" s="155"/>
      <c r="J44" s="155"/>
      <c r="K44" s="155"/>
      <c r="L44" s="155"/>
      <c r="M44" s="156"/>
      <c r="N44" s="145" t="s">
        <v>23</v>
      </c>
      <c r="O44" s="146"/>
      <c r="P44" s="38" t="s">
        <v>127</v>
      </c>
    </row>
    <row r="45" spans="1:16" ht="16.899999999999999" customHeight="1" x14ac:dyDescent="0.3">
      <c r="A45" s="39"/>
      <c r="B45" s="39"/>
      <c r="C45" s="39"/>
      <c r="D45" s="39"/>
      <c r="E45" s="39"/>
      <c r="F45" s="39"/>
      <c r="G45" s="39"/>
      <c r="H45" s="39"/>
      <c r="I45" s="39"/>
      <c r="J45" s="40"/>
      <c r="K45" s="40"/>
      <c r="L45" s="40"/>
      <c r="M45" s="40"/>
      <c r="N45" s="40"/>
      <c r="O45" s="40"/>
    </row>
    <row r="46" spans="1:16" ht="16.149999999999999" customHeight="1" x14ac:dyDescent="0.3"/>
    <row r="47" spans="1:16" ht="16.149999999999999" customHeight="1" x14ac:dyDescent="0.3"/>
    <row r="48" spans="1:16" ht="24" x14ac:dyDescent="0.3">
      <c r="A48" s="41" t="s">
        <v>24</v>
      </c>
    </row>
    <row r="49" spans="1:16" ht="16.149999999999999" customHeight="1" x14ac:dyDescent="0.45">
      <c r="A49" s="42"/>
    </row>
    <row r="50" spans="1:16" ht="16.149999999999999" customHeight="1" x14ac:dyDescent="0.3"/>
    <row r="51" spans="1:16" ht="16.149999999999999" customHeight="1" x14ac:dyDescent="0.3">
      <c r="A51" s="43" t="s">
        <v>25</v>
      </c>
      <c r="B51" s="160" t="s">
        <v>26</v>
      </c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1">
        <v>3</v>
      </c>
      <c r="O51" s="161"/>
      <c r="P51" s="161"/>
    </row>
    <row r="52" spans="1:16" ht="16.149999999999999" customHeight="1" x14ac:dyDescent="0.3">
      <c r="A52" s="43" t="s">
        <v>27</v>
      </c>
      <c r="B52" s="160" t="s">
        <v>28</v>
      </c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1">
        <v>4</v>
      </c>
      <c r="O52" s="161"/>
      <c r="P52" s="161"/>
    </row>
    <row r="53" spans="1:16" ht="16.149999999999999" customHeight="1" x14ac:dyDescent="0.3">
      <c r="A53" s="43" t="s">
        <v>29</v>
      </c>
      <c r="B53" s="160" t="str">
        <f>'2-3'!B1</f>
        <v>Capacidade Instalada</v>
      </c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1">
        <v>5</v>
      </c>
      <c r="O53" s="161"/>
      <c r="P53" s="161"/>
    </row>
    <row r="54" spans="1:16" ht="16.149999999999999" customHeight="1" x14ac:dyDescent="0.3">
      <c r="A54" s="43" t="str">
        <f>'2-3'!A76</f>
        <v>3.</v>
      </c>
      <c r="B54" s="43" t="str">
        <f>'2-3'!B76</f>
        <v>Capacidade Armazenamento</v>
      </c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161">
        <v>7</v>
      </c>
      <c r="O54" s="161"/>
      <c r="P54" s="161"/>
    </row>
    <row r="55" spans="1:16" ht="16.149999999999999" customHeight="1" x14ac:dyDescent="0.3">
      <c r="A55" s="43"/>
      <c r="B55" s="160"/>
      <c r="C55" s="160"/>
      <c r="D55" s="160"/>
      <c r="E55" s="160"/>
      <c r="F55" s="160"/>
      <c r="G55" s="160"/>
      <c r="H55" s="160"/>
      <c r="I55" s="160"/>
      <c r="J55" s="160"/>
      <c r="K55" s="160"/>
      <c r="L55" s="160"/>
      <c r="M55" s="160"/>
      <c r="N55" s="161"/>
      <c r="O55" s="161"/>
      <c r="P55" s="161"/>
    </row>
    <row r="57" spans="1:16" ht="16.149999999999999" customHeight="1" x14ac:dyDescent="0.3">
      <c r="A57" s="43"/>
      <c r="B57" s="160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44"/>
    </row>
    <row r="58" spans="1:16" ht="16.149999999999999" customHeight="1" x14ac:dyDescent="0.3">
      <c r="A58" s="43"/>
      <c r="B58" s="160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44"/>
    </row>
    <row r="59" spans="1:16" ht="16.149999999999999" customHeight="1" x14ac:dyDescent="0.3"/>
    <row r="60" spans="1:16" ht="16.149999999999999" customHeight="1" x14ac:dyDescent="0.3"/>
    <row r="61" spans="1:16" ht="16.149999999999999" customHeight="1" x14ac:dyDescent="0.3"/>
    <row r="62" spans="1:16" ht="24" x14ac:dyDescent="0.3">
      <c r="A62" s="176" t="s">
        <v>30</v>
      </c>
      <c r="B62" s="176"/>
      <c r="C62" s="176"/>
      <c r="D62" s="176"/>
      <c r="E62" s="176"/>
      <c r="F62" s="176"/>
      <c r="G62" s="176"/>
      <c r="H62" s="176"/>
      <c r="I62" s="176"/>
      <c r="J62" s="176"/>
      <c r="K62" s="176"/>
      <c r="L62" s="176"/>
      <c r="M62" s="176"/>
      <c r="N62" s="176"/>
      <c r="O62" s="176"/>
      <c r="P62" s="176"/>
    </row>
    <row r="63" spans="1:16" ht="16.149999999999999" customHeight="1" x14ac:dyDescent="0.3"/>
    <row r="64" spans="1:16" ht="16.149999999999999" customHeight="1" x14ac:dyDescent="0.3">
      <c r="A64" s="177" t="s">
        <v>20</v>
      </c>
      <c r="B64" s="177"/>
      <c r="C64" s="177" t="s">
        <v>31</v>
      </c>
      <c r="D64" s="178"/>
      <c r="E64" s="178"/>
      <c r="F64" s="178"/>
      <c r="G64" s="178"/>
      <c r="H64" s="178"/>
      <c r="I64" s="178"/>
      <c r="J64" s="178"/>
      <c r="K64" s="178"/>
      <c r="L64" s="179" t="s">
        <v>32</v>
      </c>
      <c r="M64" s="180"/>
      <c r="N64" s="177" t="s">
        <v>33</v>
      </c>
      <c r="O64" s="177"/>
      <c r="P64" s="177"/>
    </row>
    <row r="65" spans="1:16" ht="16.149999999999999" customHeight="1" x14ac:dyDescent="0.3">
      <c r="A65" s="177"/>
      <c r="B65" s="177"/>
      <c r="C65" s="178"/>
      <c r="D65" s="178"/>
      <c r="E65" s="178"/>
      <c r="F65" s="178"/>
      <c r="G65" s="178"/>
      <c r="H65" s="178"/>
      <c r="I65" s="178"/>
      <c r="J65" s="178"/>
      <c r="K65" s="178"/>
      <c r="L65" s="180"/>
      <c r="M65" s="180"/>
      <c r="N65" s="177"/>
      <c r="O65" s="177"/>
      <c r="P65" s="177"/>
    </row>
    <row r="66" spans="1:16" ht="16.149999999999999" customHeight="1" x14ac:dyDescent="0.3">
      <c r="A66" s="158">
        <f>A19</f>
        <v>0</v>
      </c>
      <c r="B66" s="157"/>
      <c r="C66" s="159" t="str">
        <f>B19</f>
        <v>Primeira emissão</v>
      </c>
      <c r="D66" s="159"/>
      <c r="E66" s="159"/>
      <c r="F66" s="159"/>
      <c r="G66" s="159"/>
      <c r="H66" s="159"/>
      <c r="I66" s="159"/>
      <c r="J66" s="159"/>
      <c r="K66" s="159"/>
      <c r="L66" s="165">
        <f>G19</f>
        <v>45846</v>
      </c>
      <c r="M66" s="166"/>
      <c r="N66" s="157" t="str">
        <f>I19</f>
        <v>BW</v>
      </c>
      <c r="O66" s="157"/>
      <c r="P66" s="157"/>
    </row>
    <row r="67" spans="1:16" ht="16.149999999999999" customHeight="1" x14ac:dyDescent="0.3">
      <c r="A67" s="158" t="str">
        <f>A18</f>
        <v>A</v>
      </c>
      <c r="B67" s="157"/>
      <c r="C67" s="159" t="str">
        <f>B18</f>
        <v>Adição das capacidades de armazenamento</v>
      </c>
      <c r="D67" s="159"/>
      <c r="E67" s="159"/>
      <c r="F67" s="159"/>
      <c r="G67" s="159"/>
      <c r="H67" s="159"/>
      <c r="I67" s="159"/>
      <c r="J67" s="159"/>
      <c r="K67" s="159"/>
      <c r="L67" s="165">
        <f>G18</f>
        <v>45847</v>
      </c>
      <c r="M67" s="166"/>
      <c r="N67" s="157" t="str">
        <f>I18</f>
        <v>BW</v>
      </c>
      <c r="O67" s="157"/>
      <c r="P67" s="157"/>
    </row>
    <row r="68" spans="1:16" ht="16.149999999999999" customHeight="1" x14ac:dyDescent="0.3">
      <c r="A68" s="158" t="str">
        <f>A17</f>
        <v>B</v>
      </c>
      <c r="B68" s="157"/>
      <c r="C68" s="159" t="str">
        <f>B17</f>
        <v>Adição da correspondencia em toneladas</v>
      </c>
      <c r="D68" s="159"/>
      <c r="E68" s="159"/>
      <c r="F68" s="159"/>
      <c r="G68" s="159"/>
      <c r="H68" s="159"/>
      <c r="I68" s="159"/>
      <c r="J68" s="159"/>
      <c r="K68" s="159"/>
      <c r="L68" s="165">
        <f>G17</f>
        <v>45847</v>
      </c>
      <c r="M68" s="166"/>
      <c r="N68" s="157" t="str">
        <f>I17</f>
        <v>BW</v>
      </c>
      <c r="O68" s="157"/>
      <c r="P68" s="157"/>
    </row>
    <row r="69" spans="1:16" ht="34.5" customHeight="1" x14ac:dyDescent="0.3">
      <c r="A69" s="164" t="s">
        <v>75</v>
      </c>
      <c r="B69" s="157"/>
      <c r="C69" s="167" t="s">
        <v>108</v>
      </c>
      <c r="D69" s="159"/>
      <c r="E69" s="159"/>
      <c r="F69" s="159"/>
      <c r="G69" s="159"/>
      <c r="H69" s="159"/>
      <c r="I69" s="159"/>
      <c r="J69" s="159"/>
      <c r="K69" s="159"/>
      <c r="L69" s="165">
        <f>G15</f>
        <v>46006</v>
      </c>
      <c r="M69" s="166"/>
      <c r="N69" s="157" t="str">
        <f>I15</f>
        <v>PDF</v>
      </c>
      <c r="O69" s="157"/>
      <c r="P69" s="157"/>
    </row>
    <row r="70" spans="1:16" ht="16.149999999999999" customHeight="1" x14ac:dyDescent="0.3">
      <c r="A70" s="164"/>
      <c r="B70" s="157"/>
      <c r="C70" s="159"/>
      <c r="D70" s="159"/>
      <c r="E70" s="159"/>
      <c r="F70" s="159"/>
      <c r="G70" s="159"/>
      <c r="H70" s="159"/>
      <c r="I70" s="159"/>
      <c r="J70" s="159"/>
      <c r="K70" s="159"/>
      <c r="L70" s="165"/>
      <c r="M70" s="166"/>
      <c r="N70" s="157"/>
      <c r="O70" s="157"/>
      <c r="P70" s="157"/>
    </row>
    <row r="71" spans="1:16" ht="16.149999999999999" customHeight="1" x14ac:dyDescent="0.3">
      <c r="A71" s="164"/>
      <c r="B71" s="157"/>
      <c r="C71" s="159"/>
      <c r="D71" s="159"/>
      <c r="E71" s="159"/>
      <c r="F71" s="159"/>
      <c r="G71" s="159"/>
      <c r="H71" s="159"/>
      <c r="I71" s="159"/>
      <c r="J71" s="159"/>
      <c r="K71" s="159"/>
      <c r="L71" s="165"/>
      <c r="M71" s="166"/>
      <c r="N71" s="157"/>
      <c r="O71" s="157"/>
      <c r="P71" s="157"/>
    </row>
    <row r="72" spans="1:16" ht="16.149999999999999" customHeight="1" x14ac:dyDescent="0.3">
      <c r="A72" s="164"/>
      <c r="B72" s="157"/>
      <c r="C72" s="159"/>
      <c r="D72" s="159"/>
      <c r="E72" s="159"/>
      <c r="F72" s="159"/>
      <c r="G72" s="159"/>
      <c r="H72" s="159"/>
      <c r="I72" s="159"/>
      <c r="J72" s="159"/>
      <c r="K72" s="159"/>
      <c r="L72" s="165"/>
      <c r="M72" s="166"/>
      <c r="N72" s="157"/>
      <c r="O72" s="157"/>
      <c r="P72" s="157"/>
    </row>
    <row r="73" spans="1:16" ht="16.149999999999999" customHeight="1" x14ac:dyDescent="0.3"/>
    <row r="74" spans="1:16" ht="16.149999999999999" customHeight="1" x14ac:dyDescent="0.3"/>
    <row r="75" spans="1:16" ht="16.149999999999999" customHeight="1" x14ac:dyDescent="0.3"/>
    <row r="76" spans="1:16" ht="16.149999999999999" customHeight="1" x14ac:dyDescent="0.3"/>
    <row r="77" spans="1:16" ht="16.149999999999999" customHeight="1" x14ac:dyDescent="0.3"/>
    <row r="78" spans="1:16" ht="16.149999999999999" customHeight="1" x14ac:dyDescent="0.3"/>
    <row r="79" spans="1:16" ht="16.149999999999999" customHeight="1" x14ac:dyDescent="0.3"/>
    <row r="80" spans="1:16" ht="16.149999999999999" customHeight="1" x14ac:dyDescent="0.3"/>
    <row r="81" ht="16.149999999999999" customHeight="1" x14ac:dyDescent="0.3"/>
    <row r="82" ht="16.149999999999999" customHeight="1" x14ac:dyDescent="0.3"/>
    <row r="83" ht="16.149999999999999" customHeight="1" x14ac:dyDescent="0.3"/>
    <row r="84" ht="16.149999999999999" customHeight="1" x14ac:dyDescent="0.3"/>
    <row r="85" ht="16.149999999999999" customHeight="1" x14ac:dyDescent="0.3"/>
    <row r="86" ht="16.149999999999999" customHeight="1" x14ac:dyDescent="0.3"/>
    <row r="87" ht="16.149999999999999" customHeight="1" x14ac:dyDescent="0.3"/>
    <row r="88" ht="16.149999999999999" customHeight="1" x14ac:dyDescent="0.3"/>
    <row r="89" ht="16.149999999999999" customHeight="1" x14ac:dyDescent="0.3"/>
    <row r="90" ht="16.149999999999999" customHeight="1" x14ac:dyDescent="0.3"/>
    <row r="91" ht="16.149999999999999" customHeight="1" x14ac:dyDescent="0.3"/>
    <row r="92" ht="16.149999999999999" customHeight="1" x14ac:dyDescent="0.3"/>
    <row r="93" ht="16.149999999999999" customHeight="1" x14ac:dyDescent="0.3"/>
    <row r="94" ht="16.149999999999999" customHeight="1" x14ac:dyDescent="0.3"/>
    <row r="95" ht="16.149999999999999" customHeight="1" x14ac:dyDescent="0.3"/>
    <row r="96" ht="16.149999999999999" customHeight="1" x14ac:dyDescent="0.3"/>
    <row r="97" ht="16.149999999999999" customHeight="1" x14ac:dyDescent="0.3"/>
    <row r="98" ht="16.149999999999999" customHeight="1" x14ac:dyDescent="0.3"/>
    <row r="99" ht="16.149999999999999" customHeight="1" x14ac:dyDescent="0.3"/>
    <row r="100" ht="16.149999999999999" customHeight="1" x14ac:dyDescent="0.3"/>
  </sheetData>
  <mergeCells count="124">
    <mergeCell ref="A15:A16"/>
    <mergeCell ref="G15:H16"/>
    <mergeCell ref="I15:J16"/>
    <mergeCell ref="K15:L16"/>
    <mergeCell ref="M15:N16"/>
    <mergeCell ref="O15:P16"/>
    <mergeCell ref="A71:B71"/>
    <mergeCell ref="C71:K71"/>
    <mergeCell ref="L71:M71"/>
    <mergeCell ref="N71:P71"/>
    <mergeCell ref="L68:M68"/>
    <mergeCell ref="N68:P68"/>
    <mergeCell ref="A62:P62"/>
    <mergeCell ref="A64:B65"/>
    <mergeCell ref="C64:K65"/>
    <mergeCell ref="L64:M65"/>
    <mergeCell ref="N64:P65"/>
    <mergeCell ref="A66:B66"/>
    <mergeCell ref="C66:K66"/>
    <mergeCell ref="L66:M66"/>
    <mergeCell ref="N66:P66"/>
    <mergeCell ref="A67:B67"/>
    <mergeCell ref="C67:K67"/>
    <mergeCell ref="L67:M67"/>
    <mergeCell ref="A72:B72"/>
    <mergeCell ref="C72:K72"/>
    <mergeCell ref="L72:M72"/>
    <mergeCell ref="N72:P72"/>
    <mergeCell ref="A69:B69"/>
    <mergeCell ref="C69:K69"/>
    <mergeCell ref="L69:M69"/>
    <mergeCell ref="N69:P69"/>
    <mergeCell ref="A70:B70"/>
    <mergeCell ref="C70:K70"/>
    <mergeCell ref="L70:M70"/>
    <mergeCell ref="N70:P70"/>
    <mergeCell ref="N67:P67"/>
    <mergeCell ref="A68:B68"/>
    <mergeCell ref="C68:K68"/>
    <mergeCell ref="B57:N57"/>
    <mergeCell ref="B58:N58"/>
    <mergeCell ref="B53:M53"/>
    <mergeCell ref="N53:P53"/>
    <mergeCell ref="N54:P54"/>
    <mergeCell ref="C44:D44"/>
    <mergeCell ref="N44:O44"/>
    <mergeCell ref="B51:M51"/>
    <mergeCell ref="N51:P51"/>
    <mergeCell ref="B52:M52"/>
    <mergeCell ref="N52:P52"/>
    <mergeCell ref="B55:M55"/>
    <mergeCell ref="N55:P55"/>
    <mergeCell ref="A37:P40"/>
    <mergeCell ref="A41:B41"/>
    <mergeCell ref="E41:M41"/>
    <mergeCell ref="N41:O41"/>
    <mergeCell ref="A42:B42"/>
    <mergeCell ref="E42:M44"/>
    <mergeCell ref="N42:O42"/>
    <mergeCell ref="A43:B43"/>
    <mergeCell ref="N43:O43"/>
    <mergeCell ref="A44:B44"/>
    <mergeCell ref="A27:P30"/>
    <mergeCell ref="A32:C32"/>
    <mergeCell ref="G32:I32"/>
    <mergeCell ref="M32:P32"/>
    <mergeCell ref="M34:P35"/>
    <mergeCell ref="A36:P36"/>
    <mergeCell ref="O20:P21"/>
    <mergeCell ref="A22:C22"/>
    <mergeCell ref="M22:P22"/>
    <mergeCell ref="H24:J24"/>
    <mergeCell ref="H25:J25"/>
    <mergeCell ref="A26:P26"/>
    <mergeCell ref="A20:A21"/>
    <mergeCell ref="B20:F21"/>
    <mergeCell ref="G20:H21"/>
    <mergeCell ref="I20:J21"/>
    <mergeCell ref="K20:L21"/>
    <mergeCell ref="M20:N21"/>
    <mergeCell ref="A31:P31"/>
    <mergeCell ref="B19:F19"/>
    <mergeCell ref="G19:H19"/>
    <mergeCell ref="I19:J19"/>
    <mergeCell ref="K19:L19"/>
    <mergeCell ref="M19:N19"/>
    <mergeCell ref="O19:P19"/>
    <mergeCell ref="B18:F18"/>
    <mergeCell ref="G18:H18"/>
    <mergeCell ref="I18:J18"/>
    <mergeCell ref="K18:L18"/>
    <mergeCell ref="M18:N18"/>
    <mergeCell ref="O18:P18"/>
    <mergeCell ref="B17:F17"/>
    <mergeCell ref="G17:H17"/>
    <mergeCell ref="I17:J17"/>
    <mergeCell ref="K17:L17"/>
    <mergeCell ref="M17:N17"/>
    <mergeCell ref="O17:P17"/>
    <mergeCell ref="B15:F16"/>
    <mergeCell ref="B14:F14"/>
    <mergeCell ref="G14:H14"/>
    <mergeCell ref="I14:J14"/>
    <mergeCell ref="K14:L14"/>
    <mergeCell ref="M14:N14"/>
    <mergeCell ref="O14:P14"/>
    <mergeCell ref="B11:F11"/>
    <mergeCell ref="G11:H11"/>
    <mergeCell ref="I11:J11"/>
    <mergeCell ref="K11:L11"/>
    <mergeCell ref="M11:N11"/>
    <mergeCell ref="O11:P11"/>
    <mergeCell ref="B13:F13"/>
    <mergeCell ref="G13:H13"/>
    <mergeCell ref="I13:J13"/>
    <mergeCell ref="K13:L13"/>
    <mergeCell ref="M13:N13"/>
    <mergeCell ref="O13:P13"/>
    <mergeCell ref="B12:F12"/>
    <mergeCell ref="G12:H12"/>
    <mergeCell ref="I12:J12"/>
    <mergeCell ref="K12:L12"/>
    <mergeCell ref="M12:N12"/>
    <mergeCell ref="O12:P12"/>
  </mergeCells>
  <printOptions horizontalCentered="1"/>
  <pageMargins left="0.23622047244094491" right="0.23622047244094491" top="0.74803149606299213" bottom="0.74803149606299213" header="0.11811023622047245" footer="0.31496062992125984"/>
  <pageSetup paperSize="9" scale="95" orientation="portrait" r:id="rId1"/>
  <headerFooter differentOddEven="1" differentFirst="1" scaleWithDoc="0">
    <oddHeader>&amp;R&amp;G</oddHeader>
    <oddFooter>&amp;C&amp;"+,Regular"&amp;6A REGA reserva todos os direitos sobre este documento e sobre a informação nele contida. A reprodução, utilização ou divulgação a terceiros sem autorização escrita é proibida.
&amp;F&amp;R&amp;"Montserrat,Regular"&amp;8&amp;P / &amp;N</oddFooter>
    <evenHeader>&amp;L&amp;G</evenHeader>
    <evenFooter>&amp;L&amp;"Montserrat,Regular"&amp;8&amp;P / &amp;N&amp;C&amp;"Montserrat,Regular"&amp;6A REGA reserva todos os direitos sobre este documento e sobre a informação nele contida. A reprodução, utilização ou divulgação a terceiros sem autorização escrita é proibida.
&amp;F</evenFooter>
    <firstFooter>&amp;C&amp;"Calibri Light,Regular"&amp;6A REGA reserva todos os direitos sobre este documento e sobre a informação nele contida. A reprodução, utilização ou divulgação a terceiros sem autorização escrita é proibida.</firstFooter>
  </headerFooter>
  <rowBreaks count="2" manualBreakCount="2">
    <brk id="44" max="15" man="1"/>
    <brk id="58" max="16383" man="1"/>
  </rowBreaks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136DE-E113-4E00-8C3C-E9B3BDBF57C3}">
  <sheetPr>
    <pageSetUpPr fitToPage="1"/>
  </sheetPr>
  <dimension ref="A1:N89"/>
  <sheetViews>
    <sheetView showZeros="0" tabSelected="1" view="pageBreakPreview" zoomScale="70" zoomScaleNormal="115" zoomScaleSheetLayoutView="70" zoomScalePageLayoutView="130" workbookViewId="0">
      <selection activeCell="P43" sqref="P43"/>
    </sheetView>
  </sheetViews>
  <sheetFormatPr defaultColWidth="4.140625" defaultRowHeight="33" customHeight="1" outlineLevelCol="1" x14ac:dyDescent="0.3"/>
  <cols>
    <col min="1" max="1" width="5.5703125" style="45" customWidth="1"/>
    <col min="2" max="9" width="12.5703125" style="45" customWidth="1"/>
    <col min="10" max="10" width="12.5703125" style="45" customWidth="1" outlineLevel="1"/>
    <col min="11" max="11" width="5.5703125" style="45" customWidth="1" outlineLevel="1"/>
    <col min="12" max="12" width="12.5703125" style="45" customWidth="1"/>
    <col min="13" max="13" width="5.140625" style="45" customWidth="1"/>
    <col min="14" max="14" width="12.5703125" style="45" customWidth="1"/>
    <col min="15" max="26" width="3.42578125" style="45" customWidth="1"/>
    <col min="27" max="237" width="7.42578125" style="45" customWidth="1"/>
    <col min="238" max="16384" width="4.140625" style="45"/>
  </cols>
  <sheetData>
    <row r="1" spans="1:14" s="4" customFormat="1" ht="24" customHeight="1" x14ac:dyDescent="0.3">
      <c r="A1" s="47" t="s">
        <v>27</v>
      </c>
      <c r="B1" s="181" t="s">
        <v>28</v>
      </c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45"/>
    </row>
    <row r="2" spans="1:14" s="31" customFormat="1" ht="20.100000000000001" customHeight="1" x14ac:dyDescent="0.25">
      <c r="A2" s="51"/>
      <c r="B2" s="51"/>
      <c r="C2" s="51"/>
      <c r="D2" s="51"/>
      <c r="E2" s="51"/>
      <c r="F2" s="50"/>
      <c r="G2" s="50"/>
      <c r="H2" s="50"/>
      <c r="I2" s="50"/>
      <c r="J2" s="50"/>
      <c r="K2" s="50"/>
      <c r="L2" s="50"/>
      <c r="M2" s="50"/>
      <c r="N2" s="51"/>
    </row>
    <row r="3" spans="1:14" ht="14.45" customHeight="1" x14ac:dyDescent="0.3">
      <c r="A3" s="182" t="s">
        <v>67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48"/>
      <c r="M3" s="48"/>
    </row>
    <row r="4" spans="1:14" s="31" customFormat="1" ht="20.100000000000001" customHeight="1" x14ac:dyDescent="0.25">
      <c r="A4" s="182"/>
      <c r="B4" s="182"/>
      <c r="C4" s="182"/>
      <c r="D4" s="182"/>
      <c r="E4" s="182"/>
      <c r="F4" s="182"/>
      <c r="G4" s="182"/>
      <c r="H4" s="182"/>
      <c r="I4" s="182"/>
      <c r="J4" s="182"/>
      <c r="K4" s="182"/>
      <c r="L4" s="50"/>
      <c r="M4" s="50"/>
      <c r="N4" s="51"/>
    </row>
    <row r="5" spans="1:14" s="31" customFormat="1" ht="20.100000000000001" customHeight="1" x14ac:dyDescent="0.25">
      <c r="A5" s="52"/>
      <c r="B5" s="52"/>
      <c r="C5" s="52"/>
      <c r="D5" s="52"/>
      <c r="E5" s="52"/>
      <c r="F5" s="52"/>
      <c r="G5" s="52"/>
      <c r="H5" s="52"/>
      <c r="I5" s="52"/>
      <c r="J5" s="52"/>
      <c r="K5" s="52"/>
      <c r="L5" s="50"/>
      <c r="M5" s="50"/>
      <c r="N5" s="51"/>
    </row>
    <row r="6" spans="1:14" s="31" customFormat="1" ht="20.100000000000001" customHeight="1" x14ac:dyDescent="0.25">
      <c r="A6" s="51"/>
      <c r="B6" s="51"/>
      <c r="C6" s="51"/>
      <c r="D6" s="51"/>
      <c r="E6" s="51"/>
      <c r="F6" s="50"/>
      <c r="G6" s="50"/>
      <c r="H6" s="50"/>
      <c r="I6" s="50"/>
      <c r="J6" s="50"/>
      <c r="K6" s="50"/>
      <c r="L6" s="50"/>
      <c r="M6" s="50"/>
      <c r="N6" s="51"/>
    </row>
    <row r="7" spans="1:14" ht="14.45" customHeight="1" x14ac:dyDescent="0.3">
      <c r="L7" s="49"/>
      <c r="M7" s="48"/>
    </row>
    <row r="8" spans="1:14" ht="14.45" customHeight="1" x14ac:dyDescent="0.3">
      <c r="L8" s="49"/>
      <c r="M8" s="48"/>
    </row>
    <row r="9" spans="1:14" ht="14.45" customHeight="1" x14ac:dyDescent="0.3">
      <c r="L9" s="49"/>
      <c r="M9" s="48"/>
    </row>
    <row r="10" spans="1:14" ht="14.45" customHeight="1" x14ac:dyDescent="0.3">
      <c r="L10" s="49"/>
      <c r="M10" s="48"/>
    </row>
    <row r="11" spans="1:14" ht="14.45" customHeight="1" x14ac:dyDescent="0.3">
      <c r="L11" s="49"/>
      <c r="M11" s="48"/>
    </row>
    <row r="12" spans="1:14" ht="14.45" customHeight="1" x14ac:dyDescent="0.3">
      <c r="L12" s="49"/>
      <c r="M12" s="48"/>
    </row>
    <row r="13" spans="1:14" ht="14.45" customHeight="1" x14ac:dyDescent="0.3">
      <c r="L13" s="49"/>
      <c r="M13" s="48"/>
    </row>
    <row r="14" spans="1:14" ht="14.45" customHeight="1" x14ac:dyDescent="0.3">
      <c r="L14" s="49"/>
      <c r="M14" s="48"/>
    </row>
    <row r="15" spans="1:14" ht="14.45" customHeight="1" x14ac:dyDescent="0.3">
      <c r="L15" s="49"/>
      <c r="M15" s="48"/>
    </row>
    <row r="16" spans="1:14" ht="14.45" customHeight="1" x14ac:dyDescent="0.3">
      <c r="L16" s="49"/>
      <c r="M16" s="48"/>
    </row>
    <row r="17" spans="12:13" ht="14.45" customHeight="1" x14ac:dyDescent="0.3">
      <c r="L17" s="49"/>
      <c r="M17" s="48"/>
    </row>
    <row r="18" spans="12:13" ht="14.45" customHeight="1" x14ac:dyDescent="0.3">
      <c r="L18" s="49"/>
      <c r="M18" s="48"/>
    </row>
    <row r="19" spans="12:13" ht="14.45" customHeight="1" x14ac:dyDescent="0.3">
      <c r="L19" s="49"/>
      <c r="M19" s="48"/>
    </row>
    <row r="20" spans="12:13" ht="14.45" customHeight="1" x14ac:dyDescent="0.3">
      <c r="L20" s="49"/>
      <c r="M20" s="48"/>
    </row>
    <row r="21" spans="12:13" ht="14.45" customHeight="1" x14ac:dyDescent="0.3">
      <c r="L21" s="49"/>
      <c r="M21" s="48"/>
    </row>
    <row r="22" spans="12:13" ht="14.45" customHeight="1" x14ac:dyDescent="0.3">
      <c r="L22" s="49"/>
      <c r="M22" s="48"/>
    </row>
    <row r="23" spans="12:13" ht="14.45" customHeight="1" x14ac:dyDescent="0.3">
      <c r="L23" s="49"/>
      <c r="M23" s="48"/>
    </row>
    <row r="24" spans="12:13" ht="14.45" customHeight="1" x14ac:dyDescent="0.3">
      <c r="L24" s="49"/>
      <c r="M24" s="48"/>
    </row>
    <row r="25" spans="12:13" ht="14.45" customHeight="1" x14ac:dyDescent="0.3">
      <c r="L25" s="49"/>
      <c r="M25" s="48"/>
    </row>
    <row r="26" spans="12:13" ht="14.45" customHeight="1" x14ac:dyDescent="0.3">
      <c r="L26" s="49"/>
      <c r="M26" s="48"/>
    </row>
    <row r="27" spans="12:13" ht="14.45" customHeight="1" x14ac:dyDescent="0.3">
      <c r="L27" s="49"/>
      <c r="M27" s="48"/>
    </row>
    <row r="28" spans="12:13" ht="14.45" customHeight="1" x14ac:dyDescent="0.3">
      <c r="L28" s="49"/>
      <c r="M28" s="48"/>
    </row>
    <row r="29" spans="12:13" ht="14.45" customHeight="1" x14ac:dyDescent="0.3">
      <c r="L29" s="49"/>
      <c r="M29" s="48"/>
    </row>
    <row r="30" spans="12:13" ht="14.45" customHeight="1" x14ac:dyDescent="0.3">
      <c r="L30" s="49"/>
      <c r="M30" s="48"/>
    </row>
    <row r="31" spans="12:13" ht="14.45" customHeight="1" x14ac:dyDescent="0.3">
      <c r="L31" s="49"/>
      <c r="M31" s="48"/>
    </row>
    <row r="32" spans="12:13" ht="14.45" customHeight="1" x14ac:dyDescent="0.3">
      <c r="L32" s="49"/>
      <c r="M32" s="48"/>
    </row>
    <row r="33" spans="12:13" ht="14.45" customHeight="1" x14ac:dyDescent="0.3">
      <c r="L33" s="49"/>
      <c r="M33" s="48"/>
    </row>
    <row r="34" spans="12:13" ht="14.45" customHeight="1" x14ac:dyDescent="0.3">
      <c r="L34" s="49"/>
      <c r="M34" s="48"/>
    </row>
    <row r="35" spans="12:13" ht="14.45" customHeight="1" x14ac:dyDescent="0.3">
      <c r="L35" s="49"/>
      <c r="M35" s="48"/>
    </row>
    <row r="36" spans="12:13" ht="14.45" customHeight="1" x14ac:dyDescent="0.3">
      <c r="L36" s="49"/>
      <c r="M36" s="48"/>
    </row>
    <row r="37" spans="12:13" ht="14.45" customHeight="1" x14ac:dyDescent="0.3">
      <c r="L37" s="49"/>
      <c r="M37" s="48"/>
    </row>
    <row r="38" spans="12:13" ht="14.45" customHeight="1" x14ac:dyDescent="0.3">
      <c r="L38" s="49"/>
      <c r="M38" s="48"/>
    </row>
    <row r="39" spans="12:13" ht="14.45" customHeight="1" x14ac:dyDescent="0.3">
      <c r="L39" s="49"/>
      <c r="M39" s="48"/>
    </row>
    <row r="40" spans="12:13" ht="14.45" customHeight="1" x14ac:dyDescent="0.3">
      <c r="L40" s="49"/>
      <c r="M40" s="48"/>
    </row>
    <row r="41" spans="12:13" ht="14.45" customHeight="1" x14ac:dyDescent="0.3">
      <c r="L41" s="49"/>
      <c r="M41" s="48"/>
    </row>
    <row r="42" spans="12:13" ht="14.45" customHeight="1" x14ac:dyDescent="0.3">
      <c r="L42" s="49"/>
      <c r="M42" s="48"/>
    </row>
    <row r="43" spans="12:13" ht="14.45" customHeight="1" x14ac:dyDescent="0.3">
      <c r="L43" s="49"/>
      <c r="M43" s="48"/>
    </row>
    <row r="44" spans="12:13" ht="14.45" customHeight="1" x14ac:dyDescent="0.3">
      <c r="L44" s="49"/>
      <c r="M44" s="48"/>
    </row>
    <row r="45" spans="12:13" ht="14.45" customHeight="1" x14ac:dyDescent="0.3">
      <c r="L45" s="49"/>
      <c r="M45" s="48"/>
    </row>
    <row r="46" spans="12:13" ht="14.45" customHeight="1" x14ac:dyDescent="0.3">
      <c r="L46" s="49"/>
      <c r="M46" s="48"/>
    </row>
    <row r="47" spans="12:13" ht="14.45" customHeight="1" x14ac:dyDescent="0.3">
      <c r="L47" s="49"/>
      <c r="M47" s="48"/>
    </row>
    <row r="48" spans="12:13" ht="14.45" customHeight="1" x14ac:dyDescent="0.3">
      <c r="L48" s="49"/>
      <c r="M48" s="48"/>
    </row>
    <row r="49" spans="12:13" ht="14.45" customHeight="1" x14ac:dyDescent="0.3">
      <c r="L49" s="49"/>
      <c r="M49" s="48"/>
    </row>
    <row r="50" spans="12:13" ht="14.45" customHeight="1" x14ac:dyDescent="0.3">
      <c r="L50" s="49"/>
      <c r="M50" s="48"/>
    </row>
    <row r="51" spans="12:13" ht="14.45" customHeight="1" x14ac:dyDescent="0.3">
      <c r="L51" s="49"/>
      <c r="M51" s="48"/>
    </row>
    <row r="52" spans="12:13" ht="14.45" customHeight="1" x14ac:dyDescent="0.3">
      <c r="L52" s="49"/>
      <c r="M52" s="48"/>
    </row>
    <row r="53" spans="12:13" ht="14.45" customHeight="1" x14ac:dyDescent="0.3">
      <c r="L53" s="49"/>
      <c r="M53" s="48"/>
    </row>
    <row r="54" spans="12:13" ht="14.45" customHeight="1" x14ac:dyDescent="0.3">
      <c r="L54" s="49"/>
      <c r="M54" s="48"/>
    </row>
    <row r="55" spans="12:13" ht="14.45" customHeight="1" x14ac:dyDescent="0.3">
      <c r="L55" s="49"/>
      <c r="M55" s="48"/>
    </row>
    <row r="56" spans="12:13" ht="14.45" customHeight="1" x14ac:dyDescent="0.3">
      <c r="L56" s="49"/>
      <c r="M56" s="48"/>
    </row>
    <row r="57" spans="12:13" ht="14.45" customHeight="1" x14ac:dyDescent="0.3">
      <c r="L57" s="49"/>
      <c r="M57" s="48"/>
    </row>
    <row r="58" spans="12:13" ht="14.45" customHeight="1" x14ac:dyDescent="0.3">
      <c r="L58" s="49"/>
      <c r="M58" s="48"/>
    </row>
    <row r="59" spans="12:13" ht="14.45" customHeight="1" x14ac:dyDescent="0.3">
      <c r="L59" s="49"/>
      <c r="M59" s="48"/>
    </row>
    <row r="60" spans="12:13" ht="14.45" customHeight="1" x14ac:dyDescent="0.3">
      <c r="L60" s="49"/>
      <c r="M60" s="48"/>
    </row>
    <row r="61" spans="12:13" ht="14.45" customHeight="1" x14ac:dyDescent="0.3">
      <c r="L61" s="49"/>
      <c r="M61" s="48"/>
    </row>
    <row r="62" spans="12:13" ht="14.45" customHeight="1" x14ac:dyDescent="0.3">
      <c r="L62" s="49"/>
      <c r="M62" s="48"/>
    </row>
    <row r="63" spans="12:13" ht="14.45" customHeight="1" x14ac:dyDescent="0.3">
      <c r="L63" s="49"/>
      <c r="M63" s="48"/>
    </row>
    <row r="64" spans="12:13" ht="14.45" customHeight="1" x14ac:dyDescent="0.3">
      <c r="L64" s="49"/>
      <c r="M64" s="48"/>
    </row>
    <row r="65" spans="12:13" ht="14.45" customHeight="1" x14ac:dyDescent="0.3">
      <c r="L65" s="49"/>
      <c r="M65" s="48"/>
    </row>
    <row r="66" spans="12:13" ht="14.45" customHeight="1" x14ac:dyDescent="0.3">
      <c r="L66" s="49"/>
      <c r="M66" s="48"/>
    </row>
    <row r="67" spans="12:13" ht="14.45" customHeight="1" x14ac:dyDescent="0.3">
      <c r="L67" s="49"/>
      <c r="M67" s="48"/>
    </row>
    <row r="68" spans="12:13" ht="14.45" customHeight="1" x14ac:dyDescent="0.3">
      <c r="L68" s="49"/>
      <c r="M68" s="48"/>
    </row>
    <row r="69" spans="12:13" ht="14.45" customHeight="1" x14ac:dyDescent="0.3">
      <c r="L69" s="49"/>
      <c r="M69" s="48"/>
    </row>
    <row r="70" spans="12:13" ht="14.45" customHeight="1" x14ac:dyDescent="0.3">
      <c r="L70" s="49"/>
      <c r="M70" s="48"/>
    </row>
    <row r="71" spans="12:13" ht="14.45" customHeight="1" x14ac:dyDescent="0.3">
      <c r="L71" s="49"/>
      <c r="M71" s="48"/>
    </row>
    <row r="72" spans="12:13" ht="14.45" customHeight="1" x14ac:dyDescent="0.3">
      <c r="L72" s="49"/>
      <c r="M72" s="48"/>
    </row>
    <row r="73" spans="12:13" ht="14.45" customHeight="1" x14ac:dyDescent="0.3">
      <c r="L73" s="49"/>
      <c r="M73" s="48"/>
    </row>
    <row r="74" spans="12:13" ht="14.45" customHeight="1" x14ac:dyDescent="0.3">
      <c r="L74" s="49"/>
      <c r="M74" s="48"/>
    </row>
    <row r="75" spans="12:13" ht="14.45" customHeight="1" x14ac:dyDescent="0.3">
      <c r="L75" s="49"/>
      <c r="M75" s="48"/>
    </row>
    <row r="76" spans="12:13" ht="14.45" customHeight="1" x14ac:dyDescent="0.3">
      <c r="L76" s="49"/>
      <c r="M76" s="48"/>
    </row>
    <row r="77" spans="12:13" ht="14.45" customHeight="1" x14ac:dyDescent="0.3">
      <c r="L77" s="49"/>
      <c r="M77" s="48"/>
    </row>
    <row r="78" spans="12:13" ht="14.45" customHeight="1" x14ac:dyDescent="0.3">
      <c r="L78" s="49"/>
      <c r="M78" s="48"/>
    </row>
    <row r="79" spans="12:13" ht="14.45" customHeight="1" x14ac:dyDescent="0.3">
      <c r="L79" s="49"/>
      <c r="M79" s="48"/>
    </row>
    <row r="80" spans="12:13" ht="14.45" customHeight="1" x14ac:dyDescent="0.3">
      <c r="L80" s="49"/>
      <c r="M80" s="48"/>
    </row>
    <row r="81" spans="12:13" ht="14.45" customHeight="1" x14ac:dyDescent="0.3">
      <c r="L81" s="49"/>
      <c r="M81" s="48"/>
    </row>
    <row r="82" spans="12:13" ht="14.45" customHeight="1" x14ac:dyDescent="0.3">
      <c r="L82" s="49"/>
      <c r="M82" s="48"/>
    </row>
    <row r="83" spans="12:13" ht="14.45" customHeight="1" x14ac:dyDescent="0.3">
      <c r="L83" s="49"/>
      <c r="M83" s="48"/>
    </row>
    <row r="84" spans="12:13" ht="14.45" customHeight="1" x14ac:dyDescent="0.3">
      <c r="L84" s="49"/>
      <c r="M84" s="48"/>
    </row>
    <row r="85" spans="12:13" ht="14.45" customHeight="1" x14ac:dyDescent="0.3">
      <c r="L85" s="49"/>
      <c r="M85" s="48"/>
    </row>
    <row r="86" spans="12:13" ht="14.45" customHeight="1" x14ac:dyDescent="0.3">
      <c r="L86" s="49"/>
      <c r="M86" s="48"/>
    </row>
    <row r="87" spans="12:13" ht="14.45" customHeight="1" x14ac:dyDescent="0.3">
      <c r="L87" s="49"/>
      <c r="M87" s="48"/>
    </row>
    <row r="88" spans="12:13" ht="14.45" customHeight="1" x14ac:dyDescent="0.3">
      <c r="L88" s="49"/>
      <c r="M88" s="48"/>
    </row>
    <row r="89" spans="12:13" ht="14.45" customHeight="1" x14ac:dyDescent="0.3">
      <c r="L89" s="49"/>
      <c r="M89" s="48"/>
    </row>
  </sheetData>
  <mergeCells count="2">
    <mergeCell ref="B1:M1"/>
    <mergeCell ref="A3:K4"/>
  </mergeCells>
  <printOptions horizontalCentered="1"/>
  <pageMargins left="0.78740157480314965" right="0.78740157480314965" top="1.1811023622047245" bottom="0.78740157480314965" header="0.39370078740157483" footer="0.39370078740157483"/>
  <pageSetup paperSize="9" scale="71" fitToHeight="0" orientation="portrait" r:id="rId1"/>
  <headerFooter differentOddEven="1" scaleWithDoc="0">
    <oddHeader>&amp;R&amp;G</oddHeader>
    <oddFooter>&amp;C&amp;"+,Regular"&amp;6A REGA reserva todos os direitos sobre este documento e sobre a informação nele contida. A reprodução, utilização ou divulgação a terceiros sem autorização escrita é proibida.
&amp;F&amp;R&amp;"+,Regular"&amp;8&amp;P / &amp;N</oddFooter>
    <evenHeader>&amp;L&amp;G</evenHeader>
    <evenFooter>&amp;L&amp;"+,Regular"&amp;6&amp;P / &amp;N&amp;C&amp;"+,Regular"&amp;6A REGA reserva todos os direitos sobre este documento e sobre a informação nele contida. A reprodução, utilização ou divulgação a terceiros sem autorização escrita é proibida.
&amp;F</evenFooter>
    <firstFooter xml:space="preserve">&amp;C&amp;"+,Regular"&amp;6EFACEC reserves all rights in this document and in the information contained therein. Reproduction, use or disclosure to third parties without express authority is strictly forbidden.
</first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7A880-C036-4E33-9319-3D41F4DA1EC7}">
  <sheetPr>
    <pageSetUpPr fitToPage="1"/>
  </sheetPr>
  <dimension ref="A1:R162"/>
  <sheetViews>
    <sheetView showZeros="0" tabSelected="1" view="pageBreakPreview" topLeftCell="A65" zoomScale="70" zoomScaleNormal="115" zoomScaleSheetLayoutView="70" zoomScalePageLayoutView="130" workbookViewId="0">
      <selection activeCell="P43" sqref="P43"/>
    </sheetView>
  </sheetViews>
  <sheetFormatPr defaultColWidth="4.140625" defaultRowHeight="33" customHeight="1" outlineLevelCol="1" x14ac:dyDescent="0.3"/>
  <cols>
    <col min="1" max="1" width="5.5703125" style="45" customWidth="1"/>
    <col min="2" max="2" width="16.5703125" style="45" customWidth="1"/>
    <col min="3" max="3" width="20.140625" style="45" customWidth="1"/>
    <col min="4" max="4" width="24.5703125" style="45" customWidth="1"/>
    <col min="5" max="5" width="24.42578125" style="45" customWidth="1"/>
    <col min="6" max="6" width="23.28515625" style="45" customWidth="1"/>
    <col min="7" max="7" width="10.28515625" style="45" customWidth="1"/>
    <col min="8" max="8" width="5.5703125" style="45" customWidth="1" outlineLevel="1"/>
    <col min="9" max="9" width="22.5703125" style="45" customWidth="1"/>
    <col min="10" max="10" width="5.140625" style="45" customWidth="1"/>
    <col min="11" max="11" width="12.5703125" style="45" customWidth="1"/>
    <col min="12" max="23" width="3.42578125" style="45" customWidth="1"/>
    <col min="24" max="234" width="7.42578125" style="45" customWidth="1"/>
    <col min="235" max="16384" width="4.140625" style="45"/>
  </cols>
  <sheetData>
    <row r="1" spans="1:12" s="4" customFormat="1" ht="24" customHeight="1" x14ac:dyDescent="0.3">
      <c r="A1" s="47" t="s">
        <v>29</v>
      </c>
      <c r="B1" s="181" t="s">
        <v>40</v>
      </c>
      <c r="C1" s="181"/>
      <c r="D1" s="181"/>
      <c r="E1" s="181"/>
      <c r="F1" s="181"/>
      <c r="G1" s="181"/>
      <c r="H1" s="181"/>
      <c r="I1" s="181"/>
      <c r="J1" s="181"/>
      <c r="K1" s="45"/>
    </row>
    <row r="2" spans="1:12" s="31" customFormat="1" ht="20.100000000000001" customHeight="1" x14ac:dyDescent="0.25">
      <c r="A2" s="51"/>
      <c r="B2" s="51"/>
      <c r="C2" s="51"/>
      <c r="D2" s="51"/>
      <c r="E2" s="51"/>
      <c r="F2" s="50"/>
      <c r="G2" s="50"/>
      <c r="H2" s="50"/>
      <c r="I2" s="50"/>
      <c r="J2" s="50"/>
      <c r="K2" s="51"/>
    </row>
    <row r="3" spans="1:12" s="57" customFormat="1" ht="24" customHeight="1" x14ac:dyDescent="0.35">
      <c r="A3" s="55" t="s">
        <v>37</v>
      </c>
      <c r="B3" s="184" t="s">
        <v>41</v>
      </c>
      <c r="C3" s="184"/>
      <c r="D3" s="184"/>
      <c r="E3" s="184"/>
      <c r="F3" s="184"/>
      <c r="G3" s="184"/>
      <c r="H3" s="184"/>
      <c r="I3" s="184"/>
      <c r="J3" s="184"/>
      <c r="K3" s="56"/>
    </row>
    <row r="4" spans="1:12" s="31" customFormat="1" ht="15" customHeight="1" x14ac:dyDescent="0.25">
      <c r="A4" s="51"/>
      <c r="B4" s="183" t="s">
        <v>46</v>
      </c>
      <c r="C4" s="183"/>
      <c r="D4" s="183"/>
      <c r="E4" s="183"/>
      <c r="F4" s="183"/>
      <c r="G4" s="51"/>
      <c r="H4" s="50"/>
      <c r="I4" s="50"/>
      <c r="J4" s="50"/>
      <c r="K4" s="51"/>
    </row>
    <row r="5" spans="1:12" ht="15" x14ac:dyDescent="0.3">
      <c r="A5" s="51"/>
      <c r="B5" s="183"/>
      <c r="C5" s="183"/>
      <c r="D5" s="183"/>
      <c r="E5" s="183"/>
      <c r="F5" s="183"/>
      <c r="G5" s="51"/>
      <c r="H5" s="51"/>
      <c r="I5" s="50"/>
      <c r="J5" s="50"/>
      <c r="K5" s="50"/>
      <c r="L5" s="50"/>
    </row>
    <row r="6" spans="1:12" s="31" customFormat="1" ht="15" x14ac:dyDescent="0.25">
      <c r="A6" s="51"/>
      <c r="B6" s="51"/>
      <c r="C6" s="51"/>
      <c r="D6" s="51"/>
      <c r="E6" s="51"/>
      <c r="F6" s="51"/>
      <c r="G6" s="51"/>
      <c r="H6" s="51"/>
      <c r="I6" s="50"/>
      <c r="J6" s="50"/>
      <c r="K6" s="50"/>
      <c r="L6" s="50"/>
    </row>
    <row r="7" spans="1:12" ht="32.450000000000003" customHeight="1" x14ac:dyDescent="0.3">
      <c r="B7" s="65" t="s">
        <v>42</v>
      </c>
      <c r="C7" s="65" t="s">
        <v>118</v>
      </c>
      <c r="D7" s="65" t="s">
        <v>44</v>
      </c>
      <c r="E7" s="65" t="s">
        <v>119</v>
      </c>
      <c r="F7" s="81" t="s">
        <v>120</v>
      </c>
      <c r="G7" s="51"/>
      <c r="I7" s="50"/>
      <c r="J7" s="50"/>
      <c r="K7" s="50"/>
      <c r="L7" s="50"/>
    </row>
    <row r="8" spans="1:12" ht="15" x14ac:dyDescent="0.3">
      <c r="B8" s="58" t="s">
        <v>43</v>
      </c>
      <c r="C8" s="60">
        <v>1715</v>
      </c>
      <c r="D8" s="59">
        <v>24</v>
      </c>
      <c r="E8" s="59">
        <f>C8*D8</f>
        <v>41160</v>
      </c>
      <c r="F8" s="59">
        <f>C8*D8*365</f>
        <v>15023400</v>
      </c>
      <c r="G8" s="51"/>
      <c r="I8" s="50"/>
      <c r="J8" s="50"/>
      <c r="K8" s="50"/>
      <c r="L8" s="50"/>
    </row>
    <row r="9" spans="1:12" ht="15" x14ac:dyDescent="0.3">
      <c r="B9" s="58" t="s">
        <v>45</v>
      </c>
      <c r="C9" s="60">
        <v>1715</v>
      </c>
      <c r="D9" s="59">
        <v>24</v>
      </c>
      <c r="E9" s="59">
        <f>C9*D9</f>
        <v>41160</v>
      </c>
      <c r="F9" s="59">
        <f>C9*D9*365</f>
        <v>15023400</v>
      </c>
      <c r="I9" s="50"/>
      <c r="J9" s="50"/>
      <c r="K9" s="50"/>
      <c r="L9" s="50"/>
    </row>
    <row r="10" spans="1:12" ht="15" x14ac:dyDescent="0.3">
      <c r="B10" s="84" t="s">
        <v>121</v>
      </c>
      <c r="C10" s="82"/>
      <c r="D10" s="83"/>
      <c r="E10" s="83"/>
      <c r="F10" s="83"/>
      <c r="I10" s="50"/>
      <c r="J10" s="50"/>
      <c r="K10" s="50"/>
      <c r="L10" s="50"/>
    </row>
    <row r="11" spans="1:12" ht="15" customHeight="1" x14ac:dyDescent="0.3">
      <c r="B11" s="197" t="s">
        <v>47</v>
      </c>
      <c r="C11" s="197"/>
      <c r="D11" s="197"/>
      <c r="E11" s="197"/>
      <c r="F11" s="197"/>
      <c r="I11" s="50"/>
      <c r="J11" s="50"/>
      <c r="K11" s="50"/>
      <c r="L11" s="50"/>
    </row>
    <row r="12" spans="1:12" ht="15" x14ac:dyDescent="0.3">
      <c r="B12" s="197"/>
      <c r="C12" s="197"/>
      <c r="D12" s="197"/>
      <c r="E12" s="197"/>
      <c r="F12" s="197"/>
      <c r="I12" s="50"/>
      <c r="J12" s="50"/>
      <c r="K12" s="50"/>
      <c r="L12" s="50"/>
    </row>
    <row r="13" spans="1:12" ht="15" x14ac:dyDescent="0.3">
      <c r="B13" s="197"/>
      <c r="C13" s="197"/>
      <c r="D13" s="197"/>
      <c r="E13" s="197"/>
      <c r="F13" s="197"/>
      <c r="I13" s="50"/>
      <c r="J13" s="50"/>
      <c r="K13" s="50"/>
      <c r="L13" s="50"/>
    </row>
    <row r="14" spans="1:12" ht="15" x14ac:dyDescent="0.3">
      <c r="B14" s="53"/>
      <c r="I14" s="49"/>
      <c r="J14" s="48"/>
    </row>
    <row r="15" spans="1:12" ht="18.600000000000001" customHeight="1" x14ac:dyDescent="0.3">
      <c r="A15" s="55" t="s">
        <v>38</v>
      </c>
      <c r="B15" s="196" t="s">
        <v>85</v>
      </c>
      <c r="C15" s="196"/>
      <c r="D15" s="196"/>
      <c r="E15" s="196"/>
      <c r="F15" s="196"/>
      <c r="G15" s="196"/>
      <c r="H15" s="196"/>
      <c r="I15" s="196"/>
      <c r="J15" s="196"/>
    </row>
    <row r="16" spans="1:12" ht="14.45" hidden="1" customHeight="1" x14ac:dyDescent="0.3">
      <c r="I16" s="49"/>
      <c r="J16" s="48"/>
    </row>
    <row r="17" spans="1:11" ht="14.45" hidden="1" customHeight="1" x14ac:dyDescent="0.3">
      <c r="B17" s="54" t="e">
        <f>B15/0.845</f>
        <v>#VALUE!</v>
      </c>
      <c r="C17" s="45" t="s">
        <v>34</v>
      </c>
      <c r="I17" s="49"/>
      <c r="J17" s="48"/>
    </row>
    <row r="18" spans="1:11" ht="14.45" hidden="1" customHeight="1" x14ac:dyDescent="0.3">
      <c r="B18" s="45">
        <v>1.2</v>
      </c>
      <c r="C18" s="45" t="s">
        <v>36</v>
      </c>
      <c r="I18" s="49"/>
      <c r="J18" s="48"/>
    </row>
    <row r="19" spans="1:11" ht="14.45" hidden="1" customHeight="1" x14ac:dyDescent="0.3">
      <c r="B19" s="54" t="e">
        <f>B18*B17</f>
        <v>#VALUE!</v>
      </c>
      <c r="C19" s="45" t="s">
        <v>35</v>
      </c>
      <c r="I19" s="49"/>
      <c r="J19" s="48"/>
    </row>
    <row r="20" spans="1:11" s="31" customFormat="1" ht="20.100000000000001" customHeight="1" x14ac:dyDescent="0.25">
      <c r="A20" s="51"/>
      <c r="B20" s="51"/>
      <c r="C20" s="51"/>
      <c r="D20" s="51"/>
      <c r="E20" s="51"/>
      <c r="F20" s="50"/>
      <c r="G20" s="50"/>
      <c r="H20" s="50"/>
      <c r="I20" s="50"/>
      <c r="J20" s="50"/>
      <c r="K20" s="51"/>
    </row>
    <row r="21" spans="1:11" s="31" customFormat="1" ht="33" customHeight="1" x14ac:dyDescent="0.25">
      <c r="A21" s="51"/>
      <c r="B21" s="182" t="s">
        <v>87</v>
      </c>
      <c r="C21" s="182"/>
      <c r="D21" s="182"/>
      <c r="E21" s="182"/>
      <c r="F21" s="182"/>
      <c r="G21" s="50"/>
      <c r="H21" s="50"/>
      <c r="I21" s="50"/>
      <c r="J21" s="50"/>
      <c r="K21" s="51"/>
    </row>
    <row r="22" spans="1:11" s="31" customFormat="1" ht="55.5" customHeight="1" x14ac:dyDescent="0.25">
      <c r="A22" s="51"/>
      <c r="B22" s="182" t="s">
        <v>107</v>
      </c>
      <c r="C22" s="182"/>
      <c r="D22" s="182"/>
      <c r="E22" s="182"/>
      <c r="F22" s="182"/>
      <c r="G22" s="50"/>
      <c r="H22" s="50"/>
      <c r="I22" s="50"/>
      <c r="J22" s="50"/>
      <c r="K22" s="51"/>
    </row>
    <row r="23" spans="1:11" ht="18.600000000000001" customHeight="1" x14ac:dyDescent="0.3">
      <c r="A23" s="79" t="s">
        <v>84</v>
      </c>
      <c r="B23" s="187" t="s">
        <v>86</v>
      </c>
      <c r="C23" s="187"/>
      <c r="D23" s="187"/>
      <c r="E23" s="187"/>
      <c r="F23" s="187"/>
      <c r="G23" s="187"/>
      <c r="H23" s="187"/>
      <c r="I23" s="187"/>
      <c r="J23" s="187"/>
    </row>
    <row r="24" spans="1:11" ht="18.600000000000001" customHeight="1" x14ac:dyDescent="0.3">
      <c r="A24" s="55"/>
      <c r="B24" s="72"/>
      <c r="C24" s="72"/>
      <c r="D24" s="72"/>
      <c r="E24" s="72"/>
      <c r="F24" s="72"/>
      <c r="G24" s="72"/>
      <c r="H24" s="72"/>
      <c r="I24" s="72"/>
      <c r="J24" s="72"/>
    </row>
    <row r="25" spans="1:11" ht="32.1" customHeight="1" x14ac:dyDescent="0.3">
      <c r="A25" s="55"/>
      <c r="B25" s="183" t="s">
        <v>89</v>
      </c>
      <c r="C25" s="183"/>
      <c r="D25" s="183"/>
      <c r="E25" s="183"/>
      <c r="F25" s="183"/>
      <c r="G25" s="72"/>
      <c r="H25" s="72"/>
      <c r="I25" s="72"/>
      <c r="J25" s="72"/>
    </row>
    <row r="26" spans="1:11" s="31" customFormat="1" ht="20.100000000000001" customHeight="1" x14ac:dyDescent="0.25">
      <c r="A26" s="51"/>
      <c r="B26" s="51"/>
      <c r="C26" s="51"/>
      <c r="D26" s="51"/>
      <c r="E26" s="51"/>
      <c r="F26" s="51"/>
      <c r="G26" s="51"/>
      <c r="H26" s="51"/>
      <c r="I26" s="50"/>
      <c r="J26" s="50"/>
      <c r="K26" s="51"/>
    </row>
    <row r="27" spans="1:11" ht="14.45" customHeight="1" x14ac:dyDescent="0.3">
      <c r="B27" s="188" t="s">
        <v>88</v>
      </c>
      <c r="C27" s="189"/>
      <c r="D27" s="189"/>
      <c r="E27" s="189"/>
      <c r="F27" s="190"/>
      <c r="I27" s="50"/>
      <c r="J27" s="50"/>
    </row>
    <row r="28" spans="1:11" ht="30" x14ac:dyDescent="0.3">
      <c r="B28" s="75" t="s">
        <v>42</v>
      </c>
      <c r="C28" s="76" t="s">
        <v>73</v>
      </c>
      <c r="D28" s="75" t="s">
        <v>44</v>
      </c>
      <c r="E28" s="75" t="s">
        <v>48</v>
      </c>
      <c r="F28" s="85" t="s">
        <v>122</v>
      </c>
      <c r="I28" s="49"/>
      <c r="J28" s="48"/>
    </row>
    <row r="29" spans="1:11" ht="54" x14ac:dyDescent="0.3">
      <c r="B29" s="86" t="s">
        <v>124</v>
      </c>
      <c r="C29" s="64">
        <v>21</v>
      </c>
      <c r="D29" s="62">
        <v>24</v>
      </c>
      <c r="E29" s="62">
        <f>C29*D29</f>
        <v>504</v>
      </c>
      <c r="F29" s="62">
        <f>C29*D29*365</f>
        <v>183960</v>
      </c>
      <c r="I29" s="50"/>
      <c r="J29" s="50"/>
    </row>
    <row r="30" spans="1:11" ht="44.1" customHeight="1" x14ac:dyDescent="0.3">
      <c r="A30" s="55"/>
      <c r="B30" s="195" t="s">
        <v>105</v>
      </c>
      <c r="C30" s="195"/>
      <c r="D30" s="195"/>
      <c r="E30" s="195"/>
      <c r="F30" s="195"/>
      <c r="G30" s="72"/>
      <c r="H30" s="72"/>
      <c r="I30" s="72"/>
      <c r="J30" s="72"/>
    </row>
    <row r="31" spans="1:11" ht="18.600000000000001" customHeight="1" x14ac:dyDescent="0.3">
      <c r="A31" s="55"/>
      <c r="B31" s="72"/>
      <c r="C31" s="72"/>
      <c r="D31" s="72"/>
      <c r="E31" s="72"/>
      <c r="F31" s="72"/>
      <c r="G31" s="72"/>
      <c r="H31" s="72"/>
      <c r="I31" s="72"/>
      <c r="J31" s="72"/>
    </row>
    <row r="32" spans="1:11" ht="14.45" customHeight="1" x14ac:dyDescent="0.3">
      <c r="B32" s="188" t="s">
        <v>93</v>
      </c>
      <c r="C32" s="189"/>
      <c r="D32" s="189"/>
      <c r="E32" s="189"/>
      <c r="F32" s="190"/>
      <c r="I32" s="50"/>
      <c r="J32" s="50"/>
    </row>
    <row r="33" spans="1:10" ht="30" x14ac:dyDescent="0.3">
      <c r="B33" s="75" t="s">
        <v>42</v>
      </c>
      <c r="C33" s="76" t="s">
        <v>73</v>
      </c>
      <c r="D33" s="75" t="s">
        <v>44</v>
      </c>
      <c r="E33" s="75" t="s">
        <v>48</v>
      </c>
      <c r="F33" s="85" t="s">
        <v>122</v>
      </c>
      <c r="I33" s="49"/>
      <c r="J33" s="48"/>
    </row>
    <row r="34" spans="1:10" ht="45" x14ac:dyDescent="0.3">
      <c r="B34" s="63" t="s">
        <v>90</v>
      </c>
      <c r="C34" s="64">
        <v>12.8</v>
      </c>
      <c r="D34" s="62">
        <v>24</v>
      </c>
      <c r="E34" s="62">
        <f t="shared" ref="E34:E61" si="0">C34*D34</f>
        <v>307.20000000000005</v>
      </c>
      <c r="F34" s="62">
        <f>C34*D34*365</f>
        <v>112128.00000000001</v>
      </c>
      <c r="I34" s="49"/>
      <c r="J34" s="48"/>
    </row>
    <row r="35" spans="1:10" ht="45" x14ac:dyDescent="0.3">
      <c r="B35" s="63" t="s">
        <v>91</v>
      </c>
      <c r="C35" s="66">
        <v>12.8</v>
      </c>
      <c r="D35" s="62">
        <v>24</v>
      </c>
      <c r="E35" s="62">
        <f t="shared" si="0"/>
        <v>307.20000000000005</v>
      </c>
      <c r="F35" s="62">
        <f>C35*D35*365</f>
        <v>112128.00000000001</v>
      </c>
      <c r="I35" s="49"/>
      <c r="J35" s="48"/>
    </row>
    <row r="36" spans="1:10" ht="18.600000000000001" customHeight="1" x14ac:dyDescent="0.3">
      <c r="A36" s="55"/>
      <c r="B36" s="72"/>
      <c r="C36" s="72"/>
      <c r="D36" s="72"/>
      <c r="E36" s="72"/>
      <c r="F36" s="72"/>
      <c r="G36" s="72"/>
      <c r="H36" s="72"/>
      <c r="I36" s="72"/>
      <c r="J36" s="72"/>
    </row>
    <row r="37" spans="1:10" ht="48.95" customHeight="1" x14ac:dyDescent="0.3">
      <c r="A37" s="55"/>
      <c r="B37" s="183" t="s">
        <v>110</v>
      </c>
      <c r="C37" s="183"/>
      <c r="D37" s="183"/>
      <c r="E37" s="183"/>
      <c r="F37" s="183"/>
      <c r="G37" s="72"/>
      <c r="H37" s="72"/>
      <c r="I37" s="72"/>
      <c r="J37" s="72"/>
    </row>
    <row r="38" spans="1:10" ht="18.600000000000001" customHeight="1" x14ac:dyDescent="0.3">
      <c r="A38" s="55"/>
      <c r="B38" s="72"/>
      <c r="C38" s="72"/>
      <c r="D38" s="72"/>
      <c r="E38" s="72"/>
      <c r="F38" s="72"/>
      <c r="G38" s="72"/>
      <c r="H38" s="72"/>
      <c r="I38" s="72"/>
      <c r="J38" s="72"/>
    </row>
    <row r="39" spans="1:10" ht="14.45" customHeight="1" x14ac:dyDescent="0.3">
      <c r="B39" s="188" t="s">
        <v>92</v>
      </c>
      <c r="C39" s="189"/>
      <c r="D39" s="189"/>
      <c r="E39" s="189"/>
      <c r="F39" s="190"/>
      <c r="I39" s="50"/>
      <c r="J39" s="50"/>
    </row>
    <row r="40" spans="1:10" ht="30" x14ac:dyDescent="0.3">
      <c r="B40" s="75" t="s">
        <v>42</v>
      </c>
      <c r="C40" s="76" t="s">
        <v>73</v>
      </c>
      <c r="D40" s="75" t="s">
        <v>44</v>
      </c>
      <c r="E40" s="75" t="s">
        <v>48</v>
      </c>
      <c r="F40" s="85" t="s">
        <v>122</v>
      </c>
      <c r="I40" s="49"/>
      <c r="J40" s="48"/>
    </row>
    <row r="41" spans="1:10" ht="30" x14ac:dyDescent="0.3">
      <c r="B41" s="63" t="s">
        <v>94</v>
      </c>
      <c r="C41" s="62">
        <f>C35+C29</f>
        <v>33.799999999999997</v>
      </c>
      <c r="D41" s="62">
        <v>24</v>
      </c>
      <c r="E41" s="62">
        <f>E35+E29</f>
        <v>811.2</v>
      </c>
      <c r="F41" s="62">
        <f>F35+F29</f>
        <v>296088</v>
      </c>
      <c r="I41" s="49"/>
      <c r="J41" s="48"/>
    </row>
    <row r="42" spans="1:10" ht="18.600000000000001" customHeight="1" x14ac:dyDescent="0.3">
      <c r="A42" s="55"/>
      <c r="B42" s="72"/>
      <c r="C42" s="72"/>
      <c r="D42" s="72"/>
      <c r="E42" s="72"/>
      <c r="F42" s="72"/>
      <c r="G42" s="72"/>
      <c r="H42" s="72"/>
      <c r="I42" s="72"/>
      <c r="J42" s="72"/>
    </row>
    <row r="43" spans="1:10" ht="18.600000000000001" customHeight="1" x14ac:dyDescent="0.3">
      <c r="A43" s="79" t="s">
        <v>95</v>
      </c>
      <c r="B43" s="187" t="s">
        <v>96</v>
      </c>
      <c r="C43" s="187"/>
      <c r="D43" s="187"/>
      <c r="E43" s="187"/>
      <c r="F43" s="187"/>
      <c r="G43" s="187"/>
      <c r="H43" s="187"/>
      <c r="I43" s="187"/>
      <c r="J43" s="187"/>
    </row>
    <row r="44" spans="1:10" ht="18.600000000000001" customHeight="1" x14ac:dyDescent="0.3">
      <c r="A44" s="55"/>
      <c r="B44" s="72"/>
      <c r="C44" s="72"/>
      <c r="D44" s="72"/>
      <c r="E44" s="72"/>
      <c r="F44" s="72"/>
      <c r="G44" s="72"/>
      <c r="H44" s="72"/>
      <c r="I44" s="72"/>
      <c r="J44" s="72"/>
    </row>
    <row r="45" spans="1:10" ht="49.5" customHeight="1" x14ac:dyDescent="0.3">
      <c r="A45" s="55"/>
      <c r="B45" s="183" t="s">
        <v>106</v>
      </c>
      <c r="C45" s="183"/>
      <c r="D45" s="183"/>
      <c r="E45" s="183"/>
      <c r="F45" s="183"/>
      <c r="G45" s="72"/>
      <c r="H45" s="72"/>
      <c r="I45" s="72"/>
      <c r="J45" s="72"/>
    </row>
    <row r="46" spans="1:10" ht="18.600000000000001" customHeight="1" x14ac:dyDescent="0.3">
      <c r="A46" s="55"/>
      <c r="B46" s="72"/>
      <c r="C46" s="72"/>
      <c r="D46" s="72"/>
      <c r="E46" s="72"/>
      <c r="F46" s="72"/>
      <c r="G46" s="72"/>
      <c r="H46" s="72"/>
      <c r="I46" s="72"/>
      <c r="J46" s="72"/>
    </row>
    <row r="47" spans="1:10" ht="15" customHeight="1" x14ac:dyDescent="0.3">
      <c r="B47" s="185" t="s">
        <v>83</v>
      </c>
      <c r="C47" s="186"/>
      <c r="D47" s="62">
        <v>1000</v>
      </c>
      <c r="E47" s="62" t="s">
        <v>81</v>
      </c>
      <c r="F47" s="191" t="s">
        <v>125</v>
      </c>
      <c r="I47" s="50"/>
      <c r="J47" s="50"/>
    </row>
    <row r="48" spans="1:10" ht="15" customHeight="1" x14ac:dyDescent="0.3">
      <c r="B48" s="185" t="s">
        <v>82</v>
      </c>
      <c r="C48" s="186"/>
      <c r="D48" s="62">
        <v>1000</v>
      </c>
      <c r="E48" s="62" t="s">
        <v>81</v>
      </c>
      <c r="F48" s="192"/>
      <c r="I48" s="50"/>
      <c r="J48" s="50"/>
    </row>
    <row r="49" spans="1:10" ht="15" customHeight="1" x14ac:dyDescent="0.3">
      <c r="B49" s="80" t="s">
        <v>111</v>
      </c>
      <c r="C49" s="74"/>
      <c r="D49" s="78">
        <v>1.28678</v>
      </c>
      <c r="E49" s="62" t="s">
        <v>115</v>
      </c>
      <c r="F49" s="77"/>
      <c r="I49" s="50"/>
      <c r="J49" s="50"/>
    </row>
    <row r="50" spans="1:10" ht="54.75" customHeight="1" x14ac:dyDescent="0.3">
      <c r="B50" s="193" t="s">
        <v>126</v>
      </c>
      <c r="C50" s="193"/>
      <c r="D50" s="193"/>
      <c r="E50" s="193"/>
      <c r="F50" s="193"/>
      <c r="I50" s="50"/>
      <c r="J50" s="50"/>
    </row>
    <row r="51" spans="1:10" ht="15" customHeight="1" x14ac:dyDescent="0.3">
      <c r="B51" s="88"/>
      <c r="C51" s="89"/>
      <c r="D51" s="90"/>
      <c r="E51" s="91"/>
      <c r="F51" s="87"/>
      <c r="I51" s="50"/>
      <c r="J51" s="50"/>
    </row>
    <row r="52" spans="1:10" ht="15" customHeight="1" x14ac:dyDescent="0.3">
      <c r="B52" s="185" t="s">
        <v>97</v>
      </c>
      <c r="C52" s="186"/>
      <c r="D52" s="62">
        <f>E29*1000/D47</f>
        <v>504</v>
      </c>
      <c r="E52" s="62" t="s">
        <v>99</v>
      </c>
      <c r="F52" s="62"/>
      <c r="I52" s="50"/>
      <c r="J52" s="50"/>
    </row>
    <row r="53" spans="1:10" ht="15" customHeight="1" x14ac:dyDescent="0.3">
      <c r="B53" s="185" t="s">
        <v>98</v>
      </c>
      <c r="C53" s="186"/>
      <c r="D53" s="62">
        <f>E35*1000/D48</f>
        <v>307.20000000000005</v>
      </c>
      <c r="E53" s="62" t="s">
        <v>99</v>
      </c>
      <c r="F53" s="62"/>
      <c r="I53" s="50"/>
      <c r="J53" s="50"/>
    </row>
    <row r="54" spans="1:10" ht="15" customHeight="1" x14ac:dyDescent="0.3">
      <c r="B54" s="185" t="s">
        <v>102</v>
      </c>
      <c r="C54" s="186"/>
      <c r="D54" s="62">
        <f>D53+D52</f>
        <v>811.2</v>
      </c>
      <c r="E54" s="62" t="s">
        <v>99</v>
      </c>
      <c r="F54" s="62"/>
      <c r="I54" s="50"/>
      <c r="J54" s="50"/>
    </row>
    <row r="55" spans="1:10" ht="15" customHeight="1" x14ac:dyDescent="0.3">
      <c r="B55" s="185" t="s">
        <v>113</v>
      </c>
      <c r="C55" s="186"/>
      <c r="D55" s="62">
        <v>27320981</v>
      </c>
      <c r="E55" s="62" t="s">
        <v>114</v>
      </c>
      <c r="F55" s="62"/>
      <c r="I55" s="50"/>
      <c r="J55" s="50"/>
    </row>
    <row r="56" spans="1:10" ht="20.100000000000001" customHeight="1" x14ac:dyDescent="0.3">
      <c r="B56" s="68"/>
      <c r="C56" s="68"/>
      <c r="D56" s="70"/>
      <c r="E56" s="70"/>
      <c r="F56" s="70"/>
      <c r="I56" s="49"/>
      <c r="J56" s="48"/>
    </row>
    <row r="57" spans="1:10" ht="45" customHeight="1" x14ac:dyDescent="0.3">
      <c r="B57" s="183" t="s">
        <v>116</v>
      </c>
      <c r="C57" s="183"/>
      <c r="D57" s="183"/>
      <c r="E57" s="183"/>
      <c r="F57" s="183"/>
      <c r="I57" s="49"/>
      <c r="J57" s="48"/>
    </row>
    <row r="58" spans="1:10" ht="18.600000000000001" customHeight="1" x14ac:dyDescent="0.3">
      <c r="A58" s="55"/>
      <c r="B58" s="72"/>
      <c r="C58" s="72"/>
      <c r="D58" s="72"/>
      <c r="E58" s="72"/>
      <c r="F58" s="72"/>
      <c r="G58" s="72"/>
      <c r="H58" s="72"/>
      <c r="I58" s="72"/>
      <c r="J58" s="72"/>
    </row>
    <row r="59" spans="1:10" ht="14.45" customHeight="1" x14ac:dyDescent="0.3">
      <c r="B59" s="188" t="s">
        <v>71</v>
      </c>
      <c r="C59" s="189"/>
      <c r="D59" s="189"/>
      <c r="E59" s="189"/>
      <c r="F59" s="190"/>
      <c r="I59" s="50"/>
      <c r="J59" s="50"/>
    </row>
    <row r="60" spans="1:10" ht="30" x14ac:dyDescent="0.3">
      <c r="B60" s="75" t="s">
        <v>2</v>
      </c>
      <c r="C60" s="76" t="s">
        <v>100</v>
      </c>
      <c r="D60" s="75" t="s">
        <v>44</v>
      </c>
      <c r="E60" s="75" t="s">
        <v>101</v>
      </c>
      <c r="F60" s="85" t="s">
        <v>122</v>
      </c>
      <c r="I60" s="49"/>
      <c r="J60" s="48"/>
    </row>
    <row r="61" spans="1:10" ht="15" x14ac:dyDescent="0.3">
      <c r="B61" s="63" t="s">
        <v>79</v>
      </c>
      <c r="C61" s="62">
        <f>(24/22)*176660/(365*24)</f>
        <v>22</v>
      </c>
      <c r="D61" s="62">
        <v>24</v>
      </c>
      <c r="E61" s="62">
        <f t="shared" si="0"/>
        <v>528</v>
      </c>
      <c r="F61" s="62">
        <f t="shared" ref="F61:F63" si="1">C61*D61*365</f>
        <v>192720</v>
      </c>
      <c r="I61" s="50"/>
      <c r="J61" s="50"/>
    </row>
    <row r="62" spans="1:10" ht="75" x14ac:dyDescent="0.3">
      <c r="B62" s="63" t="s">
        <v>112</v>
      </c>
      <c r="C62" s="62">
        <f>D55*D49/1000/365/24</f>
        <v>4.0132525035593609</v>
      </c>
      <c r="D62" s="62">
        <v>24</v>
      </c>
      <c r="E62" s="62">
        <f t="shared" ref="E62" si="2">C62*D62</f>
        <v>96.318060085424662</v>
      </c>
      <c r="F62" s="62">
        <f t="shared" ref="F62" si="3">C62*D62*365</f>
        <v>35156.091931180003</v>
      </c>
      <c r="I62" s="50"/>
      <c r="J62" s="50"/>
    </row>
    <row r="63" spans="1:10" ht="30" x14ac:dyDescent="0.3">
      <c r="B63" s="63" t="s">
        <v>80</v>
      </c>
      <c r="C63" s="62">
        <f>((D54/24)+C61)-C62</f>
        <v>51.78674749644064</v>
      </c>
      <c r="D63" s="62">
        <v>24</v>
      </c>
      <c r="E63" s="62">
        <f>C63*D63</f>
        <v>1242.8819399145755</v>
      </c>
      <c r="F63" s="62">
        <f t="shared" si="1"/>
        <v>453651.90806882002</v>
      </c>
      <c r="I63" s="50"/>
      <c r="J63" s="50"/>
    </row>
    <row r="64" spans="1:10" ht="15" x14ac:dyDescent="0.3">
      <c r="B64" s="68"/>
      <c r="C64" s="69"/>
      <c r="D64" s="70"/>
      <c r="E64" s="70"/>
      <c r="F64" s="70"/>
      <c r="I64" s="49"/>
      <c r="J64" s="48"/>
    </row>
    <row r="65" spans="1:11" ht="14.45" customHeight="1" x14ac:dyDescent="0.3">
      <c r="B65" s="188" t="s">
        <v>71</v>
      </c>
      <c r="C65" s="189"/>
      <c r="D65" s="189"/>
      <c r="E65" s="189"/>
      <c r="F65" s="190"/>
      <c r="I65" s="49"/>
      <c r="J65" s="48"/>
    </row>
    <row r="66" spans="1:11" ht="30" customHeight="1" x14ac:dyDescent="0.3">
      <c r="B66" s="194" t="s">
        <v>72</v>
      </c>
      <c r="C66" s="194"/>
      <c r="D66" s="62">
        <f>4*9500</f>
        <v>38000</v>
      </c>
      <c r="E66" s="62"/>
      <c r="F66" s="78"/>
      <c r="I66" s="49"/>
      <c r="J66" s="48"/>
    </row>
    <row r="67" spans="1:11" ht="15" x14ac:dyDescent="0.3">
      <c r="B67" s="194" t="s">
        <v>74</v>
      </c>
      <c r="C67" s="194"/>
      <c r="D67" s="62">
        <f>D66/(C63*24)</f>
        <v>30.57410263971796</v>
      </c>
      <c r="E67" s="62"/>
      <c r="F67" s="78"/>
      <c r="I67" s="49"/>
      <c r="J67" s="48"/>
    </row>
    <row r="68" spans="1:11" s="31" customFormat="1" ht="15.95" customHeight="1" x14ac:dyDescent="0.25">
      <c r="A68" s="51"/>
      <c r="B68" s="61"/>
      <c r="C68" s="61"/>
      <c r="D68" s="61"/>
      <c r="E68" s="61"/>
      <c r="F68" s="61"/>
      <c r="G68" s="50"/>
      <c r="H68" s="50"/>
      <c r="I68" s="50"/>
      <c r="J68" s="50"/>
      <c r="K68" s="51"/>
    </row>
    <row r="69" spans="1:11" s="31" customFormat="1" ht="20.100000000000001" customHeight="1" x14ac:dyDescent="0.25">
      <c r="A69" s="51"/>
      <c r="B69" s="61" t="s">
        <v>109</v>
      </c>
      <c r="C69" s="61"/>
      <c r="D69" s="61"/>
      <c r="E69" s="61"/>
      <c r="F69" s="61"/>
      <c r="G69" s="50"/>
      <c r="H69" s="50"/>
      <c r="I69" s="50"/>
      <c r="J69" s="50"/>
      <c r="K69" s="51"/>
    </row>
    <row r="70" spans="1:11" s="31" customFormat="1" ht="20.100000000000001" customHeight="1" x14ac:dyDescent="0.25">
      <c r="A70" s="51"/>
      <c r="B70" s="61"/>
      <c r="C70" s="61"/>
      <c r="D70" s="61"/>
      <c r="E70" s="61"/>
      <c r="F70" s="61"/>
      <c r="G70" s="50"/>
      <c r="H70" s="50"/>
      <c r="I70" s="50"/>
      <c r="J70" s="50"/>
      <c r="K70" s="51"/>
    </row>
    <row r="71" spans="1:11" ht="18.600000000000001" customHeight="1" x14ac:dyDescent="0.3">
      <c r="A71" s="79" t="s">
        <v>103</v>
      </c>
      <c r="B71" s="187" t="s">
        <v>104</v>
      </c>
      <c r="C71" s="187"/>
      <c r="D71" s="187"/>
      <c r="E71" s="187"/>
      <c r="F71" s="187"/>
      <c r="G71" s="187"/>
      <c r="H71" s="187"/>
      <c r="I71" s="187"/>
      <c r="J71" s="187"/>
    </row>
    <row r="72" spans="1:11" s="31" customFormat="1" ht="20.100000000000001" customHeight="1" x14ac:dyDescent="0.25">
      <c r="A72" s="51"/>
      <c r="B72" s="73"/>
      <c r="C72" s="73"/>
      <c r="D72" s="73"/>
      <c r="E72" s="73"/>
      <c r="F72" s="73"/>
      <c r="G72" s="51"/>
      <c r="H72" s="51"/>
      <c r="I72" s="50"/>
      <c r="J72" s="50"/>
      <c r="K72" s="51"/>
    </row>
    <row r="73" spans="1:11" ht="60.75" customHeight="1" x14ac:dyDescent="0.3">
      <c r="B73" s="183" t="s">
        <v>123</v>
      </c>
      <c r="C73" s="183"/>
      <c r="D73" s="183"/>
      <c r="E73" s="183"/>
      <c r="F73" s="183"/>
      <c r="I73" s="50"/>
      <c r="J73" s="50"/>
      <c r="K73" s="50"/>
    </row>
    <row r="74" spans="1:11" ht="14.45" customHeight="1" x14ac:dyDescent="0.3">
      <c r="I74" s="50"/>
      <c r="J74" s="50"/>
      <c r="K74" s="50"/>
    </row>
    <row r="75" spans="1:11" ht="14.45" customHeight="1" x14ac:dyDescent="0.3">
      <c r="I75" s="49"/>
      <c r="J75" s="48"/>
    </row>
    <row r="76" spans="1:11" ht="14.45" customHeight="1" x14ac:dyDescent="0.3">
      <c r="A76" s="47" t="s">
        <v>54</v>
      </c>
      <c r="B76" s="181" t="s">
        <v>53</v>
      </c>
      <c r="C76" s="181"/>
      <c r="D76" s="181"/>
      <c r="E76" s="181"/>
      <c r="F76" s="181"/>
      <c r="G76" s="181"/>
      <c r="H76" s="181"/>
      <c r="I76" s="181"/>
      <c r="J76" s="181"/>
    </row>
    <row r="77" spans="1:11" s="31" customFormat="1" ht="20.100000000000001" customHeight="1" x14ac:dyDescent="0.25">
      <c r="A77" s="51"/>
      <c r="B77" s="51"/>
      <c r="C77" s="51"/>
      <c r="D77" s="51"/>
      <c r="E77" s="51"/>
      <c r="F77" s="50"/>
      <c r="G77" s="50"/>
      <c r="H77" s="50"/>
      <c r="I77" s="50"/>
      <c r="J77" s="50"/>
      <c r="K77" s="51"/>
    </row>
    <row r="78" spans="1:11" s="4" customFormat="1" ht="24" customHeight="1" x14ac:dyDescent="0.3">
      <c r="A78" s="55" t="s">
        <v>55</v>
      </c>
      <c r="B78" s="184" t="s">
        <v>57</v>
      </c>
      <c r="C78" s="184"/>
      <c r="D78" s="184"/>
      <c r="E78" s="184"/>
      <c r="F78" s="184"/>
      <c r="G78" s="184"/>
      <c r="H78" s="184"/>
      <c r="I78" s="184"/>
      <c r="J78" s="184"/>
      <c r="K78" s="45"/>
    </row>
    <row r="79" spans="1:11" s="31" customFormat="1" ht="20.100000000000001" customHeight="1" x14ac:dyDescent="0.25">
      <c r="A79" s="55"/>
      <c r="B79" s="183" t="s">
        <v>68</v>
      </c>
      <c r="C79" s="183"/>
      <c r="D79" s="183"/>
      <c r="E79" s="183"/>
      <c r="F79" s="183"/>
      <c r="G79" s="50"/>
      <c r="H79" s="50"/>
      <c r="I79" s="50"/>
      <c r="J79" s="50"/>
      <c r="K79" s="51"/>
    </row>
    <row r="80" spans="1:11" ht="14.45" customHeight="1" x14ac:dyDescent="0.3">
      <c r="A80" s="51"/>
      <c r="B80" s="183"/>
      <c r="C80" s="183"/>
      <c r="D80" s="183"/>
      <c r="E80" s="183"/>
      <c r="F80" s="183"/>
      <c r="G80" s="51"/>
      <c r="H80" s="51"/>
      <c r="I80" s="48"/>
      <c r="J80" s="48"/>
    </row>
    <row r="81" spans="1:11" ht="14.45" customHeight="1" x14ac:dyDescent="0.3">
      <c r="A81" s="51"/>
      <c r="B81" s="51"/>
      <c r="C81" s="51"/>
      <c r="D81" s="51"/>
      <c r="E81" s="51"/>
      <c r="F81" s="51"/>
      <c r="G81" s="51"/>
      <c r="H81" s="51"/>
      <c r="I81" s="48"/>
      <c r="J81" s="48"/>
    </row>
    <row r="82" spans="1:11" ht="14.45" customHeight="1" x14ac:dyDescent="0.3">
      <c r="A82" s="51"/>
      <c r="C82" s="67"/>
      <c r="D82" s="67" t="s">
        <v>62</v>
      </c>
      <c r="E82" s="62"/>
      <c r="F82" s="51"/>
      <c r="G82" s="51"/>
      <c r="H82" s="51"/>
      <c r="I82" s="48"/>
      <c r="J82" s="48"/>
    </row>
    <row r="83" spans="1:11" ht="14.45" customHeight="1" x14ac:dyDescent="0.3">
      <c r="A83" s="51"/>
      <c r="C83" s="63" t="s">
        <v>64</v>
      </c>
      <c r="D83" s="62">
        <f>D85*3.14*0.25*D84^2</f>
        <v>180.864</v>
      </c>
      <c r="E83" s="62"/>
      <c r="F83" s="51"/>
      <c r="G83" s="51"/>
      <c r="H83" s="51"/>
      <c r="I83" s="48"/>
      <c r="J83" s="48"/>
    </row>
    <row r="84" spans="1:11" ht="14.45" customHeight="1" x14ac:dyDescent="0.3">
      <c r="A84" s="51"/>
      <c r="C84" s="63" t="s">
        <v>66</v>
      </c>
      <c r="D84" s="64">
        <v>8</v>
      </c>
      <c r="E84" s="62"/>
      <c r="F84" s="51"/>
      <c r="G84" s="51"/>
      <c r="H84" s="51"/>
      <c r="I84" s="48"/>
      <c r="J84" s="48"/>
    </row>
    <row r="85" spans="1:11" ht="14.45" customHeight="1" x14ac:dyDescent="0.3">
      <c r="A85" s="51"/>
      <c r="C85" s="63" t="s">
        <v>61</v>
      </c>
      <c r="D85" s="64">
        <v>3.6</v>
      </c>
      <c r="E85" s="62"/>
      <c r="F85" s="51"/>
      <c r="G85" s="51"/>
      <c r="H85" s="51"/>
      <c r="I85" s="48"/>
      <c r="J85" s="48"/>
    </row>
    <row r="86" spans="1:11" ht="14.45" customHeight="1" x14ac:dyDescent="0.3">
      <c r="A86" s="51"/>
      <c r="C86" s="63" t="s">
        <v>65</v>
      </c>
      <c r="D86" s="64">
        <f>(D85-0.5)*PI()*0.25*D84^2</f>
        <v>155.82299561805374</v>
      </c>
      <c r="E86" s="62" t="s">
        <v>128</v>
      </c>
      <c r="F86" s="51"/>
      <c r="G86" s="51"/>
      <c r="H86" s="51"/>
      <c r="I86" s="48"/>
      <c r="J86" s="48"/>
    </row>
    <row r="87" spans="1:11" ht="14.45" customHeight="1" x14ac:dyDescent="0.3">
      <c r="A87" s="51"/>
      <c r="B87" s="94" t="s">
        <v>133</v>
      </c>
      <c r="C87" s="68"/>
      <c r="D87" s="70"/>
      <c r="E87" s="93"/>
      <c r="F87" s="51"/>
      <c r="G87" s="51"/>
      <c r="H87" s="51"/>
      <c r="I87" s="48"/>
      <c r="J87" s="48"/>
    </row>
    <row r="88" spans="1:11" ht="14.45" customHeight="1" x14ac:dyDescent="0.3">
      <c r="A88" s="51"/>
      <c r="E88" s="51"/>
      <c r="F88" s="51"/>
      <c r="G88" s="51"/>
      <c r="H88" s="51"/>
      <c r="I88" s="48"/>
      <c r="J88" s="48"/>
    </row>
    <row r="89" spans="1:11" s="31" customFormat="1" ht="20.100000000000001" customHeight="1" x14ac:dyDescent="0.25">
      <c r="A89" s="51"/>
      <c r="B89" s="51"/>
      <c r="C89" s="51"/>
      <c r="D89" s="51"/>
      <c r="E89" s="51"/>
      <c r="F89" s="51"/>
      <c r="G89" s="51"/>
      <c r="H89" s="51"/>
      <c r="I89" s="50"/>
      <c r="J89" s="50"/>
      <c r="K89" s="51"/>
    </row>
    <row r="90" spans="1:11" ht="14.45" customHeight="1" x14ac:dyDescent="0.3">
      <c r="A90" s="55" t="s">
        <v>56</v>
      </c>
      <c r="B90" s="184" t="s">
        <v>58</v>
      </c>
      <c r="C90" s="184"/>
      <c r="D90" s="184"/>
      <c r="E90" s="184"/>
      <c r="F90" s="184"/>
      <c r="G90" s="184"/>
      <c r="H90" s="184"/>
      <c r="I90" s="184"/>
      <c r="J90" s="184"/>
    </row>
    <row r="91" spans="1:11" ht="14.45" customHeight="1" x14ac:dyDescent="0.3">
      <c r="B91" s="54"/>
      <c r="I91" s="92"/>
      <c r="J91" s="48"/>
    </row>
    <row r="92" spans="1:11" ht="14.45" customHeight="1" x14ac:dyDescent="0.3">
      <c r="B92" s="183" t="s">
        <v>129</v>
      </c>
      <c r="C92" s="183"/>
      <c r="D92" s="183"/>
      <c r="E92" s="183"/>
      <c r="F92" s="183"/>
      <c r="I92" s="49"/>
      <c r="J92" s="48"/>
    </row>
    <row r="93" spans="1:11" ht="36" customHeight="1" x14ac:dyDescent="0.3">
      <c r="B93" s="183"/>
      <c r="C93" s="183"/>
      <c r="D93" s="183"/>
      <c r="E93" s="183"/>
      <c r="F93" s="183"/>
    </row>
    <row r="94" spans="1:11" ht="14.45" customHeight="1" x14ac:dyDescent="0.3">
      <c r="B94" s="54"/>
      <c r="I94" s="49"/>
      <c r="J94" s="48"/>
    </row>
    <row r="95" spans="1:11" ht="14.45" customHeight="1" x14ac:dyDescent="0.3">
      <c r="B95" s="54"/>
      <c r="C95" s="67"/>
      <c r="D95" s="67" t="s">
        <v>63</v>
      </c>
      <c r="E95" s="62"/>
      <c r="I95" s="49"/>
      <c r="J95" s="48"/>
    </row>
    <row r="96" spans="1:11" ht="14.45" customHeight="1" x14ac:dyDescent="0.3">
      <c r="C96" s="63" t="s">
        <v>64</v>
      </c>
      <c r="D96" s="64">
        <f>D97*D98*D99</f>
        <v>1958.3999999999999</v>
      </c>
      <c r="E96" s="62"/>
      <c r="I96" s="49"/>
      <c r="J96" s="48"/>
    </row>
    <row r="97" spans="2:10" ht="14.45" customHeight="1" x14ac:dyDescent="0.3">
      <c r="B97" s="54"/>
      <c r="C97" s="63" t="s">
        <v>59</v>
      </c>
      <c r="D97" s="64">
        <v>20.399999999999999</v>
      </c>
      <c r="E97" s="62"/>
      <c r="I97" s="49"/>
      <c r="J97" s="48"/>
    </row>
    <row r="98" spans="2:10" ht="14.45" customHeight="1" x14ac:dyDescent="0.3">
      <c r="C98" s="63" t="s">
        <v>60</v>
      </c>
      <c r="D98" s="64">
        <v>12</v>
      </c>
      <c r="E98" s="62"/>
      <c r="I98" s="49"/>
      <c r="J98" s="48"/>
    </row>
    <row r="99" spans="2:10" ht="14.45" customHeight="1" x14ac:dyDescent="0.3">
      <c r="C99" s="63" t="s">
        <v>61</v>
      </c>
      <c r="D99" s="64">
        <v>8</v>
      </c>
      <c r="E99" s="62"/>
      <c r="I99" s="49"/>
      <c r="J99" s="48"/>
    </row>
    <row r="100" spans="2:10" ht="14.45" customHeight="1" x14ac:dyDescent="0.3">
      <c r="C100" s="63" t="s">
        <v>65</v>
      </c>
      <c r="D100" s="64">
        <f>D97*D98*(D99-1.5)</f>
        <v>1591.1999999999998</v>
      </c>
      <c r="E100" s="62" t="s">
        <v>131</v>
      </c>
      <c r="I100" s="49"/>
      <c r="J100" s="48"/>
    </row>
    <row r="101" spans="2:10" ht="14.45" customHeight="1" x14ac:dyDescent="0.3">
      <c r="B101" s="94" t="s">
        <v>130</v>
      </c>
      <c r="I101" s="49"/>
      <c r="J101" s="48"/>
    </row>
    <row r="102" spans="2:10" ht="14.45" customHeight="1" x14ac:dyDescent="0.3">
      <c r="B102" s="94" t="s">
        <v>132</v>
      </c>
      <c r="I102" s="49"/>
      <c r="J102" s="48"/>
    </row>
    <row r="103" spans="2:10" ht="14.45" customHeight="1" x14ac:dyDescent="0.3">
      <c r="I103" s="49"/>
      <c r="J103" s="48"/>
    </row>
    <row r="104" spans="2:10" ht="14.45" customHeight="1" x14ac:dyDescent="0.3">
      <c r="I104" s="49"/>
      <c r="J104" s="48"/>
    </row>
    <row r="105" spans="2:10" ht="14.45" customHeight="1" x14ac:dyDescent="0.3">
      <c r="I105" s="49"/>
      <c r="J105" s="48"/>
    </row>
    <row r="106" spans="2:10" ht="14.45" customHeight="1" x14ac:dyDescent="0.3">
      <c r="I106" s="49"/>
      <c r="J106" s="48"/>
    </row>
    <row r="107" spans="2:10" ht="14.45" customHeight="1" x14ac:dyDescent="0.3">
      <c r="I107" s="49"/>
      <c r="J107" s="48"/>
    </row>
    <row r="108" spans="2:10" ht="14.45" customHeight="1" x14ac:dyDescent="0.3">
      <c r="I108" s="49"/>
      <c r="J108" s="48"/>
    </row>
    <row r="109" spans="2:10" ht="14.45" customHeight="1" x14ac:dyDescent="0.3">
      <c r="I109" s="49"/>
      <c r="J109" s="48"/>
    </row>
    <row r="110" spans="2:10" ht="14.45" customHeight="1" x14ac:dyDescent="0.3">
      <c r="I110" s="49"/>
      <c r="J110" s="48"/>
    </row>
    <row r="111" spans="2:10" ht="14.45" customHeight="1" x14ac:dyDescent="0.3">
      <c r="I111" s="49"/>
      <c r="J111" s="48"/>
    </row>
    <row r="112" spans="2:10" ht="14.45" customHeight="1" x14ac:dyDescent="0.3">
      <c r="I112" s="49"/>
      <c r="J112" s="48"/>
    </row>
    <row r="113" spans="1:18" ht="14.45" customHeight="1" x14ac:dyDescent="0.3">
      <c r="I113" s="49"/>
      <c r="J113" s="48"/>
    </row>
    <row r="114" spans="1:18" ht="14.45" customHeight="1" x14ac:dyDescent="0.3">
      <c r="I114" s="49"/>
      <c r="J114" s="48"/>
    </row>
    <row r="115" spans="1:18" ht="14.45" customHeight="1" x14ac:dyDescent="0.3">
      <c r="I115" s="49"/>
      <c r="J115" s="48"/>
    </row>
    <row r="116" spans="1:18" ht="14.45" customHeight="1" x14ac:dyDescent="0.3">
      <c r="I116" s="49"/>
      <c r="J116" s="48"/>
    </row>
    <row r="117" spans="1:18" ht="14.45" customHeight="1" x14ac:dyDescent="0.3"/>
    <row r="118" spans="1:18" ht="14.45" customHeight="1" x14ac:dyDescent="0.3"/>
    <row r="119" spans="1:18" ht="14.45" customHeight="1" x14ac:dyDescent="0.3"/>
    <row r="120" spans="1:18" ht="14.45" customHeight="1" x14ac:dyDescent="0.3"/>
    <row r="121" spans="1:18" ht="14.45" customHeight="1" x14ac:dyDescent="0.3"/>
    <row r="122" spans="1:18" ht="14.45" customHeight="1" x14ac:dyDescent="0.3"/>
    <row r="123" spans="1:18" ht="14.45" customHeight="1" x14ac:dyDescent="0.3"/>
    <row r="124" spans="1:18" ht="14.45" customHeight="1" x14ac:dyDescent="0.3"/>
    <row r="125" spans="1:18" ht="14.45" customHeight="1" x14ac:dyDescent="0.3"/>
    <row r="126" spans="1:18" s="4" customFormat="1" ht="14.45" customHeight="1" x14ac:dyDescent="0.3">
      <c r="A126" s="45"/>
      <c r="B126" s="45"/>
      <c r="C126" s="45"/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5"/>
      <c r="P126" s="45"/>
      <c r="Q126" s="45"/>
      <c r="R126" s="45"/>
    </row>
    <row r="127" spans="1:18" ht="14.45" customHeight="1" x14ac:dyDescent="0.3">
      <c r="I127" s="49"/>
      <c r="J127" s="48"/>
    </row>
    <row r="128" spans="1:18" ht="14.45" customHeight="1" x14ac:dyDescent="0.3">
      <c r="I128" s="49"/>
      <c r="J128" s="48"/>
    </row>
    <row r="129" spans="9:10" ht="14.45" customHeight="1" x14ac:dyDescent="0.3">
      <c r="I129" s="49"/>
      <c r="J129" s="48"/>
    </row>
    <row r="130" spans="9:10" ht="14.45" customHeight="1" x14ac:dyDescent="0.3">
      <c r="I130" s="49"/>
      <c r="J130" s="48"/>
    </row>
    <row r="131" spans="9:10" ht="14.45" customHeight="1" x14ac:dyDescent="0.3">
      <c r="I131" s="49"/>
      <c r="J131" s="48"/>
    </row>
    <row r="132" spans="9:10" ht="14.45" customHeight="1" x14ac:dyDescent="0.3">
      <c r="I132" s="49"/>
      <c r="J132" s="48"/>
    </row>
    <row r="133" spans="9:10" ht="14.45" customHeight="1" x14ac:dyDescent="0.3">
      <c r="I133" s="49"/>
      <c r="J133" s="48"/>
    </row>
    <row r="134" spans="9:10" ht="14.45" customHeight="1" x14ac:dyDescent="0.3">
      <c r="I134" s="49"/>
      <c r="J134" s="48"/>
    </row>
    <row r="135" spans="9:10" ht="14.45" customHeight="1" x14ac:dyDescent="0.3">
      <c r="I135" s="49"/>
      <c r="J135" s="48"/>
    </row>
    <row r="136" spans="9:10" ht="14.45" customHeight="1" x14ac:dyDescent="0.3">
      <c r="I136" s="49"/>
      <c r="J136" s="48"/>
    </row>
    <row r="137" spans="9:10" ht="14.45" customHeight="1" x14ac:dyDescent="0.3">
      <c r="I137" s="49"/>
      <c r="J137" s="48"/>
    </row>
    <row r="138" spans="9:10" ht="14.45" customHeight="1" x14ac:dyDescent="0.3">
      <c r="I138" s="49"/>
      <c r="J138" s="48"/>
    </row>
    <row r="139" spans="9:10" ht="14.45" customHeight="1" x14ac:dyDescent="0.3">
      <c r="I139" s="49"/>
      <c r="J139" s="48"/>
    </row>
    <row r="140" spans="9:10" ht="14.45" customHeight="1" x14ac:dyDescent="0.3">
      <c r="I140" s="49"/>
      <c r="J140" s="48"/>
    </row>
    <row r="141" spans="9:10" ht="14.45" customHeight="1" x14ac:dyDescent="0.3">
      <c r="I141" s="49"/>
      <c r="J141" s="48"/>
    </row>
    <row r="142" spans="9:10" ht="14.45" customHeight="1" x14ac:dyDescent="0.3">
      <c r="I142" s="49"/>
      <c r="J142" s="48"/>
    </row>
    <row r="143" spans="9:10" ht="14.45" customHeight="1" x14ac:dyDescent="0.3">
      <c r="I143" s="49"/>
      <c r="J143" s="48"/>
    </row>
    <row r="144" spans="9:10" ht="14.45" customHeight="1" x14ac:dyDescent="0.3">
      <c r="I144" s="49"/>
      <c r="J144" s="48"/>
    </row>
    <row r="145" spans="9:10" ht="14.45" customHeight="1" x14ac:dyDescent="0.3">
      <c r="I145" s="49"/>
      <c r="J145" s="48"/>
    </row>
    <row r="146" spans="9:10" ht="14.45" customHeight="1" x14ac:dyDescent="0.3">
      <c r="I146" s="49"/>
      <c r="J146" s="48"/>
    </row>
    <row r="147" spans="9:10" ht="14.45" customHeight="1" x14ac:dyDescent="0.3">
      <c r="I147" s="49"/>
      <c r="J147" s="48"/>
    </row>
    <row r="148" spans="9:10" ht="14.45" customHeight="1" x14ac:dyDescent="0.3">
      <c r="I148" s="49"/>
      <c r="J148" s="48"/>
    </row>
    <row r="149" spans="9:10" ht="14.45" customHeight="1" x14ac:dyDescent="0.3">
      <c r="I149" s="49"/>
      <c r="J149" s="48"/>
    </row>
    <row r="150" spans="9:10" ht="14.45" customHeight="1" x14ac:dyDescent="0.3">
      <c r="I150" s="49"/>
      <c r="J150" s="48"/>
    </row>
    <row r="151" spans="9:10" ht="14.45" customHeight="1" x14ac:dyDescent="0.3">
      <c r="I151" s="49"/>
      <c r="J151" s="48"/>
    </row>
    <row r="152" spans="9:10" ht="14.45" customHeight="1" x14ac:dyDescent="0.3">
      <c r="I152" s="49"/>
      <c r="J152" s="48"/>
    </row>
    <row r="153" spans="9:10" ht="14.45" customHeight="1" x14ac:dyDescent="0.3">
      <c r="I153" s="49"/>
      <c r="J153" s="48"/>
    </row>
    <row r="154" spans="9:10" ht="14.45" customHeight="1" x14ac:dyDescent="0.3">
      <c r="I154" s="49"/>
      <c r="J154" s="48"/>
    </row>
    <row r="155" spans="9:10" ht="14.45" customHeight="1" x14ac:dyDescent="0.3">
      <c r="I155" s="49"/>
      <c r="J155" s="48"/>
    </row>
    <row r="156" spans="9:10" ht="14.45" customHeight="1" x14ac:dyDescent="0.3">
      <c r="I156" s="49"/>
      <c r="J156" s="48"/>
    </row>
    <row r="157" spans="9:10" ht="14.45" customHeight="1" x14ac:dyDescent="0.3">
      <c r="I157" s="49"/>
      <c r="J157" s="48"/>
    </row>
    <row r="158" spans="9:10" ht="14.45" customHeight="1" x14ac:dyDescent="0.3">
      <c r="I158" s="49"/>
      <c r="J158" s="48"/>
    </row>
    <row r="159" spans="9:10" ht="14.45" customHeight="1" x14ac:dyDescent="0.3">
      <c r="I159" s="49"/>
      <c r="J159" s="48"/>
    </row>
    <row r="160" spans="9:10" ht="14.45" customHeight="1" x14ac:dyDescent="0.3">
      <c r="I160" s="49"/>
      <c r="J160" s="48"/>
    </row>
    <row r="161" spans="9:10" ht="14.45" customHeight="1" x14ac:dyDescent="0.3">
      <c r="I161" s="49"/>
      <c r="J161" s="48"/>
    </row>
    <row r="162" spans="9:10" ht="14.45" customHeight="1" x14ac:dyDescent="0.3">
      <c r="I162" s="49"/>
      <c r="J162" s="48"/>
    </row>
  </sheetData>
  <mergeCells count="36">
    <mergeCell ref="B1:J1"/>
    <mergeCell ref="B15:J15"/>
    <mergeCell ref="B11:F13"/>
    <mergeCell ref="B4:F5"/>
    <mergeCell ref="B21:F21"/>
    <mergeCell ref="B3:J3"/>
    <mergeCell ref="B90:J90"/>
    <mergeCell ref="B79:F80"/>
    <mergeCell ref="B92:F93"/>
    <mergeCell ref="B27:F27"/>
    <mergeCell ref="B32:F32"/>
    <mergeCell ref="B76:J76"/>
    <mergeCell ref="B65:F65"/>
    <mergeCell ref="B66:C66"/>
    <mergeCell ref="B67:C67"/>
    <mergeCell ref="B37:F37"/>
    <mergeCell ref="B39:F39"/>
    <mergeCell ref="B43:J43"/>
    <mergeCell ref="B45:F45"/>
    <mergeCell ref="B30:F30"/>
    <mergeCell ref="B73:F73"/>
    <mergeCell ref="B71:J71"/>
    <mergeCell ref="B22:F22"/>
    <mergeCell ref="B25:F25"/>
    <mergeCell ref="B78:J78"/>
    <mergeCell ref="B55:C55"/>
    <mergeCell ref="B23:J23"/>
    <mergeCell ref="B59:F59"/>
    <mergeCell ref="F47:F48"/>
    <mergeCell ref="B47:C47"/>
    <mergeCell ref="B48:C48"/>
    <mergeCell ref="B52:C52"/>
    <mergeCell ref="B53:C53"/>
    <mergeCell ref="B57:F57"/>
    <mergeCell ref="B54:C54"/>
    <mergeCell ref="B50:F50"/>
  </mergeCells>
  <printOptions horizontalCentered="1"/>
  <pageMargins left="0.78740157480314965" right="0.78740157480314965" top="1.1811023622047245" bottom="0.78740157480314965" header="0.39370078740157483" footer="0.39370078740157483"/>
  <pageSetup paperSize="9" scale="68" fitToHeight="0" orientation="portrait" r:id="rId1"/>
  <headerFooter differentOddEven="1" scaleWithDoc="0">
    <oddHeader>&amp;R&amp;G</oddHeader>
    <oddFooter>&amp;C&amp;"+,Regular"&amp;6A REGA reserva todos os direitos sobre este documento e sobre a informação nele contida. A reprodução, utilização ou divulgação a terceiros sem autorização escrita é proibida.
&amp;F&amp;R&amp;"+,Regular"&amp;8&amp;P / &amp;N</oddFooter>
    <evenHeader>&amp;L&amp;G</evenHeader>
    <evenFooter>&amp;L&amp;"+,Regular"&amp;6&amp;P / &amp;N&amp;C&amp;"+,Regular"&amp;6A REGA reserva todos os direitos sobre este documento e sobre a informação nele contida. A reprodução, utilização ou divulgação a terceiros sem autorização escrita é proibida.
&amp;F</evenFooter>
    <firstFooter xml:space="preserve">&amp;C&amp;"+,Regular"&amp;6EFACEC reserves all rights in this document and in the information contained therein. Reproduction, use or disclosure to third parties without express authority is strictly forbidden.
</firstFooter>
  </headerFooter>
  <rowBreaks count="2" manualBreakCount="2">
    <brk id="42" max="6" man="1"/>
    <brk id="75" max="6" man="1"/>
  </rowBreak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4293c85-172f-4efc-b6d3-ca8bde6fbc99" xsi:nil="true"/>
    <lcf76f155ced4ddcb4097134ff3c332f xmlns="20ba5e58-9911-4d22-afe5-cfb350483a7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1D071D4665A2A4BB23CC535BF38B118" ma:contentTypeVersion="16" ma:contentTypeDescription="Criar um novo documento." ma:contentTypeScope="" ma:versionID="dac8baf251313ae3927f185b4a4dfbde">
  <xsd:schema xmlns:xsd="http://www.w3.org/2001/XMLSchema" xmlns:xs="http://www.w3.org/2001/XMLSchema" xmlns:p="http://schemas.microsoft.com/office/2006/metadata/properties" xmlns:ns2="20ba5e58-9911-4d22-afe5-cfb350483a7d" xmlns:ns3="94293c85-172f-4efc-b6d3-ca8bde6fbc99" targetNamespace="http://schemas.microsoft.com/office/2006/metadata/properties" ma:root="true" ma:fieldsID="6dde65c9a4e35a85fc50b19365b36fd8" ns2:_="" ns3:_="">
    <xsd:import namespace="20ba5e58-9911-4d22-afe5-cfb350483a7d"/>
    <xsd:import namespace="94293c85-172f-4efc-b6d3-ca8bde6fbc9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ba5e58-9911-4d22-afe5-cfb350483a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Etiquetas de Imagem" ma:readOnly="false" ma:fieldId="{5cf76f15-5ced-4ddc-b409-7134ff3c332f}" ma:taxonomyMulti="true" ma:sspId="6149cccf-b856-48f2-8912-f367135684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293c85-172f-4efc-b6d3-ca8bde6fbc99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63379296-6f6e-4081-bf06-d62319761653}" ma:internalName="TaxCatchAll" ma:showField="CatchAllData" ma:web="94293c85-172f-4efc-b6d3-ca8bde6fbc9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DBC22B1-7C08-4DFB-9A60-DA0CFC80D596}">
  <ds:schemaRefs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94293c85-172f-4efc-b6d3-ca8bde6fbc99"/>
    <ds:schemaRef ds:uri="20ba5e58-9911-4d22-afe5-cfb350483a7d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1F086F0-3E67-4E21-8A6F-F43C542ADB4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008C3E3-05FC-4F70-A937-0B42F39723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ba5e58-9911-4d22-afe5-cfb350483a7d"/>
    <ds:schemaRef ds:uri="94293c85-172f-4efc-b6d3-ca8bde6fbc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</vt:i4>
      </vt:variant>
      <vt:variant>
        <vt:lpstr>Intervalos com Nome</vt:lpstr>
      </vt:variant>
      <vt:variant>
        <vt:i4>13</vt:i4>
      </vt:variant>
    </vt:vector>
  </HeadingPairs>
  <TitlesOfParts>
    <vt:vector size="16" baseType="lpstr">
      <vt:lpstr>Cover page</vt:lpstr>
      <vt:lpstr>Intro+Notas</vt:lpstr>
      <vt:lpstr>2-3</vt:lpstr>
      <vt:lpstr>'2-3'!a</vt:lpstr>
      <vt:lpstr>'Intro+Notas'!a</vt:lpstr>
      <vt:lpstr>'2-3'!aa</vt:lpstr>
      <vt:lpstr>'Intro+Notas'!aa</vt:lpstr>
      <vt:lpstr>'2-3'!aaaa</vt:lpstr>
      <vt:lpstr>'Intro+Notas'!aaaa</vt:lpstr>
      <vt:lpstr>'2-3'!Área_de_Impressão</vt:lpstr>
      <vt:lpstr>'Cover page'!Área_de_Impressão</vt:lpstr>
      <vt:lpstr>'Intro+Notas'!Área_de_Impressão</vt:lpstr>
      <vt:lpstr>'2-3'!Títulos_de_Impressão</vt:lpstr>
      <vt:lpstr>'Intro+Notas'!Títulos_de_Impressão</vt:lpstr>
      <vt:lpstr>'2-3'!vvv</vt:lpstr>
      <vt:lpstr>'Intro+Notas'!vvv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Beatriz Winter</dc:creator>
  <cp:keywords/>
  <dc:description/>
  <cp:lastModifiedBy>AgriproAmbiente - Margarida Collaco</cp:lastModifiedBy>
  <cp:revision/>
  <cp:lastPrinted>2025-12-16T07:47:08Z</cp:lastPrinted>
  <dcterms:created xsi:type="dcterms:W3CDTF">2015-06-05T18:17:20Z</dcterms:created>
  <dcterms:modified xsi:type="dcterms:W3CDTF">2025-12-16T07:47:24Z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0x01010091D071D4665A2A4BB23CC535BF38B118</vt:lpwstr>
  </property>
  <property fmtid="{D5CDD505-2E9C-101B-9397-08002B2CF9AE}" pid="3" name="MediaServiceImageTags">
    <vt:lpwstr/>
  </property>
</Properties>
</file>