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gog\Desktop\RENOVAÇAO 2020\PCIP-2020\"/>
    </mc:Choice>
  </mc:AlternateContent>
  <bookViews>
    <workbookView xWindow="-120" yWindow="-120" windowWidth="29040" windowHeight="15840" tabRatio="439"/>
  </bookViews>
  <sheets>
    <sheet name="Tanques resumo" sheetId="1" r:id="rId1"/>
    <sheet name="TANKS resultados" sheetId="2" r:id="rId2"/>
    <sheet name="Meteo Sines" sheetId="3" r:id="rId3"/>
    <sheet name="Outras fon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3" l="1"/>
  <c r="K17" i="3"/>
  <c r="J17" i="3"/>
  <c r="I17" i="3"/>
  <c r="G17" i="3"/>
  <c r="F17" i="3"/>
  <c r="E17" i="3"/>
  <c r="D17" i="3"/>
  <c r="L5" i="3"/>
  <c r="L6" i="3"/>
  <c r="L7" i="3"/>
  <c r="L8" i="3"/>
  <c r="L9" i="3"/>
  <c r="L10" i="3"/>
  <c r="L11" i="3"/>
  <c r="L12" i="3"/>
  <c r="L13" i="3"/>
  <c r="L14" i="3"/>
  <c r="L15" i="3"/>
  <c r="L4" i="3"/>
  <c r="K14" i="3"/>
  <c r="K12" i="3"/>
  <c r="K9" i="3"/>
  <c r="K7" i="3"/>
  <c r="K6" i="3"/>
  <c r="K5" i="3"/>
  <c r="K8" i="3"/>
  <c r="K10" i="3"/>
  <c r="K11" i="3"/>
  <c r="K13" i="3"/>
  <c r="K15" i="3"/>
  <c r="K4" i="3"/>
  <c r="J4" i="3"/>
  <c r="J5" i="3"/>
  <c r="J6" i="3"/>
  <c r="J7" i="3"/>
  <c r="J8" i="3"/>
  <c r="J9" i="3"/>
  <c r="J10" i="3"/>
  <c r="J11" i="3"/>
  <c r="J12" i="3"/>
  <c r="J13" i="3"/>
  <c r="J14" i="3"/>
  <c r="J15" i="3"/>
  <c r="I5" i="3"/>
  <c r="I6" i="3"/>
  <c r="I7" i="3"/>
  <c r="I8" i="3"/>
  <c r="I9" i="3"/>
  <c r="I10" i="3"/>
  <c r="I11" i="3"/>
  <c r="I12" i="3"/>
  <c r="I13" i="3"/>
  <c r="I14" i="3"/>
  <c r="I15" i="3"/>
  <c r="I4" i="3"/>
  <c r="T5" i="1"/>
  <c r="T6" i="1"/>
  <c r="T8" i="1"/>
  <c r="T9" i="1"/>
  <c r="T10" i="1"/>
  <c r="T11" i="1"/>
  <c r="T12" i="1"/>
  <c r="T13" i="1"/>
  <c r="T14" i="1"/>
  <c r="T7" i="1"/>
  <c r="T16" i="1" l="1"/>
  <c r="H6" i="1"/>
  <c r="M6" i="1"/>
  <c r="M7" i="1"/>
  <c r="N7" i="1" s="1"/>
  <c r="M8" i="1"/>
  <c r="P8" i="1" s="1"/>
  <c r="M9" i="1"/>
  <c r="P9" i="1" s="1"/>
  <c r="M10" i="1"/>
  <c r="N10" i="1" s="1"/>
  <c r="M11" i="1"/>
  <c r="P11" i="1" s="1"/>
  <c r="U11" i="1" s="1"/>
  <c r="M12" i="1"/>
  <c r="P12" i="1" s="1"/>
  <c r="M13" i="1"/>
  <c r="P13" i="1" s="1"/>
  <c r="M14" i="1"/>
  <c r="P14" i="1" s="1"/>
  <c r="M5" i="1"/>
  <c r="L14" i="1"/>
  <c r="L13" i="1"/>
  <c r="L12" i="1"/>
  <c r="L11" i="1"/>
  <c r="L10" i="1"/>
  <c r="L9" i="1"/>
  <c r="L8" i="1"/>
  <c r="L7" i="1"/>
  <c r="L6" i="1"/>
  <c r="L5" i="1"/>
  <c r="J14" i="1"/>
  <c r="J13" i="1"/>
  <c r="J12" i="1"/>
  <c r="J11" i="1"/>
  <c r="J10" i="1"/>
  <c r="J9" i="1"/>
  <c r="J8" i="1"/>
  <c r="J7" i="1"/>
  <c r="J6" i="1"/>
  <c r="J5" i="1"/>
  <c r="H14" i="1"/>
  <c r="H13" i="1"/>
  <c r="H12" i="1"/>
  <c r="H11" i="1"/>
  <c r="H10" i="1"/>
  <c r="H9" i="1"/>
  <c r="H8" i="1"/>
  <c r="H7" i="1"/>
  <c r="H5" i="1"/>
  <c r="F6" i="1"/>
  <c r="F7" i="1"/>
  <c r="F8" i="1"/>
  <c r="F9" i="1"/>
  <c r="F10" i="1"/>
  <c r="F11" i="1"/>
  <c r="F12" i="1"/>
  <c r="F13" i="1"/>
  <c r="F14" i="1"/>
  <c r="F5" i="1"/>
  <c r="U8" i="1" l="1"/>
  <c r="U12" i="1"/>
  <c r="U14" i="1"/>
  <c r="U13" i="1"/>
  <c r="U9" i="1"/>
  <c r="N6" i="1"/>
  <c r="P5" i="1"/>
  <c r="U5" i="1" s="1"/>
  <c r="N14" i="1"/>
  <c r="N13" i="1"/>
  <c r="N11" i="1"/>
  <c r="N9" i="1"/>
  <c r="P10" i="1"/>
  <c r="U10" i="1" s="1"/>
  <c r="N8" i="1"/>
  <c r="N12" i="1"/>
  <c r="P7" i="1"/>
  <c r="U7" i="1" s="1"/>
  <c r="P6" i="1"/>
  <c r="U6" i="1" s="1"/>
  <c r="N5" i="1"/>
</calcChain>
</file>

<file path=xl/sharedStrings.xml><?xml version="1.0" encoding="utf-8"?>
<sst xmlns="http://schemas.openxmlformats.org/spreadsheetml/2006/main" count="151" uniqueCount="121">
  <si>
    <t>10-TK-1010</t>
  </si>
  <si>
    <t>10-TK-1011</t>
  </si>
  <si>
    <t>10-TK-2004</t>
  </si>
  <si>
    <t>10-TK-2005</t>
  </si>
  <si>
    <t>10-TK-2006</t>
  </si>
  <si>
    <t>10-TK-7001</t>
  </si>
  <si>
    <t>10-TK-7002</t>
  </si>
  <si>
    <t>10-TK-7003</t>
  </si>
  <si>
    <t>10-TK-7008</t>
  </si>
  <si>
    <t>10-TK-7009</t>
  </si>
  <si>
    <t>Diam. (ft)</t>
  </si>
  <si>
    <t>TANQUE</t>
  </si>
  <si>
    <t>Alt. (ft)</t>
  </si>
  <si>
    <t>Máx. Liq. (ft)</t>
  </si>
  <si>
    <t>Liq. Méd. (ft)</t>
  </si>
  <si>
    <t>Volume</t>
  </si>
  <si>
    <t>processado</t>
  </si>
  <si>
    <t>por ano</t>
  </si>
  <si>
    <t>Vol. útil (gal)</t>
  </si>
  <si>
    <t>simulação em</t>
  </si>
  <si>
    <t>TANKS 4.0.9d</t>
  </si>
  <si>
    <t>Emissões</t>
  </si>
  <si>
    <t>totais</t>
  </si>
  <si>
    <t>lbs/year</t>
  </si>
  <si>
    <t>FO6(90%)+FO2(10%)</t>
  </si>
  <si>
    <t>Temp. (ºC)</t>
  </si>
  <si>
    <t>amb.</t>
  </si>
  <si>
    <t>Produto</t>
  </si>
  <si>
    <t>Mistura de slops</t>
  </si>
  <si>
    <t>Betume</t>
  </si>
  <si>
    <t>Fuel nº 3</t>
  </si>
  <si>
    <t>Gasóleo pesado</t>
  </si>
  <si>
    <t>FO6(30%)+FO2(70%)</t>
  </si>
  <si>
    <t>mg/Nm3</t>
  </si>
  <si>
    <t>Concentração</t>
  </si>
  <si>
    <t>média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</si>
  <si>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</si>
  <si>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</si>
  <si>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</si>
  <si>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</si>
  <si>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</si>
  <si>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</si>
  <si>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</si>
  <si>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</si>
  <si>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</si>
  <si>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</si>
  <si>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</si>
  <si>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</si>
  <si>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 máx</t>
  </si>
  <si>
    <t>T min</t>
  </si>
  <si>
    <t>Factor de</t>
  </si>
  <si>
    <t>insolação</t>
  </si>
  <si>
    <t>Vel. Média</t>
  </si>
  <si>
    <t>vento</t>
  </si>
  <si>
    <t>Média</t>
  </si>
  <si>
    <t>ºC</t>
  </si>
  <si>
    <t>kWh/m2</t>
  </si>
  <si>
    <t>km/h</t>
  </si>
  <si>
    <t>ºF</t>
  </si>
  <si>
    <t>Btu/(ft2*day)</t>
  </si>
  <si>
    <t>mph</t>
  </si>
  <si>
    <t>FO6(50%)+FO2(45%)+Octano(5%)</t>
  </si>
  <si>
    <t>Notas:</t>
  </si>
  <si>
    <t>1) para os tanques de slops 10-TK1010/11 foram tirados 6 m à altura total dos tanques para</t>
  </si>
  <si>
    <t>esse nível mínimo de água</t>
  </si>
  <si>
    <t xml:space="preserve">ter em conta que, devido ao modo de operação dos tanques se assegura sempre </t>
  </si>
  <si>
    <t>RFO6(50%)+-DFO2(45%)+Octano(5%)</t>
  </si>
  <si>
    <t>RFO6(50%)+DFO2(50%)</t>
  </si>
  <si>
    <t>RFO6(20%)+DFO2(75%)+Octano(5%)</t>
  </si>
  <si>
    <t>Residual Fuel Oil no. 6 (RFO6)</t>
  </si>
  <si>
    <t>Distillate Fuel Oil no. 2 (DFO2)</t>
  </si>
  <si>
    <t>totais anuais</t>
  </si>
  <si>
    <t>2) A "Concentração média" é calculada dividindo a estimativa de emissões totais anuais</t>
  </si>
  <si>
    <t>Total</t>
  </si>
  <si>
    <t>Diâmetro</t>
  </si>
  <si>
    <t>Altura</t>
  </si>
  <si>
    <t>(m)</t>
  </si>
  <si>
    <t>Alt. máxima</t>
  </si>
  <si>
    <t>de liq. (m)</t>
  </si>
  <si>
    <t>Alt. média</t>
  </si>
  <si>
    <t>Volume útil</t>
  </si>
  <si>
    <t>(m3)</t>
  </si>
  <si>
    <r>
      <t>m</t>
    </r>
    <r>
      <rPr>
        <vertAlign val="superscript"/>
        <sz val="10"/>
        <color theme="1"/>
        <rFont val="Trebuchet MS"/>
        <family val="2"/>
      </rPr>
      <t>3</t>
    </r>
  </si>
  <si>
    <t>kg/ano</t>
  </si>
  <si>
    <t>nº de</t>
  </si>
  <si>
    <t>pelo volume de ar equivalente ao número de rotações anuais do volume de cada tanque.</t>
  </si>
  <si>
    <t>rotações/ano</t>
  </si>
  <si>
    <t>Produto utilizado para</t>
  </si>
  <si>
    <t>Slops húmidos intermédios/pesados</t>
  </si>
  <si>
    <t>Slops húmidos Leves</t>
  </si>
  <si>
    <t>Equipamento</t>
  </si>
  <si>
    <t>DAF</t>
  </si>
  <si>
    <r>
      <rPr>
        <sz val="10"/>
        <color theme="1"/>
        <rFont val="Trebuchet MS"/>
        <family val="2"/>
      </rPr>
      <t>SBR</t>
    </r>
    <r>
      <rPr>
        <vertAlign val="subscript"/>
        <sz val="10"/>
        <color theme="1"/>
        <rFont val="Trebuchet MS"/>
        <family val="2"/>
      </rPr>
      <t>A</t>
    </r>
  </si>
  <si>
    <r>
      <rPr>
        <sz val="10"/>
        <color theme="1"/>
        <rFont val="Trebuchet MS"/>
        <family val="2"/>
      </rPr>
      <t>SBR</t>
    </r>
    <r>
      <rPr>
        <vertAlign val="subscript"/>
        <sz val="10"/>
        <color theme="1"/>
        <rFont val="Trebuchet MS"/>
        <family val="2"/>
      </rPr>
      <t>B</t>
    </r>
  </si>
  <si>
    <t>10-TK-6001</t>
  </si>
  <si>
    <t>10-TK-1001</t>
  </si>
  <si>
    <t>Método</t>
  </si>
  <si>
    <t>Method 21 - USEPA</t>
  </si>
  <si>
    <t>Parâmetro</t>
  </si>
  <si>
    <t>COV</t>
  </si>
  <si>
    <r>
      <t>Concentração (mg/m</t>
    </r>
    <r>
      <rPr>
        <b/>
        <vertAlign val="superscript"/>
        <sz val="10"/>
        <color theme="1"/>
        <rFont val="Trebuchet MS"/>
        <family val="2"/>
      </rPr>
      <t>3</t>
    </r>
    <r>
      <rPr>
        <b/>
        <sz val="10"/>
        <color theme="1"/>
        <rFont val="Trebuchet MS"/>
        <family val="2"/>
      </rPr>
      <t>)</t>
    </r>
  </si>
  <si>
    <t>Gasóleo Offspec</t>
  </si>
  <si>
    <t>Betume Offspec</t>
  </si>
  <si>
    <t>Fonte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</si>
  <si>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</si>
  <si>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</si>
  <si>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</si>
  <si>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</si>
  <si>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</si>
  <si>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</si>
  <si>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</si>
  <si>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</si>
  <si>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</si>
  <si>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</si>
  <si>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</si>
  <si>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ED12</t>
  </si>
  <si>
    <t>ED13</t>
  </si>
  <si>
    <t>ED14</t>
  </si>
  <si>
    <t>ED15</t>
  </si>
  <si>
    <t>Código da</t>
  </si>
  <si>
    <t>fonte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</si>
</sst>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entury Gothic"/>
      <family val="2"/>
      <scheme val="minor"/>
    </font>
    <font>
      <sz val="10"/>
      <color theme="1"/>
      <name val="Trebuchet MS"/>
      <family val="2"/>
    </font>
    <font>
      <sz val="8"/>
      <name val="Century Gothic"/>
      <family val="2"/>
      <scheme val="minor"/>
    </font>
    <font>
      <vertAlign val="superscript"/>
      <sz val="10"/>
      <color theme="1"/>
      <name val="Trebuchet MS"/>
      <family val="2"/>
    </font>
    <font>
      <b/>
      <sz val="10"/>
      <color theme="1"/>
      <name val="Trebuchet MS"/>
      <family val="2"/>
    </font>
    <font>
      <vertAlign val="subscript"/>
      <sz val="10"/>
      <color theme="1"/>
      <name val="Trebuchet MS"/>
      <family val="2"/>
    </font>
    <font>
      <b/>
      <vertAlign val="superscript"/>
      <sz val="10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838</xdr:colOff>
      <xdr:row>9</xdr:row>
      <xdr:rowOff>53539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781B9137-C68B-4A6A-9DC5-52022CEFF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6001588" cy="14289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</xdr:colOff>
      <xdr:row>9</xdr:row>
      <xdr:rowOff>64770</xdr:rowOff>
    </xdr:from>
    <xdr:to>
      <xdr:col>9</xdr:col>
      <xdr:colOff>54186</xdr:colOff>
      <xdr:row>17</xdr:row>
      <xdr:rowOff>150698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D9CF0EDC-818D-4439-BBC5-3A9728D41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" y="1607820"/>
          <a:ext cx="6049221" cy="1457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19050</xdr:rowOff>
    </xdr:from>
    <xdr:to>
      <xdr:col>9</xdr:col>
      <xdr:colOff>54184</xdr:colOff>
      <xdr:row>26</xdr:row>
      <xdr:rowOff>110695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41A95987-B346-498B-899F-B7848823C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105150"/>
          <a:ext cx="6051124" cy="14632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9</xdr:col>
      <xdr:colOff>21797</xdr:colOff>
      <xdr:row>38</xdr:row>
      <xdr:rowOff>76474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DC187FD-AA5E-47B9-BA64-DB3B3A7B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629150"/>
          <a:ext cx="6030167" cy="196242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39</xdr:row>
      <xdr:rowOff>0</xdr:rowOff>
    </xdr:from>
    <xdr:to>
      <xdr:col>9</xdr:col>
      <xdr:colOff>96090</xdr:colOff>
      <xdr:row>50</xdr:row>
      <xdr:rowOff>59328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B9FDBD3-A517-4606-A2B6-1681A7E04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75" y="6686550"/>
          <a:ext cx="6016830" cy="1950993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</xdr:colOff>
      <xdr:row>50</xdr:row>
      <xdr:rowOff>120015</xdr:rowOff>
    </xdr:from>
    <xdr:to>
      <xdr:col>9</xdr:col>
      <xdr:colOff>134186</xdr:colOff>
      <xdr:row>59</xdr:row>
      <xdr:rowOff>57356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244F78CE-B6DF-4A07-9B84-3F5F8598D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015" y="8692515"/>
          <a:ext cx="6001586" cy="147658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59</xdr:row>
      <xdr:rowOff>76200</xdr:rowOff>
    </xdr:from>
    <xdr:to>
      <xdr:col>9</xdr:col>
      <xdr:colOff>250411</xdr:colOff>
      <xdr:row>70</xdr:row>
      <xdr:rowOff>55507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209E6F52-59C8-4EE8-8048-9D5C558B4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3825" y="10191750"/>
          <a:ext cx="6131146" cy="187859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71</xdr:row>
      <xdr:rowOff>47625</xdr:rowOff>
    </xdr:from>
    <xdr:to>
      <xdr:col>9</xdr:col>
      <xdr:colOff>206579</xdr:colOff>
      <xdr:row>81</xdr:row>
      <xdr:rowOff>93591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43CD10A-9508-4C4E-B0DE-411BA0570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12220575"/>
          <a:ext cx="6013019" cy="1764276"/>
        </a:xfrm>
        <a:prstGeom prst="rect">
          <a:avLst/>
        </a:prstGeom>
      </xdr:spPr>
    </xdr:pic>
    <xdr:clientData/>
  </xdr:twoCellAnchor>
  <xdr:twoCellAnchor editAs="oneCell">
    <xdr:from>
      <xdr:col>0</xdr:col>
      <xdr:colOff>110490</xdr:colOff>
      <xdr:row>82</xdr:row>
      <xdr:rowOff>57150</xdr:rowOff>
    </xdr:from>
    <xdr:to>
      <xdr:col>9</xdr:col>
      <xdr:colOff>172296</xdr:colOff>
      <xdr:row>93</xdr:row>
      <xdr:rowOff>19307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55C4B7A-9F6E-4C95-8B8C-41803F2B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0490" y="14116050"/>
          <a:ext cx="6058746" cy="1844297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94</xdr:row>
      <xdr:rowOff>9525</xdr:rowOff>
    </xdr:from>
    <xdr:to>
      <xdr:col>9</xdr:col>
      <xdr:colOff>136095</xdr:colOff>
      <xdr:row>105</xdr:row>
      <xdr:rowOff>135537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E07D4BCB-86AC-4482-9F00-ACC24256A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3825" y="16125825"/>
          <a:ext cx="6016830" cy="2015772"/>
        </a:xfrm>
        <a:prstGeom prst="rect">
          <a:avLst/>
        </a:prstGeom>
      </xdr:spPr>
    </xdr:pic>
    <xdr:clientData/>
  </xdr:twoCellAnchor>
  <xdr:twoCellAnchor editAs="oneCell">
    <xdr:from>
      <xdr:col>9</xdr:col>
      <xdr:colOff>640080</xdr:colOff>
      <xdr:row>13</xdr:row>
      <xdr:rowOff>9525</xdr:rowOff>
    </xdr:from>
    <xdr:to>
      <xdr:col>23</xdr:col>
      <xdr:colOff>358140</xdr:colOff>
      <xdr:row>35</xdr:row>
      <xdr:rowOff>156117</xdr:rowOff>
    </xdr:to>
    <xdr:pic>
      <xdr:nvPicPr>
        <xdr:cNvPr id="25" name="Imagem 2">
          <a:extLst>
            <a:ext uri="{FF2B5EF4-FFF2-40B4-BE49-F238E27FC236}">
              <a16:creationId xmlns:a16="http://schemas.microsoft.com/office/drawing/2014/main" xmlns="" id="{6FB9141B-D62F-4EDE-BBE9-68A33F1F7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830" y="2238375"/>
          <a:ext cx="9233535" cy="39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"/>
  <sheetViews>
    <sheetView showGridLines="0" tabSelected="1" workbookViewId="0">
      <selection activeCell="F21" sqref="F21"/>
    </sheetView>
  </sheetViews>
  <sheetFormatPr defaultRowHeight="18" customHeight="1" x14ac:dyDescent="0.25"/>
  <cols>
    <col min="1" max="1" width="1.3984375" style="8" customWidth="1"/>
    <col min="2" max="2" width="8.3984375" style="8" customWidth="1"/>
    <col min="3" max="3" width="9.5" style="8" customWidth="1"/>
    <col min="4" max="4" width="27.296875" style="8" customWidth="1"/>
    <col min="5" max="5" width="9.3984375" style="8" customWidth="1"/>
    <col min="6" max="6" width="11.69921875" style="8" customWidth="1"/>
    <col min="7" max="7" width="7.09765625" style="8" customWidth="1"/>
    <col min="8" max="8" width="11.69921875" style="8" customWidth="1"/>
    <col min="9" max="9" width="10.5" style="8" customWidth="1"/>
    <col min="10" max="10" width="11.69921875" style="8" customWidth="1"/>
    <col min="11" max="11" width="9.09765625" style="8" customWidth="1"/>
    <col min="12" max="12" width="11.69921875" style="8" customWidth="1"/>
    <col min="13" max="13" width="9.296875" style="8" customWidth="1"/>
    <col min="14" max="14" width="11.69921875" style="8" customWidth="1"/>
    <col min="15" max="15" width="9.296875" style="8" customWidth="1"/>
    <col min="16" max="16" width="10.796875" style="8" customWidth="1"/>
    <col min="17" max="17" width="9.59765625" style="8" customWidth="1"/>
    <col min="18" max="18" width="27.59765625" style="8" customWidth="1"/>
    <col min="19" max="19" width="11.69921875" style="8" customWidth="1"/>
    <col min="20" max="20" width="10.8984375" style="8" customWidth="1"/>
    <col min="21" max="21" width="10.19921875" style="8" customWidth="1"/>
    <col min="22" max="16384" width="8.796875" style="8"/>
  </cols>
  <sheetData>
    <row r="1" spans="2:21" ht="18" customHeight="1" x14ac:dyDescent="0.25">
      <c r="O1" s="8" t="s">
        <v>15</v>
      </c>
    </row>
    <row r="2" spans="2:21" ht="18" customHeight="1" x14ac:dyDescent="0.2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 t="s">
        <v>16</v>
      </c>
      <c r="P2" s="9"/>
      <c r="Q2" s="9"/>
      <c r="R2" s="9" t="s">
        <v>87</v>
      </c>
      <c r="S2" s="6" t="s">
        <v>21</v>
      </c>
      <c r="T2" s="9" t="s">
        <v>21</v>
      </c>
      <c r="U2" s="9" t="s">
        <v>34</v>
      </c>
    </row>
    <row r="3" spans="2:21" ht="18" customHeight="1" x14ac:dyDescent="0.25">
      <c r="B3" s="8" t="s">
        <v>119</v>
      </c>
      <c r="C3" s="9"/>
      <c r="D3" s="9"/>
      <c r="E3" s="9" t="s">
        <v>74</v>
      </c>
      <c r="F3" s="9"/>
      <c r="G3" s="9" t="s">
        <v>75</v>
      </c>
      <c r="H3" s="9"/>
      <c r="I3" s="9" t="s">
        <v>77</v>
      </c>
      <c r="J3" s="9"/>
      <c r="K3" s="9" t="s">
        <v>79</v>
      </c>
      <c r="L3" s="9"/>
      <c r="M3" s="9" t="s">
        <v>80</v>
      </c>
      <c r="N3" s="9"/>
      <c r="O3" s="9" t="s">
        <v>17</v>
      </c>
      <c r="P3" s="9" t="s">
        <v>84</v>
      </c>
      <c r="Q3" s="9"/>
      <c r="R3" s="9" t="s">
        <v>19</v>
      </c>
      <c r="S3" s="6" t="s">
        <v>22</v>
      </c>
      <c r="T3" s="9" t="s">
        <v>71</v>
      </c>
      <c r="U3" s="9" t="s">
        <v>35</v>
      </c>
    </row>
    <row r="4" spans="2:21" ht="18" customHeight="1" x14ac:dyDescent="0.25">
      <c r="B4" s="10" t="s">
        <v>103</v>
      </c>
      <c r="C4" s="10" t="s">
        <v>11</v>
      </c>
      <c r="D4" s="10" t="s">
        <v>27</v>
      </c>
      <c r="E4" s="10" t="s">
        <v>76</v>
      </c>
      <c r="F4" s="7" t="s">
        <v>10</v>
      </c>
      <c r="G4" s="10" t="s">
        <v>76</v>
      </c>
      <c r="H4" s="7" t="s">
        <v>12</v>
      </c>
      <c r="I4" s="10" t="s">
        <v>78</v>
      </c>
      <c r="J4" s="7" t="s">
        <v>13</v>
      </c>
      <c r="K4" s="10" t="s">
        <v>78</v>
      </c>
      <c r="L4" s="7" t="s">
        <v>14</v>
      </c>
      <c r="M4" s="10" t="s">
        <v>81</v>
      </c>
      <c r="N4" s="7" t="s">
        <v>18</v>
      </c>
      <c r="O4" s="10" t="s">
        <v>82</v>
      </c>
      <c r="P4" s="10" t="s">
        <v>86</v>
      </c>
      <c r="Q4" s="15" t="s">
        <v>25</v>
      </c>
      <c r="R4" s="10" t="s">
        <v>20</v>
      </c>
      <c r="S4" s="7" t="s">
        <v>23</v>
      </c>
      <c r="T4" s="10" t="s">
        <v>83</v>
      </c>
      <c r="U4" s="10" t="s">
        <v>33</v>
      </c>
    </row>
    <row r="5" spans="2:21" ht="18" customHeight="1" x14ac:dyDescent="0.25">
      <c r="B5" s="8" t="s">
        <v>104</v>
      </c>
      <c r="C5" s="8" t="s">
        <v>0</v>
      </c>
      <c r="D5" s="12" t="s">
        <v>88</v>
      </c>
      <c r="E5" s="8">
        <v>48.726999999999997</v>
      </c>
      <c r="F5" s="2">
        <f>E5*3.28084</f>
        <v>159.86549067999999</v>
      </c>
      <c r="G5" s="8">
        <v>10.5</v>
      </c>
      <c r="H5" s="2">
        <f>G5*3.28084</f>
        <v>34.448819999999998</v>
      </c>
      <c r="I5" s="8">
        <v>8</v>
      </c>
      <c r="J5" s="2">
        <f>I5*3.28084</f>
        <v>26.24672</v>
      </c>
      <c r="K5" s="8">
        <v>4</v>
      </c>
      <c r="L5" s="2">
        <f>K5*3.28084</f>
        <v>13.12336</v>
      </c>
      <c r="M5" s="11">
        <f>I5*PI()*E5^2/4</f>
        <v>14918.295862347661</v>
      </c>
      <c r="N5" s="3">
        <f>M5*264.172052</f>
        <v>3940996.8302994911</v>
      </c>
      <c r="O5" s="11">
        <v>120000</v>
      </c>
      <c r="P5" s="12">
        <f>O5/M5</f>
        <v>8.0438141934742298</v>
      </c>
      <c r="Q5" s="13" t="s">
        <v>26</v>
      </c>
      <c r="R5" s="8" t="s">
        <v>67</v>
      </c>
      <c r="S5" s="1">
        <v>911.89</v>
      </c>
      <c r="T5" s="14">
        <f t="shared" ref="T5:T6" si="0">S5*0.453592</f>
        <v>413.62600887999997</v>
      </c>
      <c r="U5" s="11">
        <f>T5/(M5*P5)*1000000</f>
        <v>3446.8834073333337</v>
      </c>
    </row>
    <row r="6" spans="2:21" ht="18" customHeight="1" x14ac:dyDescent="0.25">
      <c r="B6" s="8" t="s">
        <v>105</v>
      </c>
      <c r="C6" s="8" t="s">
        <v>1</v>
      </c>
      <c r="D6" s="12" t="s">
        <v>89</v>
      </c>
      <c r="E6" s="8">
        <v>48.726999999999997</v>
      </c>
      <c r="F6" s="2">
        <f t="shared" ref="F6:H14" si="1">E6*3.28084</f>
        <v>159.86549067999999</v>
      </c>
      <c r="G6" s="8">
        <v>10.5</v>
      </c>
      <c r="H6" s="2">
        <f t="shared" si="1"/>
        <v>34.448819999999998</v>
      </c>
      <c r="I6" s="8">
        <v>8</v>
      </c>
      <c r="J6" s="2">
        <f t="shared" ref="J6:L6" si="2">I6*3.28084</f>
        <v>26.24672</v>
      </c>
      <c r="K6" s="8">
        <v>4</v>
      </c>
      <c r="L6" s="2">
        <f t="shared" si="2"/>
        <v>13.12336</v>
      </c>
      <c r="M6" s="11">
        <f t="shared" ref="M6:M14" si="3">I6*PI()*E6^2/4</f>
        <v>14918.295862347661</v>
      </c>
      <c r="N6" s="3">
        <f t="shared" ref="N6:N14" si="4">M6*264.172052</f>
        <v>3940996.8302994911</v>
      </c>
      <c r="O6" s="11">
        <v>120000</v>
      </c>
      <c r="P6" s="12">
        <f t="shared" ref="P6:P14" si="5">O6/M6</f>
        <v>8.0438141934742298</v>
      </c>
      <c r="Q6" s="13" t="s">
        <v>26</v>
      </c>
      <c r="R6" s="8" t="s">
        <v>68</v>
      </c>
      <c r="S6" s="1">
        <v>3367.42</v>
      </c>
      <c r="T6" s="14">
        <f t="shared" si="0"/>
        <v>1527.4347726400001</v>
      </c>
      <c r="U6" s="11">
        <f t="shared" ref="U6:U14" si="6">T6/(M6*P6)*1000000</f>
        <v>12728.623105333336</v>
      </c>
    </row>
    <row r="7" spans="2:21" ht="18" customHeight="1" x14ac:dyDescent="0.25">
      <c r="B7" s="8" t="s">
        <v>106</v>
      </c>
      <c r="C7" s="8" t="s">
        <v>2</v>
      </c>
      <c r="D7" s="12" t="s">
        <v>101</v>
      </c>
      <c r="E7" s="8">
        <v>7.625</v>
      </c>
      <c r="F7" s="2">
        <f t="shared" si="1"/>
        <v>25.016404999999999</v>
      </c>
      <c r="G7" s="8">
        <v>5.49</v>
      </c>
      <c r="H7" s="2">
        <f t="shared" si="1"/>
        <v>18.011811600000001</v>
      </c>
      <c r="I7" s="8">
        <v>4.3499999999999996</v>
      </c>
      <c r="J7" s="2">
        <f t="shared" ref="J7:L7" si="7">I7*3.28084</f>
        <v>14.271653999999998</v>
      </c>
      <c r="K7" s="8">
        <v>2</v>
      </c>
      <c r="L7" s="2">
        <f t="shared" si="7"/>
        <v>6.56168</v>
      </c>
      <c r="M7" s="11">
        <f t="shared" si="3"/>
        <v>198.63639940794198</v>
      </c>
      <c r="N7" s="3">
        <f t="shared" si="4"/>
        <v>52474.185233487617</v>
      </c>
      <c r="O7" s="11">
        <v>160</v>
      </c>
      <c r="P7" s="12">
        <f t="shared" si="5"/>
        <v>0.80549184578907951</v>
      </c>
      <c r="Q7" s="13" t="s">
        <v>26</v>
      </c>
      <c r="R7" s="8" t="s">
        <v>70</v>
      </c>
      <c r="S7" s="1">
        <v>7.18</v>
      </c>
      <c r="T7" s="14">
        <f>S7*0.453592</f>
        <v>3.2567905599999998</v>
      </c>
      <c r="U7" s="11">
        <f t="shared" si="6"/>
        <v>20354.940999999999</v>
      </c>
    </row>
    <row r="8" spans="2:21" ht="18" customHeight="1" x14ac:dyDescent="0.25">
      <c r="B8" s="8" t="s">
        <v>107</v>
      </c>
      <c r="C8" s="8" t="s">
        <v>3</v>
      </c>
      <c r="D8" s="12" t="s">
        <v>28</v>
      </c>
      <c r="E8" s="8">
        <v>9.15</v>
      </c>
      <c r="F8" s="2">
        <f t="shared" si="1"/>
        <v>30.019686</v>
      </c>
      <c r="G8" s="8">
        <v>12.2</v>
      </c>
      <c r="H8" s="2">
        <f t="shared" si="1"/>
        <v>40.026247999999995</v>
      </c>
      <c r="I8" s="8">
        <v>11.35</v>
      </c>
      <c r="J8" s="2">
        <f t="shared" ref="J8:L8" si="8">I8*3.28084</f>
        <v>37.237533999999997</v>
      </c>
      <c r="K8" s="8">
        <v>6</v>
      </c>
      <c r="L8" s="2">
        <f t="shared" si="8"/>
        <v>19.685040000000001</v>
      </c>
      <c r="M8" s="11">
        <f t="shared" si="3"/>
        <v>746.32489929273652</v>
      </c>
      <c r="N8" s="3">
        <f t="shared" si="4"/>
        <v>197158.18010485556</v>
      </c>
      <c r="O8" s="11">
        <v>30000</v>
      </c>
      <c r="P8" s="12">
        <f t="shared" si="5"/>
        <v>40.196970553213283</v>
      </c>
      <c r="Q8" s="13" t="s">
        <v>26</v>
      </c>
      <c r="R8" s="8" t="s">
        <v>66</v>
      </c>
      <c r="S8" s="1">
        <v>189.67</v>
      </c>
      <c r="T8" s="14">
        <f t="shared" ref="T8:T14" si="9">S8*0.453592</f>
        <v>86.032794639999992</v>
      </c>
      <c r="U8" s="11">
        <f t="shared" si="6"/>
        <v>2867.7598213333331</v>
      </c>
    </row>
    <row r="9" spans="2:21" ht="18" customHeight="1" x14ac:dyDescent="0.25">
      <c r="B9" s="8" t="s">
        <v>108</v>
      </c>
      <c r="C9" s="8" t="s">
        <v>4</v>
      </c>
      <c r="D9" s="12" t="s">
        <v>28</v>
      </c>
      <c r="E9" s="8">
        <v>10</v>
      </c>
      <c r="F9" s="2">
        <f t="shared" si="1"/>
        <v>32.808399999999999</v>
      </c>
      <c r="G9" s="8">
        <v>10.25</v>
      </c>
      <c r="H9" s="2">
        <f t="shared" si="1"/>
        <v>33.628610000000002</v>
      </c>
      <c r="I9" s="8">
        <v>9.25</v>
      </c>
      <c r="J9" s="2">
        <f t="shared" ref="J9:L9" si="10">I9*3.28084</f>
        <v>30.347770000000001</v>
      </c>
      <c r="K9" s="8">
        <v>5</v>
      </c>
      <c r="L9" s="2">
        <f t="shared" si="10"/>
        <v>16.404199999999999</v>
      </c>
      <c r="M9" s="11">
        <f t="shared" si="3"/>
        <v>726.49330114263967</v>
      </c>
      <c r="N9" s="3">
        <f t="shared" si="4"/>
        <v>191919.22612710507</v>
      </c>
      <c r="O9" s="11">
        <v>30000</v>
      </c>
      <c r="P9" s="12">
        <f t="shared" si="5"/>
        <v>41.294255504924195</v>
      </c>
      <c r="Q9" s="13" t="s">
        <v>26</v>
      </c>
      <c r="R9" s="8" t="s">
        <v>61</v>
      </c>
      <c r="S9" s="1">
        <v>190.03</v>
      </c>
      <c r="T9" s="14">
        <f t="shared" si="9"/>
        <v>86.196087759999998</v>
      </c>
      <c r="U9" s="11">
        <f t="shared" si="6"/>
        <v>2873.2029253333335</v>
      </c>
    </row>
    <row r="10" spans="2:21" ht="18" customHeight="1" x14ac:dyDescent="0.25">
      <c r="B10" s="8" t="s">
        <v>109</v>
      </c>
      <c r="C10" s="8" t="s">
        <v>5</v>
      </c>
      <c r="D10" s="12" t="s">
        <v>29</v>
      </c>
      <c r="E10" s="8">
        <v>15.24</v>
      </c>
      <c r="F10" s="2">
        <f t="shared" si="1"/>
        <v>50.000001599999997</v>
      </c>
      <c r="G10" s="8">
        <v>6.9450000000000003</v>
      </c>
      <c r="H10" s="2">
        <f t="shared" si="1"/>
        <v>22.7854338</v>
      </c>
      <c r="I10" s="8">
        <v>5.9</v>
      </c>
      <c r="J10" s="2">
        <f t="shared" ref="J10:L10" si="11">I10*3.28084</f>
        <v>19.356956</v>
      </c>
      <c r="K10" s="8">
        <v>3</v>
      </c>
      <c r="L10" s="2">
        <f t="shared" si="11"/>
        <v>9.8425200000000004</v>
      </c>
      <c r="M10" s="11">
        <f t="shared" si="3"/>
        <v>1076.2466856030853</v>
      </c>
      <c r="N10" s="3">
        <f t="shared" si="4"/>
        <v>284314.29539396591</v>
      </c>
      <c r="O10" s="11">
        <v>7200</v>
      </c>
      <c r="P10" s="12">
        <f t="shared" si="5"/>
        <v>6.6899160725084226</v>
      </c>
      <c r="Q10" s="13">
        <v>120</v>
      </c>
      <c r="R10" s="8" t="s">
        <v>69</v>
      </c>
      <c r="S10" s="1">
        <v>1.64</v>
      </c>
      <c r="T10" s="14">
        <f t="shared" si="9"/>
        <v>0.74389087999999992</v>
      </c>
      <c r="U10" s="11">
        <f t="shared" si="6"/>
        <v>103.31817777777778</v>
      </c>
    </row>
    <row r="11" spans="2:21" ht="18" customHeight="1" x14ac:dyDescent="0.25">
      <c r="B11" s="8" t="s">
        <v>110</v>
      </c>
      <c r="C11" s="8" t="s">
        <v>6</v>
      </c>
      <c r="D11" s="12" t="s">
        <v>102</v>
      </c>
      <c r="E11" s="8">
        <v>7.6</v>
      </c>
      <c r="F11" s="2">
        <f t="shared" si="1"/>
        <v>24.934383999999998</v>
      </c>
      <c r="G11" s="8">
        <v>6</v>
      </c>
      <c r="H11" s="2">
        <f t="shared" si="1"/>
        <v>19.685040000000001</v>
      </c>
      <c r="I11" s="8">
        <v>5</v>
      </c>
      <c r="J11" s="2">
        <f t="shared" ref="J11:L11" si="12">I11*3.28084</f>
        <v>16.404199999999999</v>
      </c>
      <c r="K11" s="8">
        <v>2</v>
      </c>
      <c r="L11" s="2">
        <f t="shared" si="12"/>
        <v>6.56168</v>
      </c>
      <c r="M11" s="11">
        <f t="shared" si="3"/>
        <v>226.82298958918307</v>
      </c>
      <c r="N11" s="3">
        <f t="shared" si="4"/>
        <v>59920.294600549132</v>
      </c>
      <c r="O11" s="11">
        <v>550</v>
      </c>
      <c r="P11" s="12">
        <f t="shared" si="5"/>
        <v>2.424798301954084</v>
      </c>
      <c r="Q11" s="13">
        <v>60</v>
      </c>
      <c r="R11" s="8" t="s">
        <v>24</v>
      </c>
      <c r="S11" s="1">
        <v>1.94</v>
      </c>
      <c r="T11" s="14">
        <f t="shared" si="9"/>
        <v>0.87996847999999994</v>
      </c>
      <c r="U11" s="11">
        <f t="shared" si="6"/>
        <v>1599.9426909090907</v>
      </c>
    </row>
    <row r="12" spans="2:21" ht="18" customHeight="1" x14ac:dyDescent="0.25">
      <c r="B12" s="8" t="s">
        <v>111</v>
      </c>
      <c r="C12" s="8" t="s">
        <v>7</v>
      </c>
      <c r="D12" s="12" t="s">
        <v>30</v>
      </c>
      <c r="E12" s="8">
        <v>7.625</v>
      </c>
      <c r="F12" s="2">
        <f t="shared" si="1"/>
        <v>25.016404999999999</v>
      </c>
      <c r="G12" s="8">
        <v>5.49</v>
      </c>
      <c r="H12" s="2">
        <f t="shared" si="1"/>
        <v>18.011811600000001</v>
      </c>
      <c r="I12" s="8">
        <v>4.9649999999999999</v>
      </c>
      <c r="J12" s="2">
        <f t="shared" ref="J12:L12" si="13">I12*3.28084</f>
        <v>16.289370599999998</v>
      </c>
      <c r="K12" s="8">
        <v>3.5</v>
      </c>
      <c r="L12" s="2">
        <f t="shared" si="13"/>
        <v>11.482939999999999</v>
      </c>
      <c r="M12" s="11">
        <f t="shared" si="3"/>
        <v>226.71947656561653</v>
      </c>
      <c r="N12" s="3">
        <f t="shared" si="4"/>
        <v>59892.949352704833</v>
      </c>
      <c r="O12" s="11">
        <v>7920</v>
      </c>
      <c r="P12" s="12">
        <f t="shared" si="5"/>
        <v>34.933037602121559</v>
      </c>
      <c r="Q12" s="13">
        <v>60</v>
      </c>
      <c r="R12" s="8" t="s">
        <v>32</v>
      </c>
      <c r="S12" s="1">
        <v>118.26</v>
      </c>
      <c r="T12" s="14">
        <f t="shared" si="9"/>
        <v>53.641789920000001</v>
      </c>
      <c r="U12" s="11">
        <f t="shared" si="6"/>
        <v>6772.9532727272726</v>
      </c>
    </row>
    <row r="13" spans="2:21" ht="18" customHeight="1" x14ac:dyDescent="0.25">
      <c r="B13" s="8" t="s">
        <v>112</v>
      </c>
      <c r="C13" s="8" t="s">
        <v>8</v>
      </c>
      <c r="D13" s="12" t="s">
        <v>31</v>
      </c>
      <c r="E13" s="8">
        <v>8</v>
      </c>
      <c r="F13" s="2">
        <f t="shared" si="1"/>
        <v>26.24672</v>
      </c>
      <c r="G13" s="8">
        <v>16</v>
      </c>
      <c r="H13" s="2">
        <f t="shared" si="1"/>
        <v>52.49344</v>
      </c>
      <c r="I13" s="8">
        <v>15</v>
      </c>
      <c r="J13" s="2">
        <f t="shared" ref="J13:L13" si="14">I13*3.28084</f>
        <v>49.212600000000002</v>
      </c>
      <c r="K13" s="8">
        <v>8</v>
      </c>
      <c r="L13" s="2">
        <f t="shared" si="14"/>
        <v>26.24672</v>
      </c>
      <c r="M13" s="11">
        <f t="shared" si="3"/>
        <v>753.98223686155029</v>
      </c>
      <c r="N13" s="3">
        <f t="shared" si="4"/>
        <v>199181.03468326578</v>
      </c>
      <c r="O13" s="11">
        <v>4800</v>
      </c>
      <c r="P13" s="12">
        <f t="shared" si="5"/>
        <v>6.366197723675814</v>
      </c>
      <c r="Q13" s="13" t="s">
        <v>26</v>
      </c>
      <c r="R13" s="8" t="s">
        <v>70</v>
      </c>
      <c r="S13" s="1">
        <v>49.3</v>
      </c>
      <c r="T13" s="14">
        <f t="shared" si="9"/>
        <v>22.362085599999997</v>
      </c>
      <c r="U13" s="11">
        <f t="shared" si="6"/>
        <v>4658.7678333333324</v>
      </c>
    </row>
    <row r="14" spans="2:21" ht="18" customHeight="1" x14ac:dyDescent="0.25">
      <c r="B14" s="8" t="s">
        <v>113</v>
      </c>
      <c r="C14" s="9" t="s">
        <v>9</v>
      </c>
      <c r="D14" s="19" t="s">
        <v>31</v>
      </c>
      <c r="E14" s="9">
        <v>8</v>
      </c>
      <c r="F14" s="16">
        <f t="shared" si="1"/>
        <v>26.24672</v>
      </c>
      <c r="G14" s="9">
        <v>16</v>
      </c>
      <c r="H14" s="16">
        <f t="shared" si="1"/>
        <v>52.49344</v>
      </c>
      <c r="I14" s="9">
        <v>15</v>
      </c>
      <c r="J14" s="16">
        <f t="shared" ref="J14:L14" si="15">I14*3.28084</f>
        <v>49.212600000000002</v>
      </c>
      <c r="K14" s="9">
        <v>8</v>
      </c>
      <c r="L14" s="16">
        <f t="shared" si="15"/>
        <v>26.24672</v>
      </c>
      <c r="M14" s="17">
        <f t="shared" si="3"/>
        <v>753.98223686155029</v>
      </c>
      <c r="N14" s="18">
        <f t="shared" si="4"/>
        <v>199181.03468326578</v>
      </c>
      <c r="O14" s="17">
        <v>4800</v>
      </c>
      <c r="P14" s="19">
        <f t="shared" si="5"/>
        <v>6.366197723675814</v>
      </c>
      <c r="Q14" s="20" t="s">
        <v>26</v>
      </c>
      <c r="R14" s="9" t="s">
        <v>70</v>
      </c>
      <c r="S14" s="6">
        <v>49.3</v>
      </c>
      <c r="T14" s="21">
        <f t="shared" si="9"/>
        <v>22.362085599999997</v>
      </c>
      <c r="U14" s="11">
        <f t="shared" si="6"/>
        <v>4658.7678333333324</v>
      </c>
    </row>
    <row r="15" spans="2:21" ht="18" customHeight="1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22"/>
      <c r="U15" s="10"/>
    </row>
    <row r="16" spans="2:21" ht="18" customHeight="1" x14ac:dyDescent="0.25">
      <c r="B16" s="10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 t="s">
        <v>73</v>
      </c>
      <c r="S16" s="23"/>
      <c r="T16" s="25">
        <f>SUM(T5:T15)</f>
        <v>2216.5362749599999</v>
      </c>
      <c r="U16" s="23"/>
    </row>
    <row r="17" spans="2:2" ht="18" customHeight="1" x14ac:dyDescent="0.25">
      <c r="B17" s="8" t="s">
        <v>62</v>
      </c>
    </row>
    <row r="18" spans="2:2" ht="18" customHeight="1" x14ac:dyDescent="0.25">
      <c r="B18" s="8" t="s">
        <v>63</v>
      </c>
    </row>
    <row r="19" spans="2:2" ht="18" customHeight="1" x14ac:dyDescent="0.25">
      <c r="B19" s="8" t="s">
        <v>65</v>
      </c>
    </row>
    <row r="20" spans="2:2" ht="18" customHeight="1" x14ac:dyDescent="0.25">
      <c r="B20" s="8" t="s">
        <v>64</v>
      </c>
    </row>
    <row r="22" spans="2:2" ht="18" customHeight="1" x14ac:dyDescent="0.25">
      <c r="B22" s="8" t="s">
        <v>72</v>
      </c>
    </row>
    <row r="23" spans="2:2" ht="18" customHeight="1" x14ac:dyDescent="0.25">
      <c r="B23" s="8" t="s">
        <v>85</v>
      </c>
    </row>
  </sheetData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19" workbookViewId="0">
      <selection activeCell="P41" sqref="P41"/>
    </sheetView>
  </sheetViews>
  <sheetFormatPr defaultRowHeight="13.8" x14ac:dyDescent="0.25"/>
  <cols>
    <col min="13" max="13" width="11.296875" customWidth="1"/>
  </cols>
  <sheetData/>
  <pageMargins left="0.7" right="0.7" top="0.75" bottom="0.75" header="0.3" footer="0.3"/>
  <pageSetup paperSize="9"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7"/>
  <sheetViews>
    <sheetView workbookViewId="0">
      <selection activeCell="H48" sqref="H48"/>
    </sheetView>
  </sheetViews>
  <sheetFormatPr defaultRowHeight="14.4" x14ac:dyDescent="0.35"/>
  <cols>
    <col min="1" max="3" width="8.796875" style="4"/>
    <col min="4" max="4" width="10.59765625" style="4" customWidth="1"/>
    <col min="5" max="10" width="8.796875" style="4"/>
    <col min="11" max="11" width="13.09765625" style="4" customWidth="1"/>
    <col min="12" max="12" width="12.09765625" style="4" customWidth="1"/>
    <col min="13" max="16384" width="8.796875" style="4"/>
  </cols>
  <sheetData>
    <row r="1" spans="3:12" x14ac:dyDescent="0.35">
      <c r="F1" s="4" t="s">
        <v>50</v>
      </c>
      <c r="G1" s="4" t="s">
        <v>52</v>
      </c>
      <c r="K1" s="4" t="s">
        <v>50</v>
      </c>
      <c r="L1" s="4" t="s">
        <v>52</v>
      </c>
    </row>
    <row r="2" spans="3:12" x14ac:dyDescent="0.35">
      <c r="D2" s="4" t="s">
        <v>48</v>
      </c>
      <c r="E2" s="4" t="s">
        <v>49</v>
      </c>
      <c r="F2" s="4" t="s">
        <v>51</v>
      </c>
      <c r="G2" s="4" t="s">
        <v>53</v>
      </c>
      <c r="I2" s="4" t="s">
        <v>48</v>
      </c>
      <c r="J2" s="4" t="s">
        <v>49</v>
      </c>
      <c r="K2" s="4" t="s">
        <v>51</v>
      </c>
      <c r="L2" s="4" t="s">
        <v>53</v>
      </c>
    </row>
    <row r="3" spans="3:12" x14ac:dyDescent="0.35">
      <c r="D3" s="4" t="s">
        <v>55</v>
      </c>
      <c r="E3" s="4" t="s">
        <v>55</v>
      </c>
      <c r="F3" s="4" t="s">
        <v>56</v>
      </c>
      <c r="G3" s="4" t="s">
        <v>57</v>
      </c>
      <c r="I3" s="4" t="s">
        <v>58</v>
      </c>
      <c r="J3" s="4" t="s">
        <v>58</v>
      </c>
      <c r="K3" s="4" t="s">
        <v>59</v>
      </c>
      <c r="L3" s="4" t="s">
        <v>60</v>
      </c>
    </row>
    <row r="4" spans="3:12" x14ac:dyDescent="0.35">
      <c r="C4" s="4" t="s">
        <v>36</v>
      </c>
      <c r="D4" s="4">
        <v>15.2</v>
      </c>
      <c r="E4" s="4">
        <v>9.1999999999999993</v>
      </c>
      <c r="F4" s="4">
        <v>76</v>
      </c>
      <c r="G4" s="4">
        <v>16</v>
      </c>
      <c r="I4" s="5">
        <f>D4*9/5+32</f>
        <v>59.36</v>
      </c>
      <c r="J4" s="5">
        <f>E4*9/5+32</f>
        <v>48.56</v>
      </c>
      <c r="K4" s="5">
        <f>F4*3414.42595/10.76391/31</f>
        <v>777.67750902126022</v>
      </c>
      <c r="L4" s="5">
        <f>G4*0.621371</f>
        <v>9.9419360000000001</v>
      </c>
    </row>
    <row r="5" spans="3:12" x14ac:dyDescent="0.35">
      <c r="C5" s="4" t="s">
        <v>37</v>
      </c>
      <c r="D5" s="4">
        <v>15.5</v>
      </c>
      <c r="E5" s="4">
        <v>10</v>
      </c>
      <c r="F5" s="4">
        <v>98</v>
      </c>
      <c r="G5" s="4">
        <v>17.3</v>
      </c>
      <c r="I5" s="5">
        <f t="shared" ref="I5:J15" si="0">D5*9/5+32</f>
        <v>59.9</v>
      </c>
      <c r="J5" s="5">
        <f t="shared" si="0"/>
        <v>50</v>
      </c>
      <c r="K5" s="5">
        <f>F5*3414.42595/10.76391/28</f>
        <v>1110.236970115878</v>
      </c>
      <c r="L5" s="5">
        <f t="shared" ref="L5:L15" si="1">G5*0.621371</f>
        <v>10.749718300000001</v>
      </c>
    </row>
    <row r="6" spans="3:12" x14ac:dyDescent="0.35">
      <c r="C6" s="4" t="s">
        <v>38</v>
      </c>
      <c r="D6" s="4">
        <v>16.600000000000001</v>
      </c>
      <c r="E6" s="4">
        <v>10.8</v>
      </c>
      <c r="F6" s="4">
        <v>144</v>
      </c>
      <c r="G6" s="4">
        <v>16.899999999999999</v>
      </c>
      <c r="I6" s="5">
        <f t="shared" si="0"/>
        <v>61.88</v>
      </c>
      <c r="J6" s="5">
        <f t="shared" si="0"/>
        <v>51.44</v>
      </c>
      <c r="K6" s="5">
        <f>F6*3414.42595/10.76391/31</f>
        <v>1473.4942276192298</v>
      </c>
      <c r="L6" s="5">
        <f t="shared" si="1"/>
        <v>10.501169899999999</v>
      </c>
    </row>
    <row r="7" spans="3:12" x14ac:dyDescent="0.35">
      <c r="C7" s="4" t="s">
        <v>39</v>
      </c>
      <c r="D7" s="4">
        <v>17.100000000000001</v>
      </c>
      <c r="E7" s="4">
        <v>11.9</v>
      </c>
      <c r="F7" s="4">
        <v>183</v>
      </c>
      <c r="G7" s="4">
        <v>17.7</v>
      </c>
      <c r="I7" s="5">
        <f t="shared" si="0"/>
        <v>62.78</v>
      </c>
      <c r="J7" s="5">
        <f t="shared" si="0"/>
        <v>53.42</v>
      </c>
      <c r="K7" s="5">
        <f>F7*3414.42595/10.76391/30</f>
        <v>1934.98443363053</v>
      </c>
      <c r="L7" s="5">
        <f t="shared" si="1"/>
        <v>10.9982667</v>
      </c>
    </row>
    <row r="8" spans="3:12" x14ac:dyDescent="0.35">
      <c r="C8" s="4" t="s">
        <v>40</v>
      </c>
      <c r="D8" s="4">
        <v>18.3</v>
      </c>
      <c r="E8" s="4">
        <v>13.6</v>
      </c>
      <c r="F8" s="4">
        <v>226</v>
      </c>
      <c r="G8" s="4">
        <v>17.600000000000001</v>
      </c>
      <c r="I8" s="5">
        <f t="shared" si="0"/>
        <v>64.94</v>
      </c>
      <c r="J8" s="5">
        <f t="shared" si="0"/>
        <v>56.48</v>
      </c>
      <c r="K8" s="5">
        <f t="shared" ref="K8:K15" si="2">F8*3414.42595/10.76391/31</f>
        <v>2312.5673294579578</v>
      </c>
      <c r="L8" s="5">
        <f t="shared" si="1"/>
        <v>10.936129600000001</v>
      </c>
    </row>
    <row r="9" spans="3:12" x14ac:dyDescent="0.35">
      <c r="C9" s="4" t="s">
        <v>41</v>
      </c>
      <c r="D9" s="4">
        <v>20.2</v>
      </c>
      <c r="E9" s="4">
        <v>15.6</v>
      </c>
      <c r="F9" s="4">
        <v>234</v>
      </c>
      <c r="G9" s="4">
        <v>15.8</v>
      </c>
      <c r="I9" s="5">
        <f t="shared" si="0"/>
        <v>68.36</v>
      </c>
      <c r="J9" s="5">
        <f t="shared" si="0"/>
        <v>60.08</v>
      </c>
      <c r="K9" s="5">
        <f>F9*3414.42595/10.76391/30</f>
        <v>2474.2423905439568</v>
      </c>
      <c r="L9" s="5">
        <f t="shared" si="1"/>
        <v>9.8176617999999998</v>
      </c>
    </row>
    <row r="10" spans="3:12" x14ac:dyDescent="0.35">
      <c r="C10" s="4" t="s">
        <v>42</v>
      </c>
      <c r="D10" s="4">
        <v>21.5</v>
      </c>
      <c r="E10" s="4">
        <v>16.8</v>
      </c>
      <c r="F10" s="4">
        <v>245</v>
      </c>
      <c r="G10" s="4">
        <v>15</v>
      </c>
      <c r="I10" s="5">
        <f t="shared" si="0"/>
        <v>70.7</v>
      </c>
      <c r="J10" s="5">
        <f t="shared" si="0"/>
        <v>62.24</v>
      </c>
      <c r="K10" s="5">
        <f t="shared" si="2"/>
        <v>2506.9867067132727</v>
      </c>
      <c r="L10" s="5">
        <f t="shared" si="1"/>
        <v>9.3205650000000002</v>
      </c>
    </row>
    <row r="11" spans="3:12" x14ac:dyDescent="0.35">
      <c r="C11" s="4" t="s">
        <v>43</v>
      </c>
      <c r="D11" s="4">
        <v>21.7</v>
      </c>
      <c r="E11" s="4">
        <v>16.8</v>
      </c>
      <c r="F11" s="4">
        <v>218</v>
      </c>
      <c r="G11" s="4">
        <v>14.3</v>
      </c>
      <c r="I11" s="5">
        <f t="shared" si="0"/>
        <v>71.06</v>
      </c>
      <c r="J11" s="5">
        <f t="shared" si="0"/>
        <v>62.24</v>
      </c>
      <c r="K11" s="5">
        <f t="shared" si="2"/>
        <v>2230.706539034667</v>
      </c>
      <c r="L11" s="5">
        <f t="shared" si="1"/>
        <v>8.8856052999999999</v>
      </c>
    </row>
    <row r="12" spans="3:12" x14ac:dyDescent="0.35">
      <c r="C12" s="4" t="s">
        <v>44</v>
      </c>
      <c r="D12" s="4">
        <v>21.6</v>
      </c>
      <c r="E12" s="4">
        <v>16.399999999999999</v>
      </c>
      <c r="F12" s="4">
        <v>168</v>
      </c>
      <c r="G12" s="4">
        <v>13</v>
      </c>
      <c r="I12" s="5">
        <f t="shared" si="0"/>
        <v>70.88</v>
      </c>
      <c r="J12" s="5">
        <f t="shared" si="0"/>
        <v>61.519999999999996</v>
      </c>
      <c r="K12" s="5">
        <f>F12*3414.42595/10.76391/30</f>
        <v>1776.3791521854046</v>
      </c>
      <c r="L12" s="5">
        <f t="shared" si="1"/>
        <v>8.0778230000000004</v>
      </c>
    </row>
    <row r="13" spans="3:12" x14ac:dyDescent="0.35">
      <c r="C13" s="4" t="s">
        <v>45</v>
      </c>
      <c r="D13" s="4">
        <v>20</v>
      </c>
      <c r="E13" s="4">
        <v>14.7</v>
      </c>
      <c r="F13" s="4">
        <v>119</v>
      </c>
      <c r="G13" s="4">
        <v>14.3</v>
      </c>
      <c r="I13" s="5">
        <f t="shared" si="0"/>
        <v>68</v>
      </c>
      <c r="J13" s="5">
        <f t="shared" si="0"/>
        <v>58.459999999999994</v>
      </c>
      <c r="K13" s="5">
        <f t="shared" si="2"/>
        <v>1217.6792575464469</v>
      </c>
      <c r="L13" s="5">
        <f t="shared" si="1"/>
        <v>8.8856052999999999</v>
      </c>
    </row>
    <row r="14" spans="3:12" x14ac:dyDescent="0.35">
      <c r="C14" s="4" t="s">
        <v>46</v>
      </c>
      <c r="D14" s="4">
        <v>19.899999999999999</v>
      </c>
      <c r="E14" s="4">
        <v>12.3</v>
      </c>
      <c r="F14" s="4">
        <v>83</v>
      </c>
      <c r="G14" s="4">
        <v>15.6</v>
      </c>
      <c r="I14" s="5">
        <f t="shared" si="0"/>
        <v>67.819999999999993</v>
      </c>
      <c r="J14" s="5">
        <f t="shared" si="0"/>
        <v>54.14</v>
      </c>
      <c r="K14" s="5">
        <f>F14*3414.42595/10.76391/30</f>
        <v>877.61589066302747</v>
      </c>
      <c r="L14" s="5">
        <f t="shared" si="1"/>
        <v>9.6933875999999994</v>
      </c>
    </row>
    <row r="15" spans="3:12" x14ac:dyDescent="0.35">
      <c r="C15" s="4" t="s">
        <v>47</v>
      </c>
      <c r="D15" s="4">
        <v>16.100000000000001</v>
      </c>
      <c r="E15" s="4">
        <v>10.5</v>
      </c>
      <c r="F15" s="4">
        <v>70</v>
      </c>
      <c r="G15" s="4">
        <v>16.899999999999999</v>
      </c>
      <c r="I15" s="5">
        <f t="shared" si="0"/>
        <v>60.980000000000004</v>
      </c>
      <c r="J15" s="5">
        <f t="shared" si="0"/>
        <v>50.9</v>
      </c>
      <c r="K15" s="5">
        <f t="shared" si="2"/>
        <v>716.28191620379221</v>
      </c>
      <c r="L15" s="5">
        <f t="shared" si="1"/>
        <v>10.501169899999999</v>
      </c>
    </row>
    <row r="17" spans="3:12" x14ac:dyDescent="0.35">
      <c r="C17" s="4" t="s">
        <v>54</v>
      </c>
      <c r="D17" s="5">
        <f>AVERAGE(D4:D15)</f>
        <v>18.641666666666666</v>
      </c>
      <c r="E17" s="5">
        <f t="shared" ref="E17:G17" si="3">AVERAGE(E4:E15)</f>
        <v>13.216666666666667</v>
      </c>
      <c r="F17" s="5">
        <f t="shared" si="3"/>
        <v>155.33333333333334</v>
      </c>
      <c r="G17" s="5">
        <f t="shared" si="3"/>
        <v>15.866666666666667</v>
      </c>
      <c r="I17" s="5">
        <f t="shared" ref="I17:L17" si="4">AVERAGE(I4:I15)</f>
        <v>65.555000000000007</v>
      </c>
      <c r="J17" s="5">
        <f t="shared" si="4"/>
        <v>55.79</v>
      </c>
      <c r="K17" s="5">
        <f t="shared" si="4"/>
        <v>1617.4043602279517</v>
      </c>
      <c r="L17" s="5">
        <f t="shared" si="4"/>
        <v>9.8590865333333308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9"/>
  <sheetViews>
    <sheetView showGridLines="0" workbookViewId="0">
      <selection activeCell="B3" sqref="B3:F9"/>
    </sheetView>
  </sheetViews>
  <sheetFormatPr defaultRowHeight="14.4" x14ac:dyDescent="0.3"/>
  <cols>
    <col min="1" max="1" width="3.796875" style="30" customWidth="1"/>
    <col min="2" max="2" width="8.796875" style="30"/>
    <col min="3" max="3" width="12.09765625" style="30" customWidth="1"/>
    <col min="4" max="4" width="10.296875" style="30" customWidth="1"/>
    <col min="5" max="5" width="18.5" style="30" customWidth="1"/>
    <col min="6" max="6" width="14.796875" style="30" customWidth="1"/>
    <col min="7" max="16384" width="8.796875" style="30"/>
  </cols>
  <sheetData>
    <row r="3" spans="2:6" ht="15" x14ac:dyDescent="0.35">
      <c r="B3" s="31" t="s">
        <v>119</v>
      </c>
    </row>
    <row r="4" spans="2:6" ht="18" customHeight="1" x14ac:dyDescent="0.35">
      <c r="B4" s="32" t="s">
        <v>120</v>
      </c>
      <c r="C4" s="28" t="s">
        <v>90</v>
      </c>
      <c r="D4" s="29" t="s">
        <v>98</v>
      </c>
      <c r="E4" s="29" t="s">
        <v>100</v>
      </c>
      <c r="F4" s="28" t="s">
        <v>96</v>
      </c>
    </row>
    <row r="5" spans="2:6" ht="18" customHeight="1" x14ac:dyDescent="0.35">
      <c r="B5" s="4" t="s">
        <v>114</v>
      </c>
      <c r="C5" s="8" t="s">
        <v>91</v>
      </c>
      <c r="D5" s="27" t="s">
        <v>99</v>
      </c>
      <c r="E5" s="27">
        <v>290</v>
      </c>
      <c r="F5" s="8" t="s">
        <v>97</v>
      </c>
    </row>
    <row r="6" spans="2:6" ht="18" customHeight="1" x14ac:dyDescent="0.35">
      <c r="B6" s="4" t="s">
        <v>115</v>
      </c>
      <c r="C6" s="8" t="s">
        <v>94</v>
      </c>
      <c r="D6" s="27" t="s">
        <v>99</v>
      </c>
      <c r="E6" s="27">
        <v>8</v>
      </c>
      <c r="F6" s="8" t="s">
        <v>97</v>
      </c>
    </row>
    <row r="7" spans="2:6" ht="18" customHeight="1" x14ac:dyDescent="0.35">
      <c r="B7" s="4" t="s">
        <v>116</v>
      </c>
      <c r="C7" s="26" t="s">
        <v>92</v>
      </c>
      <c r="D7" s="27" t="s">
        <v>99</v>
      </c>
      <c r="E7" s="27">
        <v>180</v>
      </c>
      <c r="F7" s="8" t="s">
        <v>97</v>
      </c>
    </row>
    <row r="8" spans="2:6" ht="18" customHeight="1" x14ac:dyDescent="0.35">
      <c r="B8" s="4" t="s">
        <v>117</v>
      </c>
      <c r="C8" s="26" t="s">
        <v>93</v>
      </c>
      <c r="D8" s="27" t="s">
        <v>99</v>
      </c>
      <c r="E8" s="27">
        <v>180</v>
      </c>
      <c r="F8" s="8" t="s">
        <v>97</v>
      </c>
    </row>
    <row r="9" spans="2:6" ht="18" customHeight="1" x14ac:dyDescent="0.35">
      <c r="B9" s="33" t="s">
        <v>118</v>
      </c>
      <c r="C9" s="10" t="s">
        <v>95</v>
      </c>
      <c r="D9" s="15" t="s">
        <v>99</v>
      </c>
      <c r="E9" s="15">
        <v>1</v>
      </c>
      <c r="F9" s="10" t="s">
        <v>97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Tanques resumo</vt:lpstr>
      <vt:lpstr>TANKS resultados</vt:lpstr>
      <vt:lpstr>Meteo Sines</vt:lpstr>
      <vt:lpstr>Outras fontes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Simões</dc:creator>
  <cp:lastModifiedBy>Hugo Gomes</cp:lastModifiedBy>
  <cp:lastPrinted>2020-11-17T14:13:50Z</cp:lastPrinted>
  <dcterms:created xsi:type="dcterms:W3CDTF">2015-06-05T18:17:20Z</dcterms:created>
  <dcterms:modified xsi:type="dcterms:W3CDTF">2020-11-25T01:12:10Z</dcterms:modified>
</cp:coreProperties>
</file>