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3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trlProps/ctrlProp10.xml" ContentType="application/vnd.ms-excel.controlproperti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EsteLivro"/>
  <mc:AlternateContent xmlns:mc="http://schemas.openxmlformats.org/markup-compatibility/2006">
    <mc:Choice Requires="x15">
      <x15ac:absPath xmlns:x15ac="http://schemas.microsoft.com/office/spreadsheetml/2010/11/ac" url="https://brenntag01.sharepoint.com/sites/T_PRJ_PT_2106_02586/Shared Documents/General/04. Licenciamento Estarreja-IENE/02. Estarreja/08. Simulação e Processo/3. Processo Licenciamento 2024/Memoria Descritiva/"/>
    </mc:Choice>
  </mc:AlternateContent>
  <xr:revisionPtr revIDLastSave="0" documentId="13_ncr:1_{D68DC44D-5104-48CA-A271-7C5045844F88}" xr6:coauthVersionLast="47" xr6:coauthVersionMax="47" xr10:uidLastSave="{00000000-0000-0000-0000-000000000000}"/>
  <workbookProtection workbookAlgorithmName="SHA-512" workbookHashValue="XUC4T1pgCxcURYmcyhhODoTQepvaHjtwXKfMsTXSUp3kqzsmi4jW761YaUYCUsYkewLw8cS02X2IG/R/9ydosQ==" workbookSaltValue="okHxHubVtiZP0QbyUopfRw==" workbookSpinCount="100000" lockStructure="1"/>
  <bookViews>
    <workbookView xWindow="28680" yWindow="-120" windowWidth="29040" windowHeight="15720" tabRatio="722" xr2:uid="{00000000-000D-0000-FFFF-FFFF00000000}"/>
  </bookViews>
  <sheets>
    <sheet name="I. e II. Formulário - dados" sheetId="5" r:id="rId1"/>
    <sheet name="III. Inventário" sheetId="1" r:id="rId2"/>
    <sheet name="Instruções de preenchimento" sheetId="6" r:id="rId3"/>
    <sheet name="Backoffice" sheetId="2" state="hidden" r:id="rId4"/>
  </sheets>
  <definedNames>
    <definedName name="_xlnm.Print_Area" localSheetId="0">'I. e II. Formulário - dados'!$A$1:$I$98</definedName>
    <definedName name="_xlnm.Print_Area" localSheetId="1">'III. Inventário'!$A$1:$Y$26</definedName>
    <definedName name="_xlnm.Print_Area" localSheetId="2">'Instruções de preenchimento'!$A$1:$H$20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54" i="1"/>
  <c r="V54" i="1" s="1"/>
  <c r="E49" i="1"/>
  <c r="E48" i="1"/>
  <c r="E42" i="1"/>
  <c r="E41" i="1"/>
  <c r="E47" i="1"/>
  <c r="E46" i="1"/>
  <c r="V46" i="1" s="1"/>
  <c r="E38" i="1"/>
  <c r="V38" i="1" s="1"/>
  <c r="E26" i="1"/>
  <c r="L224" i="1"/>
  <c r="L225" i="1"/>
  <c r="L226" i="1"/>
  <c r="L227" i="1"/>
  <c r="L228" i="1"/>
  <c r="M224" i="1"/>
  <c r="U224" i="1" s="1"/>
  <c r="M225" i="1"/>
  <c r="U225" i="1" s="1"/>
  <c r="M226" i="1"/>
  <c r="M227" i="1"/>
  <c r="M228" i="1"/>
  <c r="N224" i="1"/>
  <c r="N225" i="1"/>
  <c r="N226" i="1"/>
  <c r="V226" i="1" s="1"/>
  <c r="N227" i="1"/>
  <c r="V227" i="1" s="1"/>
  <c r="N228" i="1"/>
  <c r="V228" i="1" s="1"/>
  <c r="O224" i="1"/>
  <c r="O225" i="1"/>
  <c r="O226" i="1"/>
  <c r="O227" i="1"/>
  <c r="O228" i="1"/>
  <c r="P224" i="1"/>
  <c r="P225" i="1"/>
  <c r="W225" i="1" s="1"/>
  <c r="P226" i="1"/>
  <c r="W226" i="1" s="1"/>
  <c r="P227" i="1"/>
  <c r="P228" i="1"/>
  <c r="W228" i="1" s="1"/>
  <c r="Q224" i="1"/>
  <c r="X224" i="1" s="1"/>
  <c r="Q225" i="1"/>
  <c r="Q226" i="1"/>
  <c r="Q227" i="1"/>
  <c r="X227" i="1" s="1"/>
  <c r="Q228" i="1"/>
  <c r="X228" i="1" s="1"/>
  <c r="R224" i="1"/>
  <c r="Y224" i="1" s="1"/>
  <c r="R225" i="1"/>
  <c r="R226" i="1"/>
  <c r="Y226" i="1" s="1"/>
  <c r="R227" i="1"/>
  <c r="Y227" i="1" s="1"/>
  <c r="R228" i="1"/>
  <c r="S224" i="1"/>
  <c r="S225" i="1"/>
  <c r="S226" i="1"/>
  <c r="S227" i="1"/>
  <c r="S228" i="1"/>
  <c r="T224" i="1"/>
  <c r="T225" i="1"/>
  <c r="T226" i="1"/>
  <c r="T227" i="1"/>
  <c r="T228" i="1"/>
  <c r="U226" i="1"/>
  <c r="U227" i="1"/>
  <c r="U228" i="1"/>
  <c r="V224" i="1"/>
  <c r="V225" i="1"/>
  <c r="W224" i="1"/>
  <c r="X225" i="1"/>
  <c r="Y228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P207" i="1"/>
  <c r="W207" i="1" s="1"/>
  <c r="P208" i="1"/>
  <c r="W208" i="1" s="1"/>
  <c r="P209" i="1"/>
  <c r="W209" i="1" s="1"/>
  <c r="P210" i="1"/>
  <c r="P211" i="1"/>
  <c r="W211" i="1" s="1"/>
  <c r="P212" i="1"/>
  <c r="W212" i="1" s="1"/>
  <c r="P213" i="1"/>
  <c r="P214" i="1"/>
  <c r="P215" i="1"/>
  <c r="P216" i="1"/>
  <c r="W216" i="1" s="1"/>
  <c r="P217" i="1"/>
  <c r="W217" i="1" s="1"/>
  <c r="P218" i="1"/>
  <c r="P219" i="1"/>
  <c r="W219" i="1" s="1"/>
  <c r="P220" i="1"/>
  <c r="W220" i="1" s="1"/>
  <c r="P221" i="1"/>
  <c r="W221" i="1" s="1"/>
  <c r="P222" i="1"/>
  <c r="P223" i="1"/>
  <c r="W223" i="1" s="1"/>
  <c r="Q207" i="1"/>
  <c r="X207" i="1" s="1"/>
  <c r="Q208" i="1"/>
  <c r="X208" i="1" s="1"/>
  <c r="Q209" i="1"/>
  <c r="Q210" i="1"/>
  <c r="X210" i="1" s="1"/>
  <c r="Q211" i="1"/>
  <c r="Q212" i="1"/>
  <c r="X212" i="1" s="1"/>
  <c r="Q213" i="1"/>
  <c r="Q214" i="1"/>
  <c r="X214" i="1" s="1"/>
  <c r="Q215" i="1"/>
  <c r="X215" i="1" s="1"/>
  <c r="Q216" i="1"/>
  <c r="X216" i="1" s="1"/>
  <c r="Q217" i="1"/>
  <c r="Q218" i="1"/>
  <c r="Q219" i="1"/>
  <c r="Q220" i="1"/>
  <c r="X220" i="1" s="1"/>
  <c r="Q221" i="1"/>
  <c r="Q222" i="1"/>
  <c r="X222" i="1" s="1"/>
  <c r="Q223" i="1"/>
  <c r="X223" i="1" s="1"/>
  <c r="R207" i="1"/>
  <c r="Y207" i="1" s="1"/>
  <c r="R208" i="1"/>
  <c r="R209" i="1"/>
  <c r="Y209" i="1" s="1"/>
  <c r="R210" i="1"/>
  <c r="Y210" i="1" s="1"/>
  <c r="R211" i="1"/>
  <c r="R212" i="1"/>
  <c r="R213" i="1"/>
  <c r="Y213" i="1" s="1"/>
  <c r="R214" i="1"/>
  <c r="Y214" i="1" s="1"/>
  <c r="R215" i="1"/>
  <c r="Y215" i="1" s="1"/>
  <c r="R216" i="1"/>
  <c r="R217" i="1"/>
  <c r="Y217" i="1" s="1"/>
  <c r="R218" i="1"/>
  <c r="Y218" i="1" s="1"/>
  <c r="R219" i="1"/>
  <c r="R220" i="1"/>
  <c r="R221" i="1"/>
  <c r="Y221" i="1" s="1"/>
  <c r="R222" i="1"/>
  <c r="Y222" i="1" s="1"/>
  <c r="R223" i="1"/>
  <c r="Y223" i="1" s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W213" i="1"/>
  <c r="X218" i="1"/>
  <c r="X219" i="1"/>
  <c r="Y211" i="1"/>
  <c r="Y21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P190" i="1"/>
  <c r="P191" i="1"/>
  <c r="W191" i="1" s="1"/>
  <c r="P192" i="1"/>
  <c r="W192" i="1" s="1"/>
  <c r="P193" i="1"/>
  <c r="P194" i="1"/>
  <c r="P195" i="1"/>
  <c r="W195" i="1" s="1"/>
  <c r="P196" i="1"/>
  <c r="W196" i="1" s="1"/>
  <c r="P197" i="1"/>
  <c r="P198" i="1"/>
  <c r="P199" i="1"/>
  <c r="P200" i="1"/>
  <c r="W200" i="1" s="1"/>
  <c r="P201" i="1"/>
  <c r="P202" i="1"/>
  <c r="W202" i="1" s="1"/>
  <c r="P203" i="1"/>
  <c r="W203" i="1" s="1"/>
  <c r="P204" i="1"/>
  <c r="W204" i="1" s="1"/>
  <c r="P205" i="1"/>
  <c r="P206" i="1"/>
  <c r="W206" i="1" s="1"/>
  <c r="Q190" i="1"/>
  <c r="X190" i="1" s="1"/>
  <c r="Q191" i="1"/>
  <c r="X191" i="1" s="1"/>
  <c r="Q192" i="1"/>
  <c r="Q193" i="1"/>
  <c r="Q194" i="1"/>
  <c r="Q195" i="1"/>
  <c r="X195" i="1" s="1"/>
  <c r="Q196" i="1"/>
  <c r="Q197" i="1"/>
  <c r="X197" i="1" s="1"/>
  <c r="Q198" i="1"/>
  <c r="X198" i="1" s="1"/>
  <c r="Q199" i="1"/>
  <c r="X199" i="1" s="1"/>
  <c r="Q200" i="1"/>
  <c r="Q201" i="1"/>
  <c r="X201" i="1" s="1"/>
  <c r="Q202" i="1"/>
  <c r="X202" i="1" s="1"/>
  <c r="Q203" i="1"/>
  <c r="X203" i="1" s="1"/>
  <c r="Q204" i="1"/>
  <c r="Q205" i="1"/>
  <c r="X205" i="1" s="1"/>
  <c r="Q206" i="1"/>
  <c r="X206" i="1" s="1"/>
  <c r="R190" i="1"/>
  <c r="Y190" i="1" s="1"/>
  <c r="R191" i="1"/>
  <c r="R192" i="1"/>
  <c r="Y192" i="1" s="1"/>
  <c r="R193" i="1"/>
  <c r="Y193" i="1" s="1"/>
  <c r="R194" i="1"/>
  <c r="Y194" i="1" s="1"/>
  <c r="R195" i="1"/>
  <c r="R196" i="1"/>
  <c r="Y196" i="1" s="1"/>
  <c r="R197" i="1"/>
  <c r="Y197" i="1" s="1"/>
  <c r="R198" i="1"/>
  <c r="Y198" i="1" s="1"/>
  <c r="R199" i="1"/>
  <c r="R200" i="1"/>
  <c r="R201" i="1"/>
  <c r="Y201" i="1" s="1"/>
  <c r="R202" i="1"/>
  <c r="Y202" i="1" s="1"/>
  <c r="R203" i="1"/>
  <c r="R204" i="1"/>
  <c r="Y204" i="1" s="1"/>
  <c r="R205" i="1"/>
  <c r="Y205" i="1" s="1"/>
  <c r="R206" i="1"/>
  <c r="Y206" i="1" s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W194" i="1"/>
  <c r="W198" i="1"/>
  <c r="W199" i="1"/>
  <c r="X193" i="1"/>
  <c r="Y200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P177" i="1"/>
  <c r="W177" i="1" s="1"/>
  <c r="P178" i="1"/>
  <c r="W178" i="1" s="1"/>
  <c r="P179" i="1"/>
  <c r="W179" i="1" s="1"/>
  <c r="P180" i="1"/>
  <c r="P181" i="1"/>
  <c r="W181" i="1" s="1"/>
  <c r="P182" i="1"/>
  <c r="W182" i="1" s="1"/>
  <c r="P183" i="1"/>
  <c r="W183" i="1" s="1"/>
  <c r="P184" i="1"/>
  <c r="P185" i="1"/>
  <c r="W185" i="1" s="1"/>
  <c r="P186" i="1"/>
  <c r="W186" i="1" s="1"/>
  <c r="P187" i="1"/>
  <c r="W187" i="1" s="1"/>
  <c r="P188" i="1"/>
  <c r="P189" i="1"/>
  <c r="Q177" i="1"/>
  <c r="X177" i="1" s="1"/>
  <c r="Q178" i="1"/>
  <c r="X178" i="1" s="1"/>
  <c r="Q179" i="1"/>
  <c r="Q180" i="1"/>
  <c r="X180" i="1" s="1"/>
  <c r="Q181" i="1"/>
  <c r="X181" i="1" s="1"/>
  <c r="Q182" i="1"/>
  <c r="X182" i="1" s="1"/>
  <c r="Q183" i="1"/>
  <c r="Q184" i="1"/>
  <c r="X184" i="1" s="1"/>
  <c r="Q185" i="1"/>
  <c r="X185" i="1" s="1"/>
  <c r="Q186" i="1"/>
  <c r="X186" i="1" s="1"/>
  <c r="Q187" i="1"/>
  <c r="Q188" i="1"/>
  <c r="Q189" i="1"/>
  <c r="X189" i="1" s="1"/>
  <c r="R177" i="1"/>
  <c r="Y177" i="1" s="1"/>
  <c r="R178" i="1"/>
  <c r="R179" i="1"/>
  <c r="Y179" i="1" s="1"/>
  <c r="R180" i="1"/>
  <c r="Y180" i="1" s="1"/>
  <c r="R181" i="1"/>
  <c r="Y181" i="1" s="1"/>
  <c r="R182" i="1"/>
  <c r="R183" i="1"/>
  <c r="Y183" i="1" s="1"/>
  <c r="R184" i="1"/>
  <c r="Y184" i="1" s="1"/>
  <c r="R185" i="1"/>
  <c r="Y185" i="1" s="1"/>
  <c r="R186" i="1"/>
  <c r="R187" i="1"/>
  <c r="Y187" i="1" s="1"/>
  <c r="R188" i="1"/>
  <c r="Y188" i="1" s="1"/>
  <c r="R189" i="1"/>
  <c r="Y189" i="1" s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X188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N162" i="1"/>
  <c r="N163" i="1"/>
  <c r="N164" i="1"/>
  <c r="N165" i="1"/>
  <c r="V165" i="1" s="1"/>
  <c r="N166" i="1"/>
  <c r="N167" i="1"/>
  <c r="N168" i="1"/>
  <c r="N169" i="1"/>
  <c r="N170" i="1"/>
  <c r="V170" i="1" s="1"/>
  <c r="N171" i="1"/>
  <c r="V171" i="1" s="1"/>
  <c r="N172" i="1"/>
  <c r="V172" i="1" s="1"/>
  <c r="N173" i="1"/>
  <c r="N174" i="1"/>
  <c r="N175" i="1"/>
  <c r="N176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P162" i="1"/>
  <c r="W162" i="1" s="1"/>
  <c r="P163" i="1"/>
  <c r="W163" i="1" s="1"/>
  <c r="P164" i="1"/>
  <c r="W164" i="1" s="1"/>
  <c r="P165" i="1"/>
  <c r="W165" i="1" s="1"/>
  <c r="P166" i="1"/>
  <c r="W166" i="1" s="1"/>
  <c r="P167" i="1"/>
  <c r="W167" i="1" s="1"/>
  <c r="P168" i="1"/>
  <c r="W168" i="1" s="1"/>
  <c r="P169" i="1"/>
  <c r="W169" i="1" s="1"/>
  <c r="P170" i="1"/>
  <c r="W170" i="1" s="1"/>
  <c r="P171" i="1"/>
  <c r="W171" i="1" s="1"/>
  <c r="P172" i="1"/>
  <c r="W172" i="1" s="1"/>
  <c r="P173" i="1"/>
  <c r="W173" i="1" s="1"/>
  <c r="P174" i="1"/>
  <c r="W174" i="1" s="1"/>
  <c r="P175" i="1"/>
  <c r="W175" i="1" s="1"/>
  <c r="P176" i="1"/>
  <c r="W176" i="1" s="1"/>
  <c r="Q162" i="1"/>
  <c r="X162" i="1" s="1"/>
  <c r="Q163" i="1"/>
  <c r="Q164" i="1"/>
  <c r="X164" i="1" s="1"/>
  <c r="Q165" i="1"/>
  <c r="Q166" i="1"/>
  <c r="Q167" i="1"/>
  <c r="X167" i="1" s="1"/>
  <c r="Q168" i="1"/>
  <c r="X168" i="1" s="1"/>
  <c r="Q169" i="1"/>
  <c r="X169" i="1" s="1"/>
  <c r="Q170" i="1"/>
  <c r="Q171" i="1"/>
  <c r="X171" i="1" s="1"/>
  <c r="Q172" i="1"/>
  <c r="X172" i="1" s="1"/>
  <c r="Q173" i="1"/>
  <c r="X173" i="1" s="1"/>
  <c r="Q174" i="1"/>
  <c r="Q175" i="1"/>
  <c r="X175" i="1" s="1"/>
  <c r="Q176" i="1"/>
  <c r="X176" i="1" s="1"/>
  <c r="R162" i="1"/>
  <c r="Y162" i="1" s="1"/>
  <c r="R163" i="1"/>
  <c r="Y163" i="1" s="1"/>
  <c r="R164" i="1"/>
  <c r="Y164" i="1" s="1"/>
  <c r="R165" i="1"/>
  <c r="Y165" i="1" s="1"/>
  <c r="R166" i="1"/>
  <c r="R167" i="1"/>
  <c r="Y167" i="1" s="1"/>
  <c r="R168" i="1"/>
  <c r="Y168" i="1" s="1"/>
  <c r="R169" i="1"/>
  <c r="Y169" i="1" s="1"/>
  <c r="R170" i="1"/>
  <c r="Y170" i="1" s="1"/>
  <c r="R171" i="1"/>
  <c r="Y171" i="1" s="1"/>
  <c r="R172" i="1"/>
  <c r="Y172" i="1" s="1"/>
  <c r="R173" i="1"/>
  <c r="Y173" i="1" s="1"/>
  <c r="R174" i="1"/>
  <c r="Y174" i="1" s="1"/>
  <c r="R175" i="1"/>
  <c r="Y175" i="1" s="1"/>
  <c r="R176" i="1"/>
  <c r="Y176" i="1" s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V162" i="1"/>
  <c r="V163" i="1"/>
  <c r="V164" i="1"/>
  <c r="V166" i="1"/>
  <c r="V167" i="1"/>
  <c r="V168" i="1"/>
  <c r="V169" i="1"/>
  <c r="V173" i="1"/>
  <c r="V174" i="1"/>
  <c r="V175" i="1"/>
  <c r="V176" i="1"/>
  <c r="X163" i="1"/>
  <c r="X165" i="1"/>
  <c r="Y166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P139" i="1"/>
  <c r="P140" i="1"/>
  <c r="P141" i="1"/>
  <c r="W141" i="1" s="1"/>
  <c r="P142" i="1"/>
  <c r="P143" i="1"/>
  <c r="W143" i="1" s="1"/>
  <c r="P144" i="1"/>
  <c r="W144" i="1" s="1"/>
  <c r="P145" i="1"/>
  <c r="W145" i="1" s="1"/>
  <c r="P146" i="1"/>
  <c r="W146" i="1" s="1"/>
  <c r="P147" i="1"/>
  <c r="P148" i="1"/>
  <c r="W148" i="1" s="1"/>
  <c r="P149" i="1"/>
  <c r="W149" i="1" s="1"/>
  <c r="P150" i="1"/>
  <c r="W150" i="1" s="1"/>
  <c r="P151" i="1"/>
  <c r="W151" i="1" s="1"/>
  <c r="P152" i="1"/>
  <c r="W152" i="1" s="1"/>
  <c r="P153" i="1"/>
  <c r="W153" i="1" s="1"/>
  <c r="P154" i="1"/>
  <c r="W154" i="1" s="1"/>
  <c r="P155" i="1"/>
  <c r="P156" i="1"/>
  <c r="W156" i="1" s="1"/>
  <c r="P157" i="1"/>
  <c r="W157" i="1" s="1"/>
  <c r="P158" i="1"/>
  <c r="W158" i="1" s="1"/>
  <c r="P159" i="1"/>
  <c r="W159" i="1" s="1"/>
  <c r="P160" i="1"/>
  <c r="W160" i="1" s="1"/>
  <c r="P161" i="1"/>
  <c r="W161" i="1" s="1"/>
  <c r="Q139" i="1"/>
  <c r="X139" i="1" s="1"/>
  <c r="Q140" i="1"/>
  <c r="X140" i="1" s="1"/>
  <c r="Q141" i="1"/>
  <c r="X141" i="1" s="1"/>
  <c r="Q142" i="1"/>
  <c r="Q143" i="1"/>
  <c r="X143" i="1" s="1"/>
  <c r="Q144" i="1"/>
  <c r="X144" i="1" s="1"/>
  <c r="Q145" i="1"/>
  <c r="X145" i="1" s="1"/>
  <c r="Q146" i="1"/>
  <c r="X146" i="1" s="1"/>
  <c r="Q147" i="1"/>
  <c r="X147" i="1" s="1"/>
  <c r="Q148" i="1"/>
  <c r="X148" i="1" s="1"/>
  <c r="Q149" i="1"/>
  <c r="X149" i="1" s="1"/>
  <c r="Q150" i="1"/>
  <c r="X150" i="1" s="1"/>
  <c r="Q151" i="1"/>
  <c r="X151" i="1" s="1"/>
  <c r="Q152" i="1"/>
  <c r="X152" i="1" s="1"/>
  <c r="Q153" i="1"/>
  <c r="X153" i="1" s="1"/>
  <c r="Q154" i="1"/>
  <c r="X154" i="1" s="1"/>
  <c r="Q155" i="1"/>
  <c r="X155" i="1" s="1"/>
  <c r="Q156" i="1"/>
  <c r="X156" i="1" s="1"/>
  <c r="Q157" i="1"/>
  <c r="X157" i="1" s="1"/>
  <c r="Q158" i="1"/>
  <c r="X158" i="1" s="1"/>
  <c r="Q159" i="1"/>
  <c r="X159" i="1" s="1"/>
  <c r="Q160" i="1"/>
  <c r="X160" i="1" s="1"/>
  <c r="Q161" i="1"/>
  <c r="X161" i="1" s="1"/>
  <c r="R139" i="1"/>
  <c r="Y139" i="1" s="1"/>
  <c r="R140" i="1"/>
  <c r="Y140" i="1" s="1"/>
  <c r="R141" i="1"/>
  <c r="Y141" i="1" s="1"/>
  <c r="R142" i="1"/>
  <c r="Y142" i="1" s="1"/>
  <c r="R143" i="1"/>
  <c r="Y143" i="1" s="1"/>
  <c r="R144" i="1"/>
  <c r="Y144" i="1" s="1"/>
  <c r="R145" i="1"/>
  <c r="R146" i="1"/>
  <c r="Y146" i="1" s="1"/>
  <c r="R147" i="1"/>
  <c r="Y147" i="1" s="1"/>
  <c r="R148" i="1"/>
  <c r="Y148" i="1" s="1"/>
  <c r="R149" i="1"/>
  <c r="R150" i="1"/>
  <c r="Y150" i="1" s="1"/>
  <c r="R151" i="1"/>
  <c r="Y151" i="1" s="1"/>
  <c r="R152" i="1"/>
  <c r="Y152" i="1" s="1"/>
  <c r="R153" i="1"/>
  <c r="R154" i="1"/>
  <c r="Y154" i="1" s="1"/>
  <c r="R155" i="1"/>
  <c r="Y155" i="1" s="1"/>
  <c r="R156" i="1"/>
  <c r="Y156" i="1" s="1"/>
  <c r="R157" i="1"/>
  <c r="R158" i="1"/>
  <c r="Y158" i="1" s="1"/>
  <c r="R159" i="1"/>
  <c r="Y159" i="1" s="1"/>
  <c r="R160" i="1"/>
  <c r="Y160" i="1" s="1"/>
  <c r="R161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X142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P120" i="1"/>
  <c r="W120" i="1" s="1"/>
  <c r="P121" i="1"/>
  <c r="W121" i="1" s="1"/>
  <c r="P122" i="1"/>
  <c r="W122" i="1" s="1"/>
  <c r="P123" i="1"/>
  <c r="W123" i="1" s="1"/>
  <c r="P124" i="1"/>
  <c r="W124" i="1" s="1"/>
  <c r="P125" i="1"/>
  <c r="W125" i="1" s="1"/>
  <c r="P126" i="1"/>
  <c r="W126" i="1" s="1"/>
  <c r="P127" i="1"/>
  <c r="W127" i="1" s="1"/>
  <c r="P128" i="1"/>
  <c r="W128" i="1" s="1"/>
  <c r="P129" i="1"/>
  <c r="W129" i="1" s="1"/>
  <c r="P130" i="1"/>
  <c r="W130" i="1" s="1"/>
  <c r="P131" i="1"/>
  <c r="W131" i="1" s="1"/>
  <c r="P132" i="1"/>
  <c r="W132" i="1" s="1"/>
  <c r="P133" i="1"/>
  <c r="W133" i="1" s="1"/>
  <c r="P134" i="1"/>
  <c r="P135" i="1"/>
  <c r="W135" i="1" s="1"/>
  <c r="P136" i="1"/>
  <c r="W136" i="1" s="1"/>
  <c r="P137" i="1"/>
  <c r="W137" i="1" s="1"/>
  <c r="P138" i="1"/>
  <c r="W138" i="1" s="1"/>
  <c r="Q120" i="1"/>
  <c r="X120" i="1" s="1"/>
  <c r="Q121" i="1"/>
  <c r="X121" i="1" s="1"/>
  <c r="Q122" i="1"/>
  <c r="X122" i="1" s="1"/>
  <c r="Q123" i="1"/>
  <c r="X123" i="1" s="1"/>
  <c r="Q124" i="1"/>
  <c r="X124" i="1" s="1"/>
  <c r="Q125" i="1"/>
  <c r="X125" i="1" s="1"/>
  <c r="Q126" i="1"/>
  <c r="X126" i="1" s="1"/>
  <c r="Q127" i="1"/>
  <c r="X127" i="1" s="1"/>
  <c r="Q128" i="1"/>
  <c r="X128" i="1" s="1"/>
  <c r="Q129" i="1"/>
  <c r="X129" i="1" s="1"/>
  <c r="Q130" i="1"/>
  <c r="X130" i="1" s="1"/>
  <c r="Q131" i="1"/>
  <c r="X131" i="1" s="1"/>
  <c r="Q132" i="1"/>
  <c r="X132" i="1" s="1"/>
  <c r="Q133" i="1"/>
  <c r="X133" i="1" s="1"/>
  <c r="Q134" i="1"/>
  <c r="X134" i="1" s="1"/>
  <c r="Q135" i="1"/>
  <c r="X135" i="1" s="1"/>
  <c r="Q136" i="1"/>
  <c r="X136" i="1" s="1"/>
  <c r="Q137" i="1"/>
  <c r="X137" i="1" s="1"/>
  <c r="Q138" i="1"/>
  <c r="X138" i="1" s="1"/>
  <c r="R120" i="1"/>
  <c r="Y120" i="1" s="1"/>
  <c r="R121" i="1"/>
  <c r="Y121" i="1" s="1"/>
  <c r="R122" i="1"/>
  <c r="Y122" i="1" s="1"/>
  <c r="R123" i="1"/>
  <c r="Y123" i="1" s="1"/>
  <c r="R124" i="1"/>
  <c r="Y124" i="1" s="1"/>
  <c r="R125" i="1"/>
  <c r="Y125" i="1" s="1"/>
  <c r="R126" i="1"/>
  <c r="Y126" i="1" s="1"/>
  <c r="R127" i="1"/>
  <c r="Y127" i="1" s="1"/>
  <c r="R128" i="1"/>
  <c r="Y128" i="1" s="1"/>
  <c r="R129" i="1"/>
  <c r="Y129" i="1" s="1"/>
  <c r="R130" i="1"/>
  <c r="Y130" i="1" s="1"/>
  <c r="R131" i="1"/>
  <c r="Y131" i="1" s="1"/>
  <c r="R132" i="1"/>
  <c r="Y132" i="1" s="1"/>
  <c r="R133" i="1"/>
  <c r="Y133" i="1" s="1"/>
  <c r="R134" i="1"/>
  <c r="Y134" i="1" s="1"/>
  <c r="R135" i="1"/>
  <c r="Y135" i="1" s="1"/>
  <c r="R136" i="1"/>
  <c r="Y136" i="1" s="1"/>
  <c r="R137" i="1"/>
  <c r="Y137" i="1" s="1"/>
  <c r="R138" i="1"/>
  <c r="Y138" i="1" s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W134" i="1"/>
  <c r="L101" i="1"/>
  <c r="L102" i="1"/>
  <c r="L103" i="1"/>
  <c r="L104" i="1"/>
  <c r="L105" i="1"/>
  <c r="L106" i="1"/>
  <c r="L107" i="1"/>
  <c r="L108" i="1"/>
  <c r="L109" i="1"/>
  <c r="L110" i="1"/>
  <c r="T110" i="1" s="1"/>
  <c r="L111" i="1"/>
  <c r="T111" i="1" s="1"/>
  <c r="L112" i="1"/>
  <c r="T112" i="1" s="1"/>
  <c r="L113" i="1"/>
  <c r="T113" i="1" s="1"/>
  <c r="L114" i="1"/>
  <c r="L115" i="1"/>
  <c r="L116" i="1"/>
  <c r="L117" i="1"/>
  <c r="L118" i="1"/>
  <c r="L119" i="1"/>
  <c r="T119" i="1" s="1"/>
  <c r="M101" i="1"/>
  <c r="U101" i="1" s="1"/>
  <c r="M102" i="1"/>
  <c r="U102" i="1" s="1"/>
  <c r="M103" i="1"/>
  <c r="U103" i="1" s="1"/>
  <c r="M104" i="1"/>
  <c r="U104" i="1" s="1"/>
  <c r="M105" i="1"/>
  <c r="U105" i="1" s="1"/>
  <c r="M106" i="1"/>
  <c r="U106" i="1" s="1"/>
  <c r="M107" i="1"/>
  <c r="U107" i="1" s="1"/>
  <c r="M108" i="1"/>
  <c r="U108" i="1" s="1"/>
  <c r="M109" i="1"/>
  <c r="U109" i="1" s="1"/>
  <c r="M110" i="1"/>
  <c r="U110" i="1" s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M117" i="1"/>
  <c r="U117" i="1" s="1"/>
  <c r="M118" i="1"/>
  <c r="U118" i="1" s="1"/>
  <c r="M119" i="1"/>
  <c r="N101" i="1"/>
  <c r="V101" i="1" s="1"/>
  <c r="N102" i="1"/>
  <c r="V102" i="1" s="1"/>
  <c r="N103" i="1"/>
  <c r="N104" i="1"/>
  <c r="V104" i="1" s="1"/>
  <c r="N105" i="1"/>
  <c r="N106" i="1"/>
  <c r="V106" i="1" s="1"/>
  <c r="N107" i="1"/>
  <c r="V107" i="1" s="1"/>
  <c r="N108" i="1"/>
  <c r="N109" i="1"/>
  <c r="V109" i="1" s="1"/>
  <c r="N110" i="1"/>
  <c r="V110" i="1" s="1"/>
  <c r="N111" i="1"/>
  <c r="V111" i="1" s="1"/>
  <c r="N112" i="1"/>
  <c r="V112" i="1" s="1"/>
  <c r="N113" i="1"/>
  <c r="V113" i="1" s="1"/>
  <c r="N114" i="1"/>
  <c r="V114" i="1" s="1"/>
  <c r="N115" i="1"/>
  <c r="V115" i="1" s="1"/>
  <c r="N116" i="1"/>
  <c r="N117" i="1"/>
  <c r="V117" i="1" s="1"/>
  <c r="N118" i="1"/>
  <c r="V118" i="1" s="1"/>
  <c r="N119" i="1"/>
  <c r="V119" i="1" s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P101" i="1"/>
  <c r="W101" i="1" s="1"/>
  <c r="P102" i="1"/>
  <c r="W102" i="1" s="1"/>
  <c r="P103" i="1"/>
  <c r="W103" i="1" s="1"/>
  <c r="P104" i="1"/>
  <c r="W104" i="1" s="1"/>
  <c r="P105" i="1"/>
  <c r="W105" i="1" s="1"/>
  <c r="P106" i="1"/>
  <c r="W106" i="1" s="1"/>
  <c r="P107" i="1"/>
  <c r="W107" i="1" s="1"/>
  <c r="P108" i="1"/>
  <c r="W108" i="1" s="1"/>
  <c r="P109" i="1"/>
  <c r="W109" i="1" s="1"/>
  <c r="P110" i="1"/>
  <c r="W110" i="1" s="1"/>
  <c r="P111" i="1"/>
  <c r="W111" i="1" s="1"/>
  <c r="P112" i="1"/>
  <c r="W112" i="1" s="1"/>
  <c r="P113" i="1"/>
  <c r="W113" i="1" s="1"/>
  <c r="P114" i="1"/>
  <c r="W114" i="1" s="1"/>
  <c r="P115" i="1"/>
  <c r="W115" i="1" s="1"/>
  <c r="P116" i="1"/>
  <c r="W116" i="1" s="1"/>
  <c r="P117" i="1"/>
  <c r="W117" i="1" s="1"/>
  <c r="P118" i="1"/>
  <c r="W118" i="1" s="1"/>
  <c r="P119" i="1"/>
  <c r="W119" i="1" s="1"/>
  <c r="Q101" i="1"/>
  <c r="X101" i="1" s="1"/>
  <c r="Q102" i="1"/>
  <c r="X102" i="1" s="1"/>
  <c r="Q103" i="1"/>
  <c r="X103" i="1" s="1"/>
  <c r="Q104" i="1"/>
  <c r="X104" i="1" s="1"/>
  <c r="Q105" i="1"/>
  <c r="X105" i="1" s="1"/>
  <c r="Q106" i="1"/>
  <c r="X106" i="1" s="1"/>
  <c r="Q107" i="1"/>
  <c r="X107" i="1" s="1"/>
  <c r="Q108" i="1"/>
  <c r="X108" i="1" s="1"/>
  <c r="Q109" i="1"/>
  <c r="X109" i="1" s="1"/>
  <c r="Q110" i="1"/>
  <c r="X110" i="1" s="1"/>
  <c r="Q111" i="1"/>
  <c r="X111" i="1" s="1"/>
  <c r="Q112" i="1"/>
  <c r="X112" i="1" s="1"/>
  <c r="Q113" i="1"/>
  <c r="X113" i="1" s="1"/>
  <c r="Q114" i="1"/>
  <c r="X114" i="1" s="1"/>
  <c r="Q115" i="1"/>
  <c r="X115" i="1" s="1"/>
  <c r="Q116" i="1"/>
  <c r="X116" i="1" s="1"/>
  <c r="Q117" i="1"/>
  <c r="X117" i="1" s="1"/>
  <c r="Q118" i="1"/>
  <c r="X118" i="1" s="1"/>
  <c r="Q119" i="1"/>
  <c r="X119" i="1" s="1"/>
  <c r="R101" i="1"/>
  <c r="R102" i="1"/>
  <c r="Y102" i="1" s="1"/>
  <c r="R103" i="1"/>
  <c r="Y103" i="1" s="1"/>
  <c r="R104" i="1"/>
  <c r="Y104" i="1" s="1"/>
  <c r="R105" i="1"/>
  <c r="Y105" i="1" s="1"/>
  <c r="R106" i="1"/>
  <c r="Y106" i="1" s="1"/>
  <c r="R107" i="1"/>
  <c r="Y107" i="1" s="1"/>
  <c r="R108" i="1"/>
  <c r="Y108" i="1" s="1"/>
  <c r="R109" i="1"/>
  <c r="Y109" i="1" s="1"/>
  <c r="R110" i="1"/>
  <c r="Y110" i="1" s="1"/>
  <c r="R111" i="1"/>
  <c r="Y111" i="1" s="1"/>
  <c r="R112" i="1"/>
  <c r="Y112" i="1" s="1"/>
  <c r="R113" i="1"/>
  <c r="Y113" i="1" s="1"/>
  <c r="R114" i="1"/>
  <c r="Y114" i="1" s="1"/>
  <c r="R115" i="1"/>
  <c r="Y115" i="1" s="1"/>
  <c r="R116" i="1"/>
  <c r="Y116" i="1" s="1"/>
  <c r="R117" i="1"/>
  <c r="Y117" i="1" s="1"/>
  <c r="R118" i="1"/>
  <c r="Y118" i="1" s="1"/>
  <c r="R119" i="1"/>
  <c r="Y119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T101" i="1"/>
  <c r="T102" i="1"/>
  <c r="T103" i="1"/>
  <c r="T104" i="1"/>
  <c r="T105" i="1"/>
  <c r="T106" i="1"/>
  <c r="T107" i="1"/>
  <c r="T108" i="1"/>
  <c r="T109" i="1"/>
  <c r="T114" i="1"/>
  <c r="T115" i="1"/>
  <c r="T116" i="1"/>
  <c r="T117" i="1"/>
  <c r="T118" i="1"/>
  <c r="U116" i="1"/>
  <c r="U119" i="1"/>
  <c r="V105" i="1"/>
  <c r="V108" i="1"/>
  <c r="V116" i="1"/>
  <c r="Y101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M75" i="1"/>
  <c r="M76" i="1"/>
  <c r="M77" i="1"/>
  <c r="M78" i="1"/>
  <c r="M79" i="1"/>
  <c r="U79" i="1" s="1"/>
  <c r="M80" i="1"/>
  <c r="U80" i="1" s="1"/>
  <c r="M81" i="1"/>
  <c r="U81" i="1" s="1"/>
  <c r="M82" i="1"/>
  <c r="U82" i="1" s="1"/>
  <c r="M83" i="1"/>
  <c r="M84" i="1"/>
  <c r="M85" i="1"/>
  <c r="M86" i="1"/>
  <c r="M87" i="1"/>
  <c r="U87" i="1" s="1"/>
  <c r="M88" i="1"/>
  <c r="U88" i="1" s="1"/>
  <c r="M89" i="1"/>
  <c r="U89" i="1" s="1"/>
  <c r="M90" i="1"/>
  <c r="U90" i="1" s="1"/>
  <c r="M91" i="1"/>
  <c r="M92" i="1"/>
  <c r="U92" i="1" s="1"/>
  <c r="M93" i="1"/>
  <c r="M94" i="1"/>
  <c r="M95" i="1"/>
  <c r="U95" i="1" s="1"/>
  <c r="M96" i="1"/>
  <c r="U96" i="1" s="1"/>
  <c r="M97" i="1"/>
  <c r="M98" i="1"/>
  <c r="U98" i="1" s="1"/>
  <c r="M99" i="1"/>
  <c r="M100" i="1"/>
  <c r="U100" i="1" s="1"/>
  <c r="N75" i="1"/>
  <c r="N76" i="1"/>
  <c r="N77" i="1"/>
  <c r="V77" i="1" s="1"/>
  <c r="N78" i="1"/>
  <c r="V78" i="1" s="1"/>
  <c r="N79" i="1"/>
  <c r="V79" i="1" s="1"/>
  <c r="N80" i="1"/>
  <c r="V80" i="1" s="1"/>
  <c r="N81" i="1"/>
  <c r="N82" i="1"/>
  <c r="N83" i="1"/>
  <c r="N84" i="1"/>
  <c r="N85" i="1"/>
  <c r="V85" i="1" s="1"/>
  <c r="N86" i="1"/>
  <c r="V86" i="1" s="1"/>
  <c r="N87" i="1"/>
  <c r="V87" i="1" s="1"/>
  <c r="N88" i="1"/>
  <c r="V88" i="1" s="1"/>
  <c r="N89" i="1"/>
  <c r="N90" i="1"/>
  <c r="V90" i="1" s="1"/>
  <c r="N91" i="1"/>
  <c r="N92" i="1"/>
  <c r="N93" i="1"/>
  <c r="V93" i="1" s="1"/>
  <c r="N94" i="1"/>
  <c r="V94" i="1" s="1"/>
  <c r="N95" i="1"/>
  <c r="N96" i="1"/>
  <c r="V96" i="1" s="1"/>
  <c r="N97" i="1"/>
  <c r="N98" i="1"/>
  <c r="V98" i="1" s="1"/>
  <c r="N99" i="1"/>
  <c r="N100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P75" i="1"/>
  <c r="W75" i="1" s="1"/>
  <c r="P76" i="1"/>
  <c r="W76" i="1" s="1"/>
  <c r="P77" i="1"/>
  <c r="W77" i="1" s="1"/>
  <c r="P78" i="1"/>
  <c r="P79" i="1"/>
  <c r="W79" i="1" s="1"/>
  <c r="P80" i="1"/>
  <c r="W80" i="1" s="1"/>
  <c r="P81" i="1"/>
  <c r="W81" i="1" s="1"/>
  <c r="P82" i="1"/>
  <c r="W82" i="1" s="1"/>
  <c r="P83" i="1"/>
  <c r="W83" i="1" s="1"/>
  <c r="P84" i="1"/>
  <c r="W84" i="1" s="1"/>
  <c r="P85" i="1"/>
  <c r="W85" i="1" s="1"/>
  <c r="P86" i="1"/>
  <c r="W86" i="1" s="1"/>
  <c r="P87" i="1"/>
  <c r="W87" i="1" s="1"/>
  <c r="P88" i="1"/>
  <c r="W88" i="1" s="1"/>
  <c r="P89" i="1"/>
  <c r="W89" i="1" s="1"/>
  <c r="P90" i="1"/>
  <c r="W90" i="1" s="1"/>
  <c r="P91" i="1"/>
  <c r="W91" i="1" s="1"/>
  <c r="P92" i="1"/>
  <c r="W92" i="1" s="1"/>
  <c r="P93" i="1"/>
  <c r="W93" i="1" s="1"/>
  <c r="P94" i="1"/>
  <c r="P95" i="1"/>
  <c r="W95" i="1" s="1"/>
  <c r="P96" i="1"/>
  <c r="W96" i="1" s="1"/>
  <c r="P97" i="1"/>
  <c r="W97" i="1" s="1"/>
  <c r="P98" i="1"/>
  <c r="W98" i="1" s="1"/>
  <c r="P99" i="1"/>
  <c r="W99" i="1" s="1"/>
  <c r="P100" i="1"/>
  <c r="W100" i="1" s="1"/>
  <c r="Q75" i="1"/>
  <c r="X75" i="1" s="1"/>
  <c r="Q76" i="1"/>
  <c r="X76" i="1" s="1"/>
  <c r="Q77" i="1"/>
  <c r="X77" i="1" s="1"/>
  <c r="Q78" i="1"/>
  <c r="X78" i="1" s="1"/>
  <c r="Q79" i="1"/>
  <c r="X79" i="1" s="1"/>
  <c r="Q80" i="1"/>
  <c r="X80" i="1" s="1"/>
  <c r="Q81" i="1"/>
  <c r="X81" i="1" s="1"/>
  <c r="Q82" i="1"/>
  <c r="X82" i="1" s="1"/>
  <c r="Q83" i="1"/>
  <c r="X83" i="1" s="1"/>
  <c r="Q84" i="1"/>
  <c r="X84" i="1" s="1"/>
  <c r="Q85" i="1"/>
  <c r="X85" i="1" s="1"/>
  <c r="Q86" i="1"/>
  <c r="X86" i="1" s="1"/>
  <c r="Q87" i="1"/>
  <c r="X87" i="1" s="1"/>
  <c r="Q88" i="1"/>
  <c r="X88" i="1" s="1"/>
  <c r="Q89" i="1"/>
  <c r="X89" i="1" s="1"/>
  <c r="Q90" i="1"/>
  <c r="X90" i="1" s="1"/>
  <c r="Q91" i="1"/>
  <c r="X91" i="1" s="1"/>
  <c r="Q92" i="1"/>
  <c r="X92" i="1" s="1"/>
  <c r="Q93" i="1"/>
  <c r="X93" i="1" s="1"/>
  <c r="Q94" i="1"/>
  <c r="X94" i="1" s="1"/>
  <c r="Q95" i="1"/>
  <c r="X95" i="1" s="1"/>
  <c r="Q96" i="1"/>
  <c r="X96" i="1" s="1"/>
  <c r="Q97" i="1"/>
  <c r="X97" i="1" s="1"/>
  <c r="Q98" i="1"/>
  <c r="X98" i="1" s="1"/>
  <c r="Q99" i="1"/>
  <c r="X99" i="1" s="1"/>
  <c r="Q100" i="1"/>
  <c r="X100" i="1" s="1"/>
  <c r="R75" i="1"/>
  <c r="Y75" i="1" s="1"/>
  <c r="R76" i="1"/>
  <c r="Y76" i="1" s="1"/>
  <c r="R77" i="1"/>
  <c r="R78" i="1"/>
  <c r="Y78" i="1" s="1"/>
  <c r="R79" i="1"/>
  <c r="Y79" i="1" s="1"/>
  <c r="R80" i="1"/>
  <c r="Y80" i="1" s="1"/>
  <c r="R81" i="1"/>
  <c r="R82" i="1"/>
  <c r="Y82" i="1" s="1"/>
  <c r="R83" i="1"/>
  <c r="Y83" i="1" s="1"/>
  <c r="R84" i="1"/>
  <c r="Y84" i="1" s="1"/>
  <c r="R85" i="1"/>
  <c r="Y85" i="1" s="1"/>
  <c r="R86" i="1"/>
  <c r="R87" i="1"/>
  <c r="Y87" i="1" s="1"/>
  <c r="R88" i="1"/>
  <c r="Y88" i="1" s="1"/>
  <c r="R89" i="1"/>
  <c r="Y89" i="1" s="1"/>
  <c r="R90" i="1"/>
  <c r="Y90" i="1" s="1"/>
  <c r="R91" i="1"/>
  <c r="Y91" i="1" s="1"/>
  <c r="R92" i="1"/>
  <c r="Y92" i="1" s="1"/>
  <c r="R93" i="1"/>
  <c r="Y93" i="1" s="1"/>
  <c r="R94" i="1"/>
  <c r="Y94" i="1" s="1"/>
  <c r="R95" i="1"/>
  <c r="Y95" i="1" s="1"/>
  <c r="R96" i="1"/>
  <c r="Y96" i="1" s="1"/>
  <c r="R97" i="1"/>
  <c r="R98" i="1"/>
  <c r="Y98" i="1" s="1"/>
  <c r="R99" i="1"/>
  <c r="Y99" i="1" s="1"/>
  <c r="R100" i="1"/>
  <c r="Y100" i="1" s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U75" i="1"/>
  <c r="U76" i="1"/>
  <c r="U77" i="1"/>
  <c r="U78" i="1"/>
  <c r="U83" i="1"/>
  <c r="U84" i="1"/>
  <c r="U85" i="1"/>
  <c r="U86" i="1"/>
  <c r="U91" i="1"/>
  <c r="U93" i="1"/>
  <c r="U94" i="1"/>
  <c r="U97" i="1"/>
  <c r="U99" i="1"/>
  <c r="V75" i="1"/>
  <c r="V76" i="1"/>
  <c r="V81" i="1"/>
  <c r="V82" i="1"/>
  <c r="V83" i="1"/>
  <c r="V84" i="1"/>
  <c r="V89" i="1"/>
  <c r="V91" i="1"/>
  <c r="V92" i="1"/>
  <c r="V95" i="1"/>
  <c r="V97" i="1"/>
  <c r="V99" i="1"/>
  <c r="V100" i="1"/>
  <c r="Y77" i="1"/>
  <c r="Y86" i="1"/>
  <c r="L56" i="1"/>
  <c r="L57" i="1"/>
  <c r="L58" i="1"/>
  <c r="L59" i="1"/>
  <c r="T59" i="1" s="1"/>
  <c r="L60" i="1"/>
  <c r="T60" i="1" s="1"/>
  <c r="L61" i="1"/>
  <c r="T61" i="1" s="1"/>
  <c r="L62" i="1"/>
  <c r="T62" i="1" s="1"/>
  <c r="L63" i="1"/>
  <c r="T63" i="1" s="1"/>
  <c r="L64" i="1"/>
  <c r="T64" i="1" s="1"/>
  <c r="L65" i="1"/>
  <c r="T65" i="1" s="1"/>
  <c r="L66" i="1"/>
  <c r="L67" i="1"/>
  <c r="T67" i="1" s="1"/>
  <c r="L68" i="1"/>
  <c r="L69" i="1"/>
  <c r="L70" i="1"/>
  <c r="T70" i="1" s="1"/>
  <c r="L71" i="1"/>
  <c r="T71" i="1" s="1"/>
  <c r="L72" i="1"/>
  <c r="T72" i="1" s="1"/>
  <c r="L73" i="1"/>
  <c r="T73" i="1" s="1"/>
  <c r="L74" i="1"/>
  <c r="M56" i="1"/>
  <c r="U56" i="1" s="1"/>
  <c r="M57" i="1"/>
  <c r="M58" i="1"/>
  <c r="M59" i="1"/>
  <c r="M60" i="1"/>
  <c r="U60" i="1" s="1"/>
  <c r="M61" i="1"/>
  <c r="U61" i="1" s="1"/>
  <c r="M62" i="1"/>
  <c r="U62" i="1" s="1"/>
  <c r="M63" i="1"/>
  <c r="M64" i="1"/>
  <c r="M65" i="1"/>
  <c r="M66" i="1"/>
  <c r="M67" i="1"/>
  <c r="U67" i="1" s="1"/>
  <c r="M68" i="1"/>
  <c r="U68" i="1" s="1"/>
  <c r="M69" i="1"/>
  <c r="U69" i="1" s="1"/>
  <c r="M70" i="1"/>
  <c r="U70" i="1" s="1"/>
  <c r="M71" i="1"/>
  <c r="M72" i="1"/>
  <c r="U72" i="1" s="1"/>
  <c r="M73" i="1"/>
  <c r="M74" i="1"/>
  <c r="N56" i="1"/>
  <c r="V56" i="1" s="1"/>
  <c r="N57" i="1"/>
  <c r="N58" i="1"/>
  <c r="N59" i="1"/>
  <c r="V59" i="1" s="1"/>
  <c r="N60" i="1"/>
  <c r="N61" i="1"/>
  <c r="V61" i="1" s="1"/>
  <c r="N62" i="1"/>
  <c r="N63" i="1"/>
  <c r="N64" i="1"/>
  <c r="V64" i="1" s="1"/>
  <c r="N65" i="1"/>
  <c r="V65" i="1" s="1"/>
  <c r="N66" i="1"/>
  <c r="V66" i="1" s="1"/>
  <c r="N67" i="1"/>
  <c r="V67" i="1" s="1"/>
  <c r="N68" i="1"/>
  <c r="N69" i="1"/>
  <c r="N70" i="1"/>
  <c r="N71" i="1"/>
  <c r="N72" i="1"/>
  <c r="V72" i="1" s="1"/>
  <c r="N73" i="1"/>
  <c r="V73" i="1" s="1"/>
  <c r="N74" i="1"/>
  <c r="V74" i="1" s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P56" i="1"/>
  <c r="W56" i="1" s="1"/>
  <c r="P57" i="1"/>
  <c r="W57" i="1" s="1"/>
  <c r="P58" i="1"/>
  <c r="W58" i="1" s="1"/>
  <c r="P59" i="1"/>
  <c r="W59" i="1" s="1"/>
  <c r="P60" i="1"/>
  <c r="W60" i="1" s="1"/>
  <c r="P61" i="1"/>
  <c r="W61" i="1" s="1"/>
  <c r="P62" i="1"/>
  <c r="W62" i="1" s="1"/>
  <c r="P63" i="1"/>
  <c r="W63" i="1" s="1"/>
  <c r="P64" i="1"/>
  <c r="W64" i="1" s="1"/>
  <c r="P65" i="1"/>
  <c r="W65" i="1" s="1"/>
  <c r="P66" i="1"/>
  <c r="W66" i="1" s="1"/>
  <c r="P67" i="1"/>
  <c r="W67" i="1" s="1"/>
  <c r="P68" i="1"/>
  <c r="W68" i="1" s="1"/>
  <c r="P69" i="1"/>
  <c r="W69" i="1" s="1"/>
  <c r="P70" i="1"/>
  <c r="W70" i="1" s="1"/>
  <c r="P71" i="1"/>
  <c r="W71" i="1" s="1"/>
  <c r="P72" i="1"/>
  <c r="W72" i="1" s="1"/>
  <c r="P73" i="1"/>
  <c r="W73" i="1" s="1"/>
  <c r="P74" i="1"/>
  <c r="W74" i="1" s="1"/>
  <c r="Q56" i="1"/>
  <c r="X56" i="1" s="1"/>
  <c r="Q57" i="1"/>
  <c r="Q58" i="1"/>
  <c r="X58" i="1" s="1"/>
  <c r="Q59" i="1"/>
  <c r="X59" i="1" s="1"/>
  <c r="Q60" i="1"/>
  <c r="X60" i="1" s="1"/>
  <c r="Q61" i="1"/>
  <c r="Q62" i="1"/>
  <c r="X62" i="1" s="1"/>
  <c r="Q63" i="1"/>
  <c r="X63" i="1" s="1"/>
  <c r="Q64" i="1"/>
  <c r="X64" i="1" s="1"/>
  <c r="Q65" i="1"/>
  <c r="Q66" i="1"/>
  <c r="X66" i="1" s="1"/>
  <c r="Q67" i="1"/>
  <c r="X67" i="1" s="1"/>
  <c r="Q68" i="1"/>
  <c r="X68" i="1" s="1"/>
  <c r="Q69" i="1"/>
  <c r="Q70" i="1"/>
  <c r="X70" i="1" s="1"/>
  <c r="Q71" i="1"/>
  <c r="X71" i="1" s="1"/>
  <c r="Q72" i="1"/>
  <c r="X72" i="1" s="1"/>
  <c r="Q73" i="1"/>
  <c r="Q74" i="1"/>
  <c r="X74" i="1" s="1"/>
  <c r="R56" i="1"/>
  <c r="Y56" i="1" s="1"/>
  <c r="R57" i="1"/>
  <c r="R58" i="1"/>
  <c r="Y58" i="1" s="1"/>
  <c r="R59" i="1"/>
  <c r="Y59" i="1" s="1"/>
  <c r="R60" i="1"/>
  <c r="Y60" i="1" s="1"/>
  <c r="R61" i="1"/>
  <c r="Y61" i="1" s="1"/>
  <c r="R62" i="1"/>
  <c r="Y62" i="1" s="1"/>
  <c r="R63" i="1"/>
  <c r="Y63" i="1" s="1"/>
  <c r="R64" i="1"/>
  <c r="Y64" i="1" s="1"/>
  <c r="R65" i="1"/>
  <c r="Y65" i="1" s="1"/>
  <c r="R66" i="1"/>
  <c r="Y66" i="1" s="1"/>
  <c r="R67" i="1"/>
  <c r="Y67" i="1" s="1"/>
  <c r="R68" i="1"/>
  <c r="Y68" i="1" s="1"/>
  <c r="R69" i="1"/>
  <c r="Y69" i="1" s="1"/>
  <c r="R70" i="1"/>
  <c r="Y70" i="1" s="1"/>
  <c r="R71" i="1"/>
  <c r="Y71" i="1" s="1"/>
  <c r="R72" i="1"/>
  <c r="Y72" i="1" s="1"/>
  <c r="R73" i="1"/>
  <c r="Y73" i="1" s="1"/>
  <c r="R74" i="1"/>
  <c r="Y74" i="1" s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T56" i="1"/>
  <c r="T57" i="1"/>
  <c r="T58" i="1"/>
  <c r="T66" i="1"/>
  <c r="T68" i="1"/>
  <c r="T69" i="1"/>
  <c r="T74" i="1"/>
  <c r="U57" i="1"/>
  <c r="U58" i="1"/>
  <c r="U59" i="1"/>
  <c r="U63" i="1"/>
  <c r="U64" i="1"/>
  <c r="U65" i="1"/>
  <c r="U66" i="1"/>
  <c r="U71" i="1"/>
  <c r="U73" i="1"/>
  <c r="U74" i="1"/>
  <c r="V58" i="1"/>
  <c r="V60" i="1"/>
  <c r="V62" i="1"/>
  <c r="V63" i="1"/>
  <c r="V68" i="1"/>
  <c r="V69" i="1"/>
  <c r="V70" i="1"/>
  <c r="V71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33" i="1"/>
  <c r="N34" i="1"/>
  <c r="N35" i="1"/>
  <c r="N36" i="1"/>
  <c r="N37" i="1"/>
  <c r="V37" i="1" s="1"/>
  <c r="N38" i="1"/>
  <c r="N39" i="1"/>
  <c r="V39" i="1" s="1"/>
  <c r="N40" i="1"/>
  <c r="V40" i="1" s="1"/>
  <c r="N41" i="1"/>
  <c r="V41" i="1" s="1"/>
  <c r="N42" i="1"/>
  <c r="N43" i="1"/>
  <c r="N44" i="1"/>
  <c r="N45" i="1"/>
  <c r="N46" i="1"/>
  <c r="N47" i="1"/>
  <c r="V47" i="1" s="1"/>
  <c r="N48" i="1"/>
  <c r="V48" i="1" s="1"/>
  <c r="N49" i="1"/>
  <c r="V49" i="1" s="1"/>
  <c r="N50" i="1"/>
  <c r="N51" i="1"/>
  <c r="N52" i="1"/>
  <c r="N53" i="1"/>
  <c r="N54" i="1"/>
  <c r="N55" i="1"/>
  <c r="V55" i="1" s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P33" i="1"/>
  <c r="W33" i="1" s="1"/>
  <c r="P34" i="1"/>
  <c r="W34" i="1" s="1"/>
  <c r="P35" i="1"/>
  <c r="W35" i="1" s="1"/>
  <c r="P36" i="1"/>
  <c r="W36" i="1" s="1"/>
  <c r="P37" i="1"/>
  <c r="W37" i="1" s="1"/>
  <c r="P38" i="1"/>
  <c r="W38" i="1" s="1"/>
  <c r="P39" i="1"/>
  <c r="W39" i="1" s="1"/>
  <c r="P40" i="1"/>
  <c r="W40" i="1" s="1"/>
  <c r="P41" i="1"/>
  <c r="W41" i="1" s="1"/>
  <c r="P42" i="1"/>
  <c r="W42" i="1" s="1"/>
  <c r="P43" i="1"/>
  <c r="W43" i="1" s="1"/>
  <c r="P44" i="1"/>
  <c r="W44" i="1" s="1"/>
  <c r="P45" i="1"/>
  <c r="W45" i="1" s="1"/>
  <c r="P46" i="1"/>
  <c r="W46" i="1" s="1"/>
  <c r="P47" i="1"/>
  <c r="W47" i="1" s="1"/>
  <c r="P48" i="1"/>
  <c r="W48" i="1" s="1"/>
  <c r="P49" i="1"/>
  <c r="W49" i="1" s="1"/>
  <c r="P50" i="1"/>
  <c r="W50" i="1" s="1"/>
  <c r="P51" i="1"/>
  <c r="W51" i="1" s="1"/>
  <c r="P52" i="1"/>
  <c r="W52" i="1" s="1"/>
  <c r="P53" i="1"/>
  <c r="W53" i="1" s="1"/>
  <c r="P54" i="1"/>
  <c r="W54" i="1" s="1"/>
  <c r="P55" i="1"/>
  <c r="W55" i="1" s="1"/>
  <c r="Q33" i="1"/>
  <c r="X33" i="1" s="1"/>
  <c r="Q34" i="1"/>
  <c r="Q35" i="1"/>
  <c r="X35" i="1" s="1"/>
  <c r="Q36" i="1"/>
  <c r="X36" i="1" s="1"/>
  <c r="Q37" i="1"/>
  <c r="X37" i="1" s="1"/>
  <c r="Q38" i="1"/>
  <c r="Q39" i="1"/>
  <c r="X39" i="1" s="1"/>
  <c r="Q40" i="1"/>
  <c r="X40" i="1" s="1"/>
  <c r="Q41" i="1"/>
  <c r="X41" i="1" s="1"/>
  <c r="Q42" i="1"/>
  <c r="Q43" i="1"/>
  <c r="Q44" i="1"/>
  <c r="X44" i="1" s="1"/>
  <c r="Q45" i="1"/>
  <c r="X45" i="1" s="1"/>
  <c r="Q46" i="1"/>
  <c r="Q47" i="1"/>
  <c r="X47" i="1" s="1"/>
  <c r="Q48" i="1"/>
  <c r="X48" i="1" s="1"/>
  <c r="Q49" i="1"/>
  <c r="X49" i="1" s="1"/>
  <c r="Q50" i="1"/>
  <c r="Q51" i="1"/>
  <c r="X51" i="1" s="1"/>
  <c r="Q52" i="1"/>
  <c r="X52" i="1" s="1"/>
  <c r="Q53" i="1"/>
  <c r="X53" i="1" s="1"/>
  <c r="Q54" i="1"/>
  <c r="X54" i="1" s="1"/>
  <c r="Q55" i="1"/>
  <c r="X55" i="1" s="1"/>
  <c r="R33" i="1"/>
  <c r="Y33" i="1" s="1"/>
  <c r="R34" i="1"/>
  <c r="Y34" i="1" s="1"/>
  <c r="R35" i="1"/>
  <c r="Y35" i="1" s="1"/>
  <c r="R36" i="1"/>
  <c r="Y36" i="1" s="1"/>
  <c r="R37" i="1"/>
  <c r="Y37" i="1" s="1"/>
  <c r="R38" i="1"/>
  <c r="R39" i="1"/>
  <c r="Y39" i="1" s="1"/>
  <c r="R40" i="1"/>
  <c r="R41" i="1"/>
  <c r="R42" i="1"/>
  <c r="Y42" i="1" s="1"/>
  <c r="R43" i="1"/>
  <c r="Y43" i="1" s="1"/>
  <c r="R44" i="1"/>
  <c r="Y44" i="1" s="1"/>
  <c r="R45" i="1"/>
  <c r="Y45" i="1" s="1"/>
  <c r="R46" i="1"/>
  <c r="R47" i="1"/>
  <c r="Y47" i="1" s="1"/>
  <c r="R48" i="1"/>
  <c r="Y48" i="1" s="1"/>
  <c r="R49" i="1"/>
  <c r="Y49" i="1" s="1"/>
  <c r="R50" i="1"/>
  <c r="R51" i="1"/>
  <c r="Y51" i="1" s="1"/>
  <c r="R52" i="1"/>
  <c r="Y52" i="1" s="1"/>
  <c r="R53" i="1"/>
  <c r="Y53" i="1" s="1"/>
  <c r="R54" i="1"/>
  <c r="R55" i="1"/>
  <c r="Y55" i="1" s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33" i="1"/>
  <c r="V34" i="1"/>
  <c r="V35" i="1"/>
  <c r="V36" i="1"/>
  <c r="V42" i="1"/>
  <c r="V43" i="1"/>
  <c r="V44" i="1"/>
  <c r="V45" i="1"/>
  <c r="V50" i="1"/>
  <c r="V51" i="1"/>
  <c r="V52" i="1"/>
  <c r="V53" i="1"/>
  <c r="X43" i="1"/>
  <c r="Y50" i="1"/>
  <c r="L27" i="1"/>
  <c r="L28" i="1"/>
  <c r="L29" i="1"/>
  <c r="L30" i="1"/>
  <c r="L31" i="1"/>
  <c r="L32" i="1"/>
  <c r="M27" i="1"/>
  <c r="M28" i="1"/>
  <c r="M29" i="1"/>
  <c r="M30" i="1"/>
  <c r="M31" i="1"/>
  <c r="U31" i="1" s="1"/>
  <c r="M32" i="1"/>
  <c r="N27" i="1"/>
  <c r="V27" i="1" s="1"/>
  <c r="N28" i="1"/>
  <c r="V28" i="1" s="1"/>
  <c r="N29" i="1"/>
  <c r="V29" i="1" s="1"/>
  <c r="N30" i="1"/>
  <c r="V30" i="1" s="1"/>
  <c r="N31" i="1"/>
  <c r="V31" i="1" s="1"/>
  <c r="N32" i="1"/>
  <c r="V32" i="1" s="1"/>
  <c r="O27" i="1"/>
  <c r="O28" i="1"/>
  <c r="O29" i="1"/>
  <c r="O30" i="1"/>
  <c r="O31" i="1"/>
  <c r="O32" i="1"/>
  <c r="P27" i="1"/>
  <c r="P28" i="1"/>
  <c r="W28" i="1" s="1"/>
  <c r="P29" i="1"/>
  <c r="W29" i="1" s="1"/>
  <c r="P30" i="1"/>
  <c r="W30" i="1" s="1"/>
  <c r="P31" i="1"/>
  <c r="P32" i="1"/>
  <c r="W32" i="1" s="1"/>
  <c r="Q27" i="1"/>
  <c r="X27" i="1" s="1"/>
  <c r="Q28" i="1"/>
  <c r="X28" i="1" s="1"/>
  <c r="Q29" i="1"/>
  <c r="X29" i="1" s="1"/>
  <c r="Q30" i="1"/>
  <c r="X30" i="1" s="1"/>
  <c r="Q31" i="1"/>
  <c r="X31" i="1" s="1"/>
  <c r="Q32" i="1"/>
  <c r="X32" i="1" s="1"/>
  <c r="R27" i="1"/>
  <c r="Y27" i="1" s="1"/>
  <c r="R28" i="1"/>
  <c r="Y28" i="1" s="1"/>
  <c r="R29" i="1"/>
  <c r="Y29" i="1" s="1"/>
  <c r="R30" i="1"/>
  <c r="Y30" i="1" s="1"/>
  <c r="R31" i="1"/>
  <c r="Y31" i="1" s="1"/>
  <c r="R32" i="1"/>
  <c r="Y32" i="1" s="1"/>
  <c r="S27" i="1"/>
  <c r="S28" i="1"/>
  <c r="S29" i="1"/>
  <c r="S30" i="1"/>
  <c r="S31" i="1"/>
  <c r="S32" i="1"/>
  <c r="T27" i="1"/>
  <c r="T28" i="1"/>
  <c r="T29" i="1"/>
  <c r="T30" i="1"/>
  <c r="T31" i="1"/>
  <c r="T32" i="1"/>
  <c r="U27" i="1"/>
  <c r="U28" i="1"/>
  <c r="U29" i="1"/>
  <c r="U30" i="1"/>
  <c r="U32" i="1"/>
  <c r="Y57" i="1" l="1"/>
  <c r="V57" i="1"/>
  <c r="Y54" i="1"/>
  <c r="Y46" i="1"/>
  <c r="Y38" i="1"/>
  <c r="Y41" i="1"/>
  <c r="Z220" i="1"/>
  <c r="Z226" i="1"/>
  <c r="AA189" i="1"/>
  <c r="Z202" i="1"/>
  <c r="Z194" i="1"/>
  <c r="Z203" i="1"/>
  <c r="AA224" i="1"/>
  <c r="Z156" i="1"/>
  <c r="AA215" i="1"/>
  <c r="Z92" i="1"/>
  <c r="Z76" i="1"/>
  <c r="Z28" i="1"/>
  <c r="Z137" i="1"/>
  <c r="Z129" i="1"/>
  <c r="Z121" i="1"/>
  <c r="Z186" i="1"/>
  <c r="AA93" i="1"/>
  <c r="AA82" i="1"/>
  <c r="Z195" i="1"/>
  <c r="Z96" i="1"/>
  <c r="AA40" i="1"/>
  <c r="AA94" i="1"/>
  <c r="AA78" i="1"/>
  <c r="Z88" i="1"/>
  <c r="Z80" i="1"/>
  <c r="Z100" i="1"/>
  <c r="Z84" i="1"/>
  <c r="Z199" i="1"/>
  <c r="Z191" i="1"/>
  <c r="W78" i="1"/>
  <c r="Z212" i="1"/>
  <c r="AA90" i="1"/>
  <c r="W94" i="1"/>
  <c r="AA143" i="1"/>
  <c r="AA194" i="1"/>
  <c r="AA86" i="1"/>
  <c r="Z95" i="1"/>
  <c r="Z87" i="1"/>
  <c r="Z79" i="1"/>
  <c r="W189" i="1"/>
  <c r="Z228" i="1"/>
  <c r="AA132" i="1"/>
  <c r="AA136" i="1"/>
  <c r="AA128" i="1"/>
  <c r="AA120" i="1"/>
  <c r="Z133" i="1"/>
  <c r="Z125" i="1"/>
  <c r="AA202" i="1"/>
  <c r="AA98" i="1"/>
  <c r="AA206" i="1"/>
  <c r="AA190" i="1"/>
  <c r="AA211" i="1"/>
  <c r="Z216" i="1"/>
  <c r="AA31" i="1"/>
  <c r="AA198" i="1"/>
  <c r="AA219" i="1"/>
  <c r="AA176" i="1"/>
  <c r="AA168" i="1"/>
  <c r="Z171" i="1"/>
  <c r="Z163" i="1"/>
  <c r="Z169" i="1"/>
  <c r="W190" i="1"/>
  <c r="Z200" i="1"/>
  <c r="Z192" i="1"/>
  <c r="Z201" i="1"/>
  <c r="Z193" i="1"/>
  <c r="W215" i="1"/>
  <c r="Z225" i="1"/>
  <c r="W31" i="1"/>
  <c r="AA30" i="1"/>
  <c r="Z32" i="1"/>
  <c r="AA97" i="1"/>
  <c r="AA81" i="1"/>
  <c r="AA85" i="1"/>
  <c r="Z99" i="1"/>
  <c r="Z91" i="1"/>
  <c r="Z83" i="1"/>
  <c r="Z75" i="1"/>
  <c r="Z30" i="1"/>
  <c r="Z103" i="1"/>
  <c r="Z29" i="1"/>
  <c r="AA27" i="1"/>
  <c r="AA77" i="1"/>
  <c r="Y81" i="1"/>
  <c r="Y97" i="1"/>
  <c r="W27" i="1"/>
  <c r="Z93" i="1"/>
  <c r="Z85" i="1"/>
  <c r="Z77" i="1"/>
  <c r="X194" i="1"/>
  <c r="Z206" i="1"/>
  <c r="Z198" i="1"/>
  <c r="Z190" i="1"/>
  <c r="X211" i="1"/>
  <c r="Z223" i="1"/>
  <c r="Z215" i="1"/>
  <c r="Z207" i="1"/>
  <c r="Z208" i="1"/>
  <c r="Z217" i="1"/>
  <c r="Z209" i="1"/>
  <c r="Z218" i="1"/>
  <c r="Z210" i="1"/>
  <c r="AA228" i="1"/>
  <c r="Z224" i="1"/>
  <c r="Z31" i="1"/>
  <c r="Y40" i="1"/>
  <c r="Z154" i="1"/>
  <c r="Z146" i="1"/>
  <c r="Z160" i="1"/>
  <c r="Z152" i="1"/>
  <c r="Z144" i="1"/>
  <c r="AA181" i="1"/>
  <c r="Z185" i="1"/>
  <c r="Z177" i="1"/>
  <c r="Z182" i="1"/>
  <c r="Z187" i="1"/>
  <c r="Z179" i="1"/>
  <c r="Z184" i="1"/>
  <c r="Z98" i="1"/>
  <c r="Z90" i="1"/>
  <c r="Z82" i="1"/>
  <c r="AA89" i="1"/>
  <c r="Z97" i="1"/>
  <c r="Z89" i="1"/>
  <c r="Z81" i="1"/>
  <c r="AA124" i="1"/>
  <c r="Z204" i="1"/>
  <c r="Z196" i="1"/>
  <c r="Z205" i="1"/>
  <c r="Z197" i="1"/>
  <c r="AA223" i="1"/>
  <c r="AA207" i="1"/>
  <c r="Z219" i="1"/>
  <c r="Z211" i="1"/>
  <c r="Z221" i="1"/>
  <c r="Z213" i="1"/>
  <c r="Z222" i="1"/>
  <c r="Z214" i="1"/>
  <c r="Z227" i="1"/>
  <c r="Z27" i="1"/>
  <c r="Z47" i="1"/>
  <c r="Z62" i="1"/>
  <c r="Z119" i="1"/>
  <c r="Z158" i="1"/>
  <c r="Z150" i="1"/>
  <c r="Z142" i="1"/>
  <c r="Z148" i="1"/>
  <c r="Z140" i="1"/>
  <c r="AA185" i="1"/>
  <c r="AA177" i="1"/>
  <c r="Z189" i="1"/>
  <c r="Z181" i="1"/>
  <c r="Z178" i="1"/>
  <c r="Z183" i="1"/>
  <c r="Z188" i="1"/>
  <c r="Z180" i="1"/>
  <c r="AA172" i="1"/>
  <c r="AA164" i="1"/>
  <c r="Z175" i="1"/>
  <c r="Z167" i="1"/>
  <c r="Z173" i="1"/>
  <c r="Z165" i="1"/>
  <c r="Z94" i="1"/>
  <c r="Z86" i="1"/>
  <c r="Z78" i="1"/>
  <c r="AA178" i="1"/>
  <c r="Y178" i="1"/>
  <c r="AA179" i="1"/>
  <c r="X179" i="1"/>
  <c r="AA226" i="1"/>
  <c r="X226" i="1"/>
  <c r="AA59" i="1"/>
  <c r="Z111" i="1"/>
  <c r="V103" i="1"/>
  <c r="AA161" i="1"/>
  <c r="Y161" i="1"/>
  <c r="Y157" i="1"/>
  <c r="AA157" i="1"/>
  <c r="AA153" i="1"/>
  <c r="Y153" i="1"/>
  <c r="Y149" i="1"/>
  <c r="AA149" i="1"/>
  <c r="AA145" i="1"/>
  <c r="Y145" i="1"/>
  <c r="W155" i="1"/>
  <c r="AA155" i="1"/>
  <c r="W147" i="1"/>
  <c r="AA147" i="1"/>
  <c r="W139" i="1"/>
  <c r="AA139" i="1"/>
  <c r="X170" i="1"/>
  <c r="AA170" i="1"/>
  <c r="X166" i="1"/>
  <c r="AA166" i="1"/>
  <c r="AA182" i="1"/>
  <c r="Y182" i="1"/>
  <c r="AA183" i="1"/>
  <c r="X183" i="1"/>
  <c r="W188" i="1"/>
  <c r="AA188" i="1"/>
  <c r="W180" i="1"/>
  <c r="AA180" i="1"/>
  <c r="AA225" i="1"/>
  <c r="Y225" i="1"/>
  <c r="AA29" i="1"/>
  <c r="AA100" i="1"/>
  <c r="AA96" i="1"/>
  <c r="AA92" i="1"/>
  <c r="AA88" i="1"/>
  <c r="AA84" i="1"/>
  <c r="AA80" i="1"/>
  <c r="AA76" i="1"/>
  <c r="AA116" i="1"/>
  <c r="AA159" i="1"/>
  <c r="AA162" i="1"/>
  <c r="AA220" i="1"/>
  <c r="Y220" i="1"/>
  <c r="AA216" i="1"/>
  <c r="Y216" i="1"/>
  <c r="AA212" i="1"/>
  <c r="Y212" i="1"/>
  <c r="AA208" i="1"/>
  <c r="Y208" i="1"/>
  <c r="AA221" i="1"/>
  <c r="X221" i="1"/>
  <c r="AA217" i="1"/>
  <c r="X217" i="1"/>
  <c r="AA213" i="1"/>
  <c r="X213" i="1"/>
  <c r="AA209" i="1"/>
  <c r="X209" i="1"/>
  <c r="W222" i="1"/>
  <c r="AA222" i="1"/>
  <c r="W218" i="1"/>
  <c r="AA218" i="1"/>
  <c r="W214" i="1"/>
  <c r="AA214" i="1"/>
  <c r="W210" i="1"/>
  <c r="AA210" i="1"/>
  <c r="X174" i="1"/>
  <c r="AA174" i="1"/>
  <c r="AA186" i="1"/>
  <c r="Y186" i="1"/>
  <c r="AA187" i="1"/>
  <c r="X187" i="1"/>
  <c r="W184" i="1"/>
  <c r="AA184" i="1"/>
  <c r="W227" i="1"/>
  <c r="AA227" i="1"/>
  <c r="AA32" i="1"/>
  <c r="AA28" i="1"/>
  <c r="AA54" i="1"/>
  <c r="AA99" i="1"/>
  <c r="AA95" i="1"/>
  <c r="AA91" i="1"/>
  <c r="AA87" i="1"/>
  <c r="AA83" i="1"/>
  <c r="AA79" i="1"/>
  <c r="AA75" i="1"/>
  <c r="AA108" i="1"/>
  <c r="AA151" i="1"/>
  <c r="AA203" i="1"/>
  <c r="Y203" i="1"/>
  <c r="AA199" i="1"/>
  <c r="Y199" i="1"/>
  <c r="AA195" i="1"/>
  <c r="Y195" i="1"/>
  <c r="AA191" i="1"/>
  <c r="Y191" i="1"/>
  <c r="AA204" i="1"/>
  <c r="X204" i="1"/>
  <c r="AA200" i="1"/>
  <c r="X200" i="1"/>
  <c r="AA196" i="1"/>
  <c r="X196" i="1"/>
  <c r="AA192" i="1"/>
  <c r="X192" i="1"/>
  <c r="W205" i="1"/>
  <c r="AA205" i="1"/>
  <c r="W201" i="1"/>
  <c r="AA201" i="1"/>
  <c r="W197" i="1"/>
  <c r="AA197" i="1"/>
  <c r="W193" i="1"/>
  <c r="AA193" i="1"/>
  <c r="Z135" i="1"/>
  <c r="Z131" i="1"/>
  <c r="Z127" i="1"/>
  <c r="Z123" i="1"/>
  <c r="Z115" i="1"/>
  <c r="Z107" i="1"/>
  <c r="Z138" i="1"/>
  <c r="Z55" i="1"/>
  <c r="Z39" i="1"/>
  <c r="Z70" i="1"/>
  <c r="AA48" i="1"/>
  <c r="AA67" i="1"/>
  <c r="AA112" i="1"/>
  <c r="AA104" i="1"/>
  <c r="Z51" i="1"/>
  <c r="Z43" i="1"/>
  <c r="Z35" i="1"/>
  <c r="AA138" i="1"/>
  <c r="AA134" i="1"/>
  <c r="AA130" i="1"/>
  <c r="AA126" i="1"/>
  <c r="AA122" i="1"/>
  <c r="Z74" i="1"/>
  <c r="Z66" i="1"/>
  <c r="Z58" i="1"/>
  <c r="Z117" i="1"/>
  <c r="Z113" i="1"/>
  <c r="Z109" i="1"/>
  <c r="Z105" i="1"/>
  <c r="Z134" i="1"/>
  <c r="Z132" i="1"/>
  <c r="Z130" i="1"/>
  <c r="Z128" i="1"/>
  <c r="Z126" i="1"/>
  <c r="Z124" i="1"/>
  <c r="Z122" i="1"/>
  <c r="Z120" i="1"/>
  <c r="X50" i="1"/>
  <c r="AA50" i="1"/>
  <c r="X42" i="1"/>
  <c r="AA42" i="1"/>
  <c r="X34" i="1"/>
  <c r="AA34" i="1"/>
  <c r="Z52" i="1"/>
  <c r="Z50" i="1"/>
  <c r="Z46" i="1"/>
  <c r="Z42" i="1"/>
  <c r="Z38" i="1"/>
  <c r="Z36" i="1"/>
  <c r="Z53" i="1"/>
  <c r="Z41" i="1"/>
  <c r="Z33" i="1"/>
  <c r="X69" i="1"/>
  <c r="AA69" i="1"/>
  <c r="Z73" i="1"/>
  <c r="Z69" i="1"/>
  <c r="Z65" i="1"/>
  <c r="Z61" i="1"/>
  <c r="Z57" i="1"/>
  <c r="Z68" i="1"/>
  <c r="Z60" i="1"/>
  <c r="Z56" i="1"/>
  <c r="AA52" i="1"/>
  <c r="AA44" i="1"/>
  <c r="AA36" i="1"/>
  <c r="AA71" i="1"/>
  <c r="AA63" i="1"/>
  <c r="X46" i="1"/>
  <c r="AA46" i="1"/>
  <c r="X38" i="1"/>
  <c r="AA38" i="1"/>
  <c r="Z54" i="1"/>
  <c r="Z48" i="1"/>
  <c r="Z44" i="1"/>
  <c r="Z40" i="1"/>
  <c r="Z34" i="1"/>
  <c r="Z49" i="1"/>
  <c r="Z45" i="1"/>
  <c r="Z37" i="1"/>
  <c r="X73" i="1"/>
  <c r="AA73" i="1"/>
  <c r="X65" i="1"/>
  <c r="AA65" i="1"/>
  <c r="X61" i="1"/>
  <c r="AA61" i="1"/>
  <c r="X57" i="1"/>
  <c r="AA57" i="1"/>
  <c r="Z71" i="1"/>
  <c r="Z67" i="1"/>
  <c r="Z63" i="1"/>
  <c r="Z59" i="1"/>
  <c r="Z72" i="1"/>
  <c r="Z64" i="1"/>
  <c r="Z176" i="1"/>
  <c r="Z174" i="1"/>
  <c r="Z172" i="1"/>
  <c r="Z170" i="1"/>
  <c r="Z168" i="1"/>
  <c r="Z166" i="1"/>
  <c r="Z164" i="1"/>
  <c r="Z162" i="1"/>
  <c r="AA118" i="1"/>
  <c r="AA114" i="1"/>
  <c r="AA110" i="1"/>
  <c r="AA106" i="1"/>
  <c r="AA102" i="1"/>
  <c r="Z101" i="1"/>
  <c r="Z118" i="1"/>
  <c r="Z116" i="1"/>
  <c r="Z114" i="1"/>
  <c r="Z112" i="1"/>
  <c r="Z110" i="1"/>
  <c r="Z108" i="1"/>
  <c r="Z106" i="1"/>
  <c r="Z104" i="1"/>
  <c r="Z102" i="1"/>
  <c r="Z136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74" i="1"/>
  <c r="AA72" i="1"/>
  <c r="AA70" i="1"/>
  <c r="AA68" i="1"/>
  <c r="AA66" i="1"/>
  <c r="AA64" i="1"/>
  <c r="AA62" i="1"/>
  <c r="AA60" i="1"/>
  <c r="AA58" i="1"/>
  <c r="AA56" i="1"/>
  <c r="AA119" i="1"/>
  <c r="AA117" i="1"/>
  <c r="AA115" i="1"/>
  <c r="AA113" i="1"/>
  <c r="AA111" i="1"/>
  <c r="AA109" i="1"/>
  <c r="AA107" i="1"/>
  <c r="AA105" i="1"/>
  <c r="AA103" i="1"/>
  <c r="AA101" i="1"/>
  <c r="AA137" i="1"/>
  <c r="AA135" i="1"/>
  <c r="AA133" i="1"/>
  <c r="AA131" i="1"/>
  <c r="AA129" i="1"/>
  <c r="AA127" i="1"/>
  <c r="AA125" i="1"/>
  <c r="AA123" i="1"/>
  <c r="AA121" i="1"/>
  <c r="AA160" i="1"/>
  <c r="AA158" i="1"/>
  <c r="AA156" i="1"/>
  <c r="AA154" i="1"/>
  <c r="AA152" i="1"/>
  <c r="AA150" i="1"/>
  <c r="AA148" i="1"/>
  <c r="AA146" i="1"/>
  <c r="AA144" i="1"/>
  <c r="AA141" i="1"/>
  <c r="W142" i="1"/>
  <c r="AA142" i="1"/>
  <c r="W140" i="1"/>
  <c r="AA140" i="1"/>
  <c r="Z161" i="1"/>
  <c r="Z159" i="1"/>
  <c r="Z157" i="1"/>
  <c r="Z155" i="1"/>
  <c r="Z153" i="1"/>
  <c r="Z151" i="1"/>
  <c r="Z149" i="1"/>
  <c r="Z147" i="1"/>
  <c r="Z145" i="1"/>
  <c r="Z143" i="1"/>
  <c r="Z141" i="1"/>
  <c r="Z139" i="1"/>
  <c r="AA175" i="1"/>
  <c r="AA173" i="1"/>
  <c r="AA171" i="1"/>
  <c r="AA169" i="1"/>
  <c r="AA167" i="1"/>
  <c r="AA165" i="1"/>
  <c r="AA163" i="1"/>
  <c r="L23" i="1"/>
  <c r="M23" i="1"/>
  <c r="P22" i="1" l="1"/>
  <c r="L22" i="1"/>
  <c r="L24" i="1"/>
  <c r="L25" i="1"/>
  <c r="T25" i="1" s="1"/>
  <c r="L26" i="1"/>
  <c r="T26" i="1" s="1"/>
  <c r="M24" i="1"/>
  <c r="U24" i="1" s="1"/>
  <c r="M25" i="1"/>
  <c r="U25" i="1" s="1"/>
  <c r="M26" i="1"/>
  <c r="U26" i="1" s="1"/>
  <c r="N24" i="1"/>
  <c r="V24" i="1" s="1"/>
  <c r="N25" i="1"/>
  <c r="V25" i="1" s="1"/>
  <c r="N26" i="1"/>
  <c r="V26" i="1" s="1"/>
  <c r="O24" i="1"/>
  <c r="O25" i="1"/>
  <c r="O26" i="1"/>
  <c r="P24" i="1"/>
  <c r="W24" i="1" s="1"/>
  <c r="P25" i="1"/>
  <c r="W25" i="1" s="1"/>
  <c r="P26" i="1"/>
  <c r="W26" i="1" s="1"/>
  <c r="Q24" i="1"/>
  <c r="X24" i="1" s="1"/>
  <c r="Q25" i="1"/>
  <c r="X25" i="1" s="1"/>
  <c r="Q26" i="1"/>
  <c r="X26" i="1" s="1"/>
  <c r="R24" i="1"/>
  <c r="Y24" i="1" s="1"/>
  <c r="R25" i="1"/>
  <c r="Y25" i="1" s="1"/>
  <c r="R26" i="1"/>
  <c r="Y26" i="1" s="1"/>
  <c r="S24" i="1"/>
  <c r="S25" i="1"/>
  <c r="S26" i="1"/>
  <c r="T24" i="1"/>
  <c r="Z25" i="1" l="1"/>
  <c r="AA25" i="1"/>
  <c r="Z26" i="1"/>
  <c r="Z24" i="1"/>
  <c r="AA26" i="1"/>
  <c r="AA24" i="1"/>
  <c r="T22" i="1"/>
  <c r="W22" i="1"/>
  <c r="N23" i="1"/>
  <c r="V23" i="1" s="1"/>
  <c r="O23" i="1"/>
  <c r="P23" i="1"/>
  <c r="W23" i="1" s="1"/>
  <c r="Q23" i="1"/>
  <c r="X23" i="1" s="1"/>
  <c r="R23" i="1"/>
  <c r="Y23" i="1" s="1"/>
  <c r="S23" i="1"/>
  <c r="T23" i="1"/>
  <c r="U23" i="1"/>
  <c r="Z23" i="1" l="1"/>
  <c r="AA23" i="1"/>
  <c r="X7" i="2"/>
  <c r="S22" i="1" l="1"/>
  <c r="R22" i="1"/>
  <c r="Y22" i="1" s="1"/>
  <c r="Q22" i="1"/>
  <c r="O22" i="1"/>
  <c r="N22" i="1"/>
  <c r="V22" i="1" s="1"/>
  <c r="M22" i="1"/>
  <c r="X22" i="1" l="1"/>
  <c r="Y12" i="2" s="1"/>
  <c r="AA22" i="1"/>
  <c r="T6" i="2" s="1"/>
  <c r="U22" i="1"/>
  <c r="X12" i="2" s="1"/>
  <c r="Z22" i="1"/>
  <c r="T7" i="2" s="1"/>
  <c r="X13" i="2"/>
  <c r="Y13" i="2"/>
  <c r="T8" i="2" l="1"/>
  <c r="U8" i="2"/>
  <c r="U7" i="2"/>
  <c r="Y11" i="2"/>
  <c r="T11" i="2" s="1"/>
  <c r="X11" i="2"/>
  <c r="T12" i="2" l="1"/>
  <c r="T13" i="2" s="1"/>
  <c r="T15" i="2" s="1"/>
  <c r="E12" i="1" l="1"/>
  <c r="E17" i="1"/>
  <c r="F18" i="1"/>
  <c r="F16" i="1"/>
  <c r="E18" i="1"/>
  <c r="E16" i="1"/>
  <c r="F17" i="1"/>
</calcChain>
</file>

<file path=xl/sharedStrings.xml><?xml version="1.0" encoding="utf-8"?>
<sst xmlns="http://schemas.openxmlformats.org/spreadsheetml/2006/main" count="579" uniqueCount="337">
  <si>
    <t>Identificação</t>
  </si>
  <si>
    <t>Estado físico</t>
  </si>
  <si>
    <t>Tipo de armazenagem</t>
  </si>
  <si>
    <t>Substância designada</t>
  </si>
  <si>
    <t>Categoria Seveso</t>
  </si>
  <si>
    <t>III. Inventário de substâncias perigosas do estabelecimento</t>
  </si>
  <si>
    <t>Líquido</t>
  </si>
  <si>
    <t>Gasoso</t>
  </si>
  <si>
    <t>Sólido</t>
  </si>
  <si>
    <t>Gás liquefeito</t>
  </si>
  <si>
    <t>1 só opção</t>
  </si>
  <si>
    <t>Armazém</t>
  </si>
  <si>
    <t>Bigbag</t>
  </si>
  <si>
    <t>Caverna</t>
  </si>
  <si>
    <t>Contentor/Tambor</t>
  </si>
  <si>
    <t>Embalagens</t>
  </si>
  <si>
    <t>Esfera</t>
  </si>
  <si>
    <t>Garrafa</t>
  </si>
  <si>
    <t>Paiol</t>
  </si>
  <si>
    <t>Reservatório atmosférico</t>
  </si>
  <si>
    <t>Reservatório enterrado</t>
  </si>
  <si>
    <t>Reservatório pressurizado</t>
  </si>
  <si>
    <t>Reservatório refrigerado</t>
  </si>
  <si>
    <t>Silo</t>
  </si>
  <si>
    <t>Outro</t>
  </si>
  <si>
    <t>não</t>
  </si>
  <si>
    <r>
      <t>7.</t>
    </r>
    <r>
      <rPr>
        <sz val="11"/>
        <color rgb="FF000000"/>
        <rFont val="Calibri"/>
        <family val="2"/>
        <scheme val="minor"/>
      </rPr>
      <t> Pentóxido de arsénio, ácido arsénico (V) e/ou seus sais</t>
    </r>
  </si>
  <si>
    <r>
      <t>8.</t>
    </r>
    <r>
      <rPr>
        <sz val="11"/>
        <color rgb="FF000000"/>
        <rFont val="Calibri"/>
        <family val="2"/>
        <scheme val="minor"/>
      </rPr>
      <t> Trióxido de arsénio, ácido arsenioso (III) e/ou seus sais</t>
    </r>
  </si>
  <si>
    <r>
      <t>9.</t>
    </r>
    <r>
      <rPr>
        <sz val="11"/>
        <color rgb="FF000000"/>
        <rFont val="Calibri"/>
        <family val="2"/>
        <scheme val="minor"/>
      </rPr>
      <t> Bromo</t>
    </r>
  </si>
  <si>
    <r>
      <t>10.</t>
    </r>
    <r>
      <rPr>
        <sz val="11"/>
        <color rgb="FF000000"/>
        <rFont val="Calibri"/>
        <family val="2"/>
        <scheme val="minor"/>
      </rPr>
      <t> Cloro</t>
    </r>
  </si>
  <si>
    <r>
      <t>11.</t>
    </r>
    <r>
      <rPr>
        <sz val="11"/>
        <color rgb="FF000000"/>
        <rFont val="Calibri"/>
        <family val="2"/>
        <scheme val="minor"/>
      </rPr>
      <t> Compostos de níquel na forma de pó inalável: monóxido de níquel, dióxido de níquel, sulfureto de níquel, dissulfureto de triníquel, trióxido de diníquel</t>
    </r>
  </si>
  <si>
    <r>
      <t xml:space="preserve">12. </t>
    </r>
    <r>
      <rPr>
        <sz val="11"/>
        <color rgb="FF000000"/>
        <rFont val="Calibri"/>
        <family val="2"/>
        <scheme val="minor"/>
      </rPr>
      <t>Etilenoimina</t>
    </r>
  </si>
  <si>
    <r>
      <t>13.</t>
    </r>
    <r>
      <rPr>
        <sz val="11"/>
        <color rgb="FF000000"/>
        <rFont val="Calibri"/>
        <family val="2"/>
        <scheme val="minor"/>
      </rPr>
      <t> Flúor</t>
    </r>
  </si>
  <si>
    <r>
      <t>14.</t>
    </r>
    <r>
      <rPr>
        <sz val="11"/>
        <color rgb="FF000000"/>
        <rFont val="Calibri"/>
        <family val="2"/>
        <scheme val="minor"/>
      </rPr>
      <t> Formaldeído (concentração ≥ 90 %)</t>
    </r>
  </si>
  <si>
    <r>
      <t>15.</t>
    </r>
    <r>
      <rPr>
        <sz val="11"/>
        <color rgb="FF000000"/>
        <rFont val="Calibri"/>
        <family val="2"/>
        <scheme val="minor"/>
      </rPr>
      <t> Hidrogénio</t>
    </r>
  </si>
  <si>
    <r>
      <t>16.</t>
    </r>
    <r>
      <rPr>
        <sz val="11"/>
        <color rgb="FF000000"/>
        <rFont val="Calibri"/>
        <family val="2"/>
        <scheme val="minor"/>
      </rPr>
      <t> Cloreto de hidrogénio (gás liquefeito)</t>
    </r>
  </si>
  <si>
    <r>
      <t>17.</t>
    </r>
    <r>
      <rPr>
        <sz val="11"/>
        <color rgb="FF000000"/>
        <rFont val="Calibri"/>
        <family val="2"/>
        <scheme val="minor"/>
      </rPr>
      <t> Alquilchumbos</t>
    </r>
  </si>
  <si>
    <r>
      <t>19.</t>
    </r>
    <r>
      <rPr>
        <sz val="11"/>
        <color rgb="FF000000"/>
        <rFont val="Calibri"/>
        <family val="2"/>
        <scheme val="minor"/>
      </rPr>
      <t> Acetileno</t>
    </r>
  </si>
  <si>
    <r>
      <t>20.</t>
    </r>
    <r>
      <rPr>
        <sz val="11"/>
        <color rgb="FF000000"/>
        <rFont val="Calibri"/>
        <family val="2"/>
        <scheme val="minor"/>
      </rPr>
      <t> Óxido de etileno</t>
    </r>
  </si>
  <si>
    <r>
      <t>21.</t>
    </r>
    <r>
      <rPr>
        <sz val="11"/>
        <color rgb="FF000000"/>
        <rFont val="Calibri"/>
        <family val="2"/>
        <scheme val="minor"/>
      </rPr>
      <t> Óxido de propileno</t>
    </r>
  </si>
  <si>
    <r>
      <t>22.</t>
    </r>
    <r>
      <rPr>
        <sz val="11"/>
        <color rgb="FF000000"/>
        <rFont val="Calibri"/>
        <family val="2"/>
        <scheme val="minor"/>
      </rPr>
      <t> Metanol</t>
    </r>
  </si>
  <si>
    <r>
      <t>23.</t>
    </r>
    <r>
      <rPr>
        <sz val="11"/>
        <color rgb="FF000000"/>
        <rFont val="Calibri"/>
        <family val="2"/>
        <scheme val="minor"/>
      </rPr>
      <t> 4,4’-Metileno bis (2-cloroanilina) e/ou seus sais, na forma de pó</t>
    </r>
  </si>
  <si>
    <r>
      <t>24.</t>
    </r>
    <r>
      <rPr>
        <sz val="11"/>
        <color rgb="FF000000"/>
        <rFont val="Calibri"/>
        <family val="2"/>
        <scheme val="minor"/>
      </rPr>
      <t xml:space="preserve"> Isocianato de metilo</t>
    </r>
  </si>
  <si>
    <r>
      <t>25.</t>
    </r>
    <r>
      <rPr>
        <sz val="11"/>
        <color rgb="FF000000"/>
        <rFont val="Calibri"/>
        <family val="2"/>
        <scheme val="minor"/>
      </rPr>
      <t> Oxigénio</t>
    </r>
  </si>
  <si>
    <r>
      <t>26.</t>
    </r>
    <r>
      <rPr>
        <sz val="11"/>
        <color rgb="FF000000"/>
        <rFont val="Calibri"/>
        <family val="2"/>
        <scheme val="minor"/>
      </rPr>
      <t xml:space="preserve"> 2,4-Diisocianato de tolueno
      2,6-Diisocianato de tolueno</t>
    </r>
  </si>
  <si>
    <r>
      <t>27.</t>
    </r>
    <r>
      <rPr>
        <sz val="11"/>
        <color rgb="FF000000"/>
        <rFont val="Calibri"/>
        <family val="2"/>
        <scheme val="minor"/>
      </rPr>
      <t xml:space="preserve"> Dicloreto de carbonilo (fosgénio)</t>
    </r>
  </si>
  <si>
    <r>
      <t>28.</t>
    </r>
    <r>
      <rPr>
        <sz val="11"/>
        <color rgb="FF000000"/>
        <rFont val="Calibri"/>
        <family val="2"/>
        <scheme val="minor"/>
      </rPr>
      <t> Arsina (tri-hidreto de arsénio)</t>
    </r>
  </si>
  <si>
    <r>
      <t>29.</t>
    </r>
    <r>
      <rPr>
        <sz val="11"/>
        <color rgb="FF000000"/>
        <rFont val="Calibri"/>
        <family val="2"/>
        <scheme val="minor"/>
      </rPr>
      <t> Fosfina (tri-hidreto de fósforo)</t>
    </r>
  </si>
  <si>
    <r>
      <t>30.</t>
    </r>
    <r>
      <rPr>
        <sz val="11"/>
        <color rgb="FF000000"/>
        <rFont val="Calibri"/>
        <family val="2"/>
        <scheme val="minor"/>
      </rPr>
      <t> Dicloreto de enxofre</t>
    </r>
  </si>
  <si>
    <r>
      <t>31.</t>
    </r>
    <r>
      <rPr>
        <sz val="11"/>
        <color rgb="FF000000"/>
        <rFont val="Calibri"/>
        <family val="2"/>
        <scheme val="minor"/>
      </rPr>
      <t xml:space="preserve"> Trióxido de enxofre</t>
    </r>
  </si>
  <si>
    <r>
      <t>35.</t>
    </r>
    <r>
      <rPr>
        <sz val="11"/>
        <color rgb="FF000000"/>
        <rFont val="Calibri"/>
        <family val="2"/>
        <scheme val="minor"/>
      </rPr>
      <t> Amoníaco anidro</t>
    </r>
  </si>
  <si>
    <r>
      <t>36.</t>
    </r>
    <r>
      <rPr>
        <sz val="11"/>
        <color rgb="FF000000"/>
        <rFont val="Calibri"/>
        <family val="2"/>
        <scheme val="minor"/>
      </rPr>
      <t> Trifluoreto de boro</t>
    </r>
  </si>
  <si>
    <r>
      <t>37.</t>
    </r>
    <r>
      <rPr>
        <sz val="11"/>
        <color rgb="FF000000"/>
        <rFont val="Calibri"/>
        <family val="2"/>
        <scheme val="minor"/>
      </rPr>
      <t> Sulfureto de hidrogénio</t>
    </r>
  </si>
  <si>
    <r>
      <t>38.</t>
    </r>
    <r>
      <rPr>
        <sz val="11"/>
        <color rgb="FF000000"/>
        <rFont val="Calibri"/>
        <family val="2"/>
        <scheme val="minor"/>
      </rPr>
      <t> Piperidina</t>
    </r>
  </si>
  <si>
    <r>
      <t xml:space="preserve">39. </t>
    </r>
    <r>
      <rPr>
        <sz val="11"/>
        <color rgb="FF000000"/>
        <rFont val="Calibri"/>
        <family val="2"/>
        <scheme val="minor"/>
      </rPr>
      <t>Bis(2-dimetilaminoetil)(metil)amina</t>
    </r>
  </si>
  <si>
    <r>
      <t>40.</t>
    </r>
    <r>
      <rPr>
        <sz val="11"/>
        <color rgb="FF000000"/>
        <rFont val="Calibri"/>
        <family val="2"/>
        <scheme val="minor"/>
      </rPr>
      <t xml:space="preserve"> 3-(2-Etilhexiloxi)propilamina</t>
    </r>
  </si>
  <si>
    <t>H1</t>
  </si>
  <si>
    <t>H2</t>
  </si>
  <si>
    <t>H3</t>
  </si>
  <si>
    <t>P1a</t>
  </si>
  <si>
    <t>P1b</t>
  </si>
  <si>
    <t>P2</t>
  </si>
  <si>
    <t>P3a</t>
  </si>
  <si>
    <t>P3b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</si>
  <si>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</si>
  <si>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</si>
  <si>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</si>
  <si>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</si>
  <si>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</si>
  <si>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</si>
  <si>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</si>
  <si>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</si>
  <si>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</si>
  <si>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E2</t>
  </si>
  <si>
    <t>O1</t>
  </si>
  <si>
    <t>O2</t>
  </si>
  <si>
    <t>O3</t>
  </si>
  <si>
    <t>várias opções</t>
  </si>
  <si>
    <t>Reservatório recoberto</t>
  </si>
  <si>
    <r>
      <t xml:space="preserve">1. </t>
    </r>
    <r>
      <rPr>
        <sz val="11"/>
        <color rgb="FF000000"/>
        <rFont val="Calibri"/>
        <family val="2"/>
        <scheme val="minor"/>
      </rPr>
      <t>Nitrato de amónio</t>
    </r>
  </si>
  <si>
    <r>
      <t xml:space="preserve">2. </t>
    </r>
    <r>
      <rPr>
        <sz val="11"/>
        <color rgb="FF000000"/>
        <rFont val="Calibri"/>
        <family val="2"/>
        <scheme val="minor"/>
      </rPr>
      <t>Nitrato de amónio</t>
    </r>
  </si>
  <si>
    <r>
      <t>3.</t>
    </r>
    <r>
      <rPr>
        <sz val="11"/>
        <color rgb="FF000000"/>
        <rFont val="Calibri"/>
        <family val="2"/>
        <scheme val="minor"/>
      </rPr>
      <t> Nitrato de amónio</t>
    </r>
  </si>
  <si>
    <r>
      <t>4.</t>
    </r>
    <r>
      <rPr>
        <sz val="11"/>
        <color rgb="FF000000"/>
        <rFont val="Calibri"/>
        <family val="2"/>
        <scheme val="minor"/>
      </rPr>
      <t> Nitrato de amónio</t>
    </r>
  </si>
  <si>
    <r>
      <t>5.</t>
    </r>
    <r>
      <rPr>
        <sz val="11"/>
        <color rgb="FF000000"/>
        <rFont val="Calibri"/>
        <family val="2"/>
        <scheme val="minor"/>
      </rPr>
      <t> Nitrato de potássio</t>
    </r>
  </si>
  <si>
    <r>
      <t>6.</t>
    </r>
    <r>
      <rPr>
        <sz val="11"/>
        <color rgb="FF000000"/>
        <rFont val="Calibri"/>
        <family val="2"/>
        <scheme val="minor"/>
      </rPr>
      <t> Nitrato de potássio</t>
    </r>
  </si>
  <si>
    <r>
      <t>18.</t>
    </r>
    <r>
      <rPr>
        <sz val="11"/>
        <color rgb="FF000000"/>
        <rFont val="Calibri"/>
        <family val="2"/>
        <scheme val="minor"/>
      </rPr>
      <t> Gases inflamáveis liquefeitos, categoria 1 ou 2 (incluindo GPL) e gás natural</t>
    </r>
  </si>
  <si>
    <r>
      <t>32.</t>
    </r>
    <r>
      <rPr>
        <sz val="11"/>
        <color rgb="FF000000"/>
        <rFont val="Calibri"/>
        <family val="2"/>
        <scheme val="minor"/>
      </rPr>
      <t xml:space="preserve"> Policlorodibenzofuranos e policlorodibenzodioxinas (incluindo TCDD), calculados em equivalentes de TCDD</t>
    </r>
  </si>
  <si>
    <r>
      <t>41.</t>
    </r>
    <r>
      <rPr>
        <sz val="11"/>
        <color rgb="FF000000"/>
        <rFont val="Calibri"/>
        <family val="2"/>
        <scheme val="minor"/>
      </rPr>
      <t xml:space="preserve"> Misturas </t>
    </r>
    <r>
      <rPr>
        <sz val="11"/>
        <color rgb="FF000000"/>
        <rFont val="Calibri"/>
        <family val="2"/>
        <scheme val="minor"/>
      </rPr>
      <t>de hipoclorito de sódio classificadas como categoria 1 toxicidade aguda para o ambiente aquático [H400] contendo menos de 5 % cloro ativo e não classificadas noutras categorias de perigo da parte 1 do Anexo I.</t>
    </r>
  </si>
  <si>
    <r>
      <t>42.</t>
    </r>
    <r>
      <rPr>
        <sz val="11"/>
        <color rgb="FF000000"/>
        <rFont val="Calibri"/>
        <family val="2"/>
        <scheme val="minor"/>
      </rPr>
      <t> Propilamina</t>
    </r>
  </si>
  <si>
    <r>
      <t>43.</t>
    </r>
    <r>
      <rPr>
        <sz val="11"/>
        <color rgb="FF000000"/>
        <rFont val="Calibri"/>
        <family val="2"/>
        <scheme val="minor"/>
      </rPr>
      <t> Acrilato de terc-butilo</t>
    </r>
  </si>
  <si>
    <r>
      <t>44.</t>
    </r>
    <r>
      <rPr>
        <sz val="11"/>
        <color rgb="FF000000"/>
        <rFont val="Calibri"/>
        <family val="2"/>
        <scheme val="minor"/>
      </rPr>
      <t> 2-Metilbutil-3-butenonitrilo</t>
    </r>
  </si>
  <si>
    <r>
      <t>45.</t>
    </r>
    <r>
      <rPr>
        <sz val="11"/>
        <color rgb="FF000000"/>
        <rFont val="Calibri"/>
        <family val="2"/>
        <scheme val="minor"/>
      </rPr>
      <t> Tetra-hidro-3,5-dimetil-1,3,5tiadianina-2-tiona (dazomete)</t>
    </r>
  </si>
  <si>
    <r>
      <t>46.</t>
    </r>
    <r>
      <rPr>
        <sz val="11"/>
        <color rgb="FF000000"/>
        <rFont val="Calibri"/>
        <family val="2"/>
        <scheme val="minor"/>
      </rPr>
      <t xml:space="preserve"> Acrilato de metilo</t>
    </r>
  </si>
  <si>
    <r>
      <t>47.</t>
    </r>
    <r>
      <rPr>
        <sz val="11"/>
        <color rgb="FF000000"/>
        <rFont val="Calibri"/>
        <family val="2"/>
        <scheme val="minor"/>
      </rPr>
      <t> 3-Metilopiridina</t>
    </r>
  </si>
  <si>
    <r>
      <t>48.</t>
    </r>
    <r>
      <rPr>
        <sz val="11"/>
        <color rgb="FF000000"/>
        <rFont val="Calibri"/>
        <family val="2"/>
        <scheme val="minor"/>
      </rPr>
      <t> 1-Bromo-3-cloropropano</t>
    </r>
  </si>
  <si>
    <t>input message</t>
  </si>
  <si>
    <t>nota 13</t>
  </si>
  <si>
    <t>nota 14</t>
  </si>
  <si>
    <t>nota 15</t>
  </si>
  <si>
    <t>nota 16</t>
  </si>
  <si>
    <t>nota 17</t>
  </si>
  <si>
    <t>nota 18</t>
  </si>
  <si>
    <t>nota 19</t>
  </si>
  <si>
    <t>nota (completa descrição)</t>
  </si>
  <si>
    <t>nota 20</t>
  </si>
  <si>
    <t>nota 21</t>
  </si>
  <si>
    <t>limiar inferior</t>
  </si>
  <si>
    <t>limiar superior</t>
  </si>
  <si>
    <t>DADOS DE APOIO (OCULTOS)</t>
  </si>
  <si>
    <t>Secção H</t>
  </si>
  <si>
    <t>Secção P</t>
  </si>
  <si>
    <t>Secção E</t>
  </si>
  <si>
    <t>Secção O</t>
  </si>
  <si>
    <t>Qinf Secção H</t>
  </si>
  <si>
    <t>Qinf Secção P</t>
  </si>
  <si>
    <t>Qinf Secção E</t>
  </si>
  <si>
    <t>Qinf Secção O</t>
  </si>
  <si>
    <t>Qsup Secção H</t>
  </si>
  <si>
    <t>Qsup Secção P</t>
  </si>
  <si>
    <t>Qsup Secção E</t>
  </si>
  <si>
    <t>Qsup Secção O</t>
  </si>
  <si>
    <t>q/Qinf Secção H</t>
  </si>
  <si>
    <t>q/Qinf Secção P</t>
  </si>
  <si>
    <t>q/Qinf Secção E</t>
  </si>
  <si>
    <t>q/Qsup Secção H</t>
  </si>
  <si>
    <t>q/Qsup Secção P</t>
  </si>
  <si>
    <t>q/Qsup Secção E</t>
  </si>
  <si>
    <t>Regra da adição</t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</si>
  <si>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H)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</si>
  <si>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P)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</si>
  <si>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E)</t>
    </r>
  </si>
  <si>
    <t>Célula (ref)</t>
  </si>
  <si>
    <t>Limiares designadas</t>
  </si>
  <si>
    <t>Inf</t>
  </si>
  <si>
    <t>Sup</t>
  </si>
  <si>
    <t>Limiares categorias</t>
  </si>
  <si>
    <t>Quantidade máxima (q) (tonelada)</t>
  </si>
  <si>
    <t xml:space="preserve">Enquadramento do estabelecimento:  </t>
  </si>
  <si>
    <t>É NI?</t>
  </si>
  <si>
    <t>É NS?</t>
  </si>
  <si>
    <t>NI?</t>
  </si>
  <si>
    <t>NS?</t>
  </si>
  <si>
    <t>Enquadramento direto</t>
  </si>
  <si>
    <t>Enq direto</t>
  </si>
  <si>
    <t>1.º Enquadramento direto?</t>
  </si>
  <si>
    <t>2.º Regra da adição?</t>
  </si>
  <si>
    <t>conclusão final do enquadramento:</t>
  </si>
  <si>
    <t>I. Âmbito</t>
  </si>
  <si>
    <t>II. Informação sobre o operador e o estabelecimento</t>
  </si>
  <si>
    <t>Identificação do operador</t>
  </si>
  <si>
    <t xml:space="preserve">Nome/Denominação Social  </t>
  </si>
  <si>
    <t>Endereço/Sede Social (morada e código postal)</t>
  </si>
  <si>
    <t>Número de Identificação Fiscal (NIPC ou NIF)</t>
  </si>
  <si>
    <t>Identificação do estabelecimento</t>
  </si>
  <si>
    <t xml:space="preserve">Designação do estabelecimento </t>
  </si>
  <si>
    <t>Endereço completo (morada e código postal)</t>
  </si>
  <si>
    <t>Freguesia</t>
  </si>
  <si>
    <t>Concelho</t>
  </si>
  <si>
    <t>Coordenadas Geográficas</t>
  </si>
  <si>
    <t>Responsável do estabelecimento (nome e função)</t>
  </si>
  <si>
    <t xml:space="preserve">Indicação do endereço preferencial para correspondência </t>
  </si>
  <si>
    <t>Indicação de ponto de contacto preferencial para efeitos da Prevenção de Acidentes Graves</t>
  </si>
  <si>
    <t>Nome</t>
  </si>
  <si>
    <t>Função</t>
  </si>
  <si>
    <t>Telefone</t>
  </si>
  <si>
    <t>Fax</t>
  </si>
  <si>
    <t>E-mail</t>
  </si>
  <si>
    <t xml:space="preserve"> </t>
  </si>
  <si>
    <t>Resultados da regra da adição (se aplicável):</t>
  </si>
  <si>
    <r>
      <t>Regime de Prevenção de Acidentes Graves (Decreto-Lei n.º 150/2015, de</t>
    </r>
    <r>
      <rPr>
        <b/>
        <sz val="11"/>
        <rFont val="Calibri"/>
        <family val="2"/>
        <scheme val="minor"/>
      </rPr>
      <t xml:space="preserve"> 5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rFont val="Calibri"/>
        <family val="2"/>
        <scheme val="minor"/>
      </rPr>
      <t xml:space="preserve"> agosto)</t>
    </r>
  </si>
  <si>
    <t>FORMULÁRIO DE COMUNICAÇÃO</t>
  </si>
  <si>
    <t>Classificação</t>
  </si>
  <si>
    <t>Comunicação</t>
  </si>
  <si>
    <t>Atualização de comunicação</t>
  </si>
  <si>
    <t>Categoria(s) de perigo aplicáveis</t>
  </si>
  <si>
    <t>Quantidade-limiar da coluna 2 (Qinf) (tonelada)</t>
  </si>
  <si>
    <t>Quantidade-limiar da coluna 3 (Qsup) (tonelada)</t>
  </si>
  <si>
    <t>Indicação do sítio na internet onde está disponibilizada a informação nos termos do n.º 1 do artigo 30.º do Decreto-Lei n.º 150/2015, de 5 de agosto</t>
  </si>
  <si>
    <t>II.1.</t>
  </si>
  <si>
    <t>II.3.</t>
  </si>
  <si>
    <t>II.4.</t>
  </si>
  <si>
    <t>II.5.</t>
  </si>
  <si>
    <t xml:space="preserve">II.6. </t>
  </si>
  <si>
    <t>II.2.</t>
  </si>
  <si>
    <t>I.2.</t>
  </si>
  <si>
    <t>Caso se trate de uma atualização de comunicação por alteração substancial do estabelecimento, essa alteração implica um aumento dos perigos de acidente grave do estabelecimento?</t>
  </si>
  <si>
    <t>I.3.</t>
  </si>
  <si>
    <t>Este formulário está a ser submetido no âmbito de um procedimento integrado (art. 47.º)?</t>
  </si>
  <si>
    <t xml:space="preserve">Anexos a incluir: </t>
  </si>
  <si>
    <t>- Carta da envolvente à escala 1:10.000, com identificação do estabelecimento e dos elementos identificados no ponto II.5.</t>
  </si>
  <si>
    <t>- Comprovativos de classificação das «substâncias perigosas»</t>
  </si>
  <si>
    <t>Em caso de comunicação de encerramento ou desativação do estabelecimento (n.º 3 do artigo 14.º), anexar declaração que ateste a data a partir da qual deixa de haver presença de substâncias perigosas no estabelecimento.</t>
  </si>
  <si>
    <t>Instruções de preenchimento</t>
  </si>
  <si>
    <t>- Caso a apresentação deste formulário esteja associada ao encerramento definitivo ou desativação do estabelecimento, apenas terão de ser preenchidos os pontos I.1, II.1 e II.2. Neste caso, o formulário de comunicação poderá ser apresentado diretamente à APA e à Inspeção-Geral da Agricultura, do Mar, do Ambiente e do Ordenamento do Território (IGAMAOT), devendo ser igualmente submetido à Autoridade Nacional de Protecção Civil (ANPC), no caso de estabelecimento de nível superior.</t>
  </si>
  <si>
    <t>- Caso a apresentação deste formulário esteja associada a alteração da informação constante das alíneas a), b) e c) do anexo II (n.º 2c do artigo 14.º do Decreto-Lei n.º 150/2015, de 5 de agosto), apenas é necessário preencher os campos alterados.</t>
  </si>
  <si>
    <t>Identificação do estabelecimento | Coordenadas geográficas</t>
  </si>
  <si>
    <r>
      <t xml:space="preserve">Indicação das coordenadas do estabelecimento M e P (M = Meridiana; P = Perpendicular à Meridiana), expressas em metros, lidas na correspondente Carta Militar à escala 1:25 000, no Sistema de Projecção </t>
    </r>
    <r>
      <rPr>
        <i/>
        <sz val="9"/>
        <rFont val="Calibri"/>
        <family val="2"/>
        <scheme val="minor"/>
      </rPr>
      <t>Transverse Mercator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Datum</t>
    </r>
    <r>
      <rPr>
        <sz val="9"/>
        <rFont val="Calibri"/>
        <family val="2"/>
        <scheme val="minor"/>
      </rPr>
      <t xml:space="preserve"> de Lisboa, tendo como origem o Ponto Fictício. Em alternativa, indicar as coordenadas geográficas (latitude e longitude) em graus decimais referentes ao sistema de projecção WGS84.</t>
    </r>
  </si>
  <si>
    <t>Descrição da área circundante do estabelecimento, identificando, designadamente, os elementos suscetíveis de causar um acidente grave ou de agravar as suas consequências incluindo, quando disponíveis, dados respeitantes a estabelecimentos vizinhos abrangidos pelo Decreto-Lei n.º 150/2015, de 5 de agosto, a locais não abrangidos pelo referido diploma, áreas ou construções que possam estar na origem de acidente grave ou aumentar o risco da sua ocorrência, agravar as suas consequências ou causar um efeito dominó.</t>
  </si>
  <si>
    <t>III.</t>
  </si>
  <si>
    <t>Inventário de «substâncias perigosas do estabelecimento</t>
  </si>
  <si>
    <t>Códigos SPIRS Seveso</t>
  </si>
  <si>
    <t>Agricultura</t>
  </si>
  <si>
    <t>Atividades desportivas e de lazer (p. ex., pista de gelo)</t>
  </si>
  <si>
    <t>Transformação de metais</t>
  </si>
  <si>
    <t>Transformação de metais ferrosos (fundição, fusão, etc.)</t>
  </si>
  <si>
    <t>Transformação de metais não ferrosos (fundição, fusão, etc.)</t>
  </si>
  <si>
    <t>Transformação de metais, utilizando processos químicos ou eletrolíticos</t>
  </si>
  <si>
    <t>Refinarias petroquímicas/petrolíferas</t>
  </si>
  <si>
    <t>Produção, aprovisionamento e distribuição de energia</t>
  </si>
  <si>
    <t>Armazenamento de combustível (incluindo aquecimento, venda a retalho, etc.)</t>
  </si>
  <si>
    <t>Produção, destruição e armazenamento de explosivos</t>
  </si>
  <si>
    <t>Produção e armazenamento de artigos pirotécnicos</t>
  </si>
  <si>
    <t>Produção, acondicionamento e distribuição a granel de GPL</t>
  </si>
  <si>
    <t>Armazenamento de GPL</t>
  </si>
  <si>
    <t>Armazenamento e distribuição de GNL</t>
  </si>
  <si>
    <t>Armazenamento e distribuição por grosso e a retalho (exceto GPL)</t>
  </si>
  <si>
    <t>Produção e armazenamento de pesticidas, biocidas, fungicidas</t>
  </si>
  <si>
    <t>Produção e armazenamento de adubos</t>
  </si>
  <si>
    <t>Produção de produtos farmacêuticos</t>
  </si>
  <si>
    <t>Água e esgotos (recolha, abastecimento, tratamento)</t>
  </si>
  <si>
    <t>Instalações químicas</t>
  </si>
  <si>
    <t>Produção de produtos químicos orgânicos de base</t>
  </si>
  <si>
    <t>Fabrico de plástico e borracha</t>
  </si>
  <si>
    <t>Produção e fabrico de pasta de papel e de papel</t>
  </si>
  <si>
    <t>Tratamento de madeira e mobiliário</t>
  </si>
  <si>
    <t>Fabrico e tratamento de têxteis</t>
  </si>
  <si>
    <t>Fabrico de produtos alimentares e bebidas</t>
  </si>
  <si>
    <t>Engenharia, fabrico e montagem em geral</t>
  </si>
  <si>
    <t>Construção, desmantelamento, reparação de navios</t>
  </si>
  <si>
    <t>Construção de edifícios e obras de construção de engenharia</t>
  </si>
  <si>
    <t>Cerâmica (tijolos, olaria, vidro, cimento, etc.)</t>
  </si>
  <si>
    <t>Fabrico de vidro</t>
  </si>
  <si>
    <t>Fabrico de cimento, cal e gesso</t>
  </si>
  <si>
    <t>Engenharia eletrónica e eletrotécnica</t>
  </si>
  <si>
    <t>Centros de manutenção e de transporte (portos, aeroportos, parques de estacionamento, estações de triagem, etc.)</t>
  </si>
  <si>
    <t>Atividades médicas, de investigação, de ensino (incluindo hospitais, universidades, etc.)</t>
  </si>
  <si>
    <t>Fabrico de produtos químicos em geral (não especificados noutros pontos desta lista)</t>
  </si>
  <si>
    <t>Outra atividade (não especificada noutros pontos desta lista)</t>
  </si>
  <si>
    <t>Setor de atividade (a indicar segundo o código SPIRS Seveso)</t>
  </si>
  <si>
    <t>Armazenamento, tratamento e eliminação de resíduos</t>
  </si>
  <si>
    <t>- Planta geral do estabelecimento com localização das «substâncias perigosas»</t>
  </si>
  <si>
    <t>Atividades mineiras (rejeitados e processos físico-químicos)</t>
  </si>
  <si>
    <t>Enq direto - apoio</t>
  </si>
  <si>
    <t>NI direto possível?</t>
  </si>
  <si>
    <t>&lt;-- é mesmo não abrangido?</t>
  </si>
  <si>
    <t>Caso se trate de um formulário de comunicação ou de atualização de comunicação inserido num procedimento de licenciamento ou autorização, este deve ser submetido à entidade coordenadora de licenciamento. Caso contrário, é apresentado diretamente à APA.</t>
  </si>
  <si>
    <r>
      <t xml:space="preserve">Descrição da área envolvente do estabelecimento </t>
    </r>
    <r>
      <rPr>
        <b/>
        <sz val="11"/>
        <color theme="1"/>
        <rFont val="Calibri"/>
        <family val="2"/>
        <scheme val="minor"/>
      </rPr>
      <t>(anexar planta da zona à escala 1:10.000)</t>
    </r>
  </si>
  <si>
    <r>
      <t>Descrição da área envolvente do estabelecimento</t>
    </r>
    <r>
      <rPr>
        <u/>
        <sz val="9"/>
        <color theme="1"/>
        <rFont val="Calibri"/>
        <family val="2"/>
        <scheme val="minor"/>
      </rPr>
      <t xml:space="preserve"> (anexar planta da zona à escala 1:10.000)</t>
    </r>
  </si>
  <si>
    <r>
      <t>33.</t>
    </r>
    <r>
      <rPr>
        <sz val="11"/>
        <color rgb="FF000000"/>
        <rFont val="Calibri"/>
        <family val="2"/>
        <scheme val="minor"/>
      </rPr>
      <t> Cancerígenos ou as misturas que os contenham em concentrações ponderais superiores a 5 % (...)</t>
    </r>
  </si>
  <si>
    <t>34. a) Produtos petrolíferos e combustíveis alternativos -
Gasolinas e naftas</t>
  </si>
  <si>
    <t>34. b) Produtos petrolíferos e combustíveis alternativos -
Querosenes (incluindo combustível de aviação)</t>
  </si>
  <si>
    <t>34. c) Produtos petrolíferos e combustíveis alternativos -
Gasóleos (incluindo combustíveis para motores diesel, fuelóleos domésticos e gasóleos de mistura)</t>
  </si>
  <si>
    <t>34. d) Produtos petrolíferos e combustíveis alternativos -
Fuelóleos pesados</t>
  </si>
  <si>
    <t>34. e) Produtos petrolíferos e combustíveis alternativos -
Combustíveis alternativos</t>
  </si>
  <si>
    <r>
      <t xml:space="preserve">Para apoio no preenchimento do inventário de «substâncias perigosas», aconselha-se a consulta ao anexo I do Decreto-Lei n.º 150/2015, 5 de agosto, e respetivas notas e do «Guia para a verificação do enquadramento no Decreto-Lei n.º 150/2015, de 5 de agosto», este último disponível </t>
    </r>
    <r>
      <rPr>
        <u/>
        <sz val="9"/>
        <rFont val="Calibri"/>
        <family val="2"/>
      </rPr>
      <t>aqui.</t>
    </r>
  </si>
  <si>
    <r>
      <t xml:space="preserve">FORMULÁRIO DE COMUNICAÇÃO </t>
    </r>
    <r>
      <rPr>
        <sz val="10"/>
        <color theme="1"/>
        <rFont val="Calibri"/>
        <family val="2"/>
        <scheme val="minor"/>
      </rPr>
      <t>(versão novembro de 2015)</t>
    </r>
  </si>
  <si>
    <r>
      <rPr>
        <u/>
        <sz val="9"/>
        <rFont val="Calibri"/>
        <family val="2"/>
        <scheme val="minor"/>
      </rPr>
      <t>Notas</t>
    </r>
    <r>
      <rPr>
        <sz val="9"/>
        <rFont val="Calibri"/>
        <family val="2"/>
        <scheme val="minor"/>
      </rPr>
      <t>:
- Tem de selecionar pelo menos uma categoria  de perigo para cada substância, incluindo para as substâncias designadas.</t>
    </r>
  </si>
  <si>
    <t>Não</t>
  </si>
  <si>
    <t>Acute Tox. 3, H331</t>
  </si>
  <si>
    <t>Flam. Liq. 2, H225</t>
  </si>
  <si>
    <t>Aquatic Chronic 2, H411
Flam. Liq. 2, H225</t>
  </si>
  <si>
    <t>Aquatic Chronic 2, H411
Flam. Liq. 3, H226</t>
  </si>
  <si>
    <t>Aquatic Chronic 2, H411</t>
  </si>
  <si>
    <t>Flam. Liq. 3, H226</t>
  </si>
  <si>
    <t>Aquatic Acute 1, H400
Aquatic Chronic 1, H410</t>
  </si>
  <si>
    <t>Acute Tox. 3, H301</t>
  </si>
  <si>
    <t>Aquatic Chronic 1, H410
Flam. Liq. 3, H226</t>
  </si>
  <si>
    <t>Aquatic Acute 1, H400
Aquatic Chronic 1, H410;
Ox. Sol. 2, H272</t>
  </si>
  <si>
    <t>Aquatic Chronic 1, H410
Aquatic Chronic 2, H411</t>
  </si>
  <si>
    <t>Aquatic Acute 1, H400</t>
  </si>
  <si>
    <t>Aquatic Acute 1, H400; Aquatic Chronic 2, H411</t>
  </si>
  <si>
    <t>Aquatic Acute 1, H400;
Aquatic Chronic 2, H411</t>
  </si>
  <si>
    <t>Acute Tox. 3, H331;
Acute Tox. 3, H301</t>
  </si>
  <si>
    <t>Aquatic Acute 1, H400;
Aquatic Chronic 1, H410</t>
  </si>
  <si>
    <t>Acute Tox.2, H310
Acute Tox. 3, H301</t>
  </si>
  <si>
    <t>Acute Tox. 2, H310
Acute Tox. 3, H331; 
Acute Tox. 3, H301</t>
  </si>
  <si>
    <t>Aquatic Acute 1, H400; Acute Tox. 3, H301</t>
  </si>
  <si>
    <t>AC NITRICO TEC</t>
  </si>
  <si>
    <t xml:space="preserve">HIPOCLORITO SOD QMT </t>
  </si>
  <si>
    <t>ALC ISOPROP</t>
  </si>
  <si>
    <t xml:space="preserve">ALKODES 100 </t>
  </si>
  <si>
    <t>ALKODES 100 MG</t>
  </si>
  <si>
    <t xml:space="preserve">AROMA FLORAL </t>
  </si>
  <si>
    <t xml:space="preserve">AROMA MANZANA VERDE </t>
  </si>
  <si>
    <t xml:space="preserve">AROMA MARINO </t>
  </si>
  <si>
    <t xml:space="preserve">AROMA PINO </t>
  </si>
  <si>
    <t xml:space="preserve">AUTOPOON 4012 </t>
  </si>
  <si>
    <t>BAC 50</t>
  </si>
  <si>
    <t xml:space="preserve">BIFLUORURO AMONICO </t>
  </si>
  <si>
    <t xml:space="preserve">BLANKA </t>
  </si>
  <si>
    <t xml:space="preserve">BRENNTQUISAN CLORO CHOQUE </t>
  </si>
  <si>
    <t>BRENNTQUISAN CLORO TRIPLE ACCION</t>
  </si>
  <si>
    <t xml:space="preserve">CLOREX L </t>
  </si>
  <si>
    <t xml:space="preserve">DEHYPON LT 104 L BP </t>
  </si>
  <si>
    <t xml:space="preserve">DETERQUIM OA </t>
  </si>
  <si>
    <t>Gama DW (DW-0, DW-12, DW-2S)</t>
  </si>
  <si>
    <t xml:space="preserve">FORMOL TEC. </t>
  </si>
  <si>
    <t xml:space="preserve">GEL AVENA 17000 </t>
  </si>
  <si>
    <t xml:space="preserve">HIPO 13 SUB.ATIVA BIOCIDA </t>
  </si>
  <si>
    <t xml:space="preserve">LIMPA-VIDROS QT20 </t>
  </si>
  <si>
    <t xml:space="preserve">MAT27 </t>
  </si>
  <si>
    <t xml:space="preserve">MAT29 </t>
  </si>
  <si>
    <t xml:space="preserve">MAT63 </t>
  </si>
  <si>
    <t xml:space="preserve">MILO DES </t>
  </si>
  <si>
    <t xml:space="preserve">MULTICLEAN IPA </t>
  </si>
  <si>
    <t xml:space="preserve">OXIDET DMCLD </t>
  </si>
  <si>
    <t>OXIDO DE ZINC</t>
  </si>
  <si>
    <t xml:space="preserve">PERCLOROETILENO </t>
  </si>
  <si>
    <t xml:space="preserve">QUIMIPOL 106 L </t>
  </si>
  <si>
    <t xml:space="preserve">QUIMIWASH HYPO </t>
  </si>
  <si>
    <t xml:space="preserve">SINORSOFT QUAT 18 </t>
  </si>
  <si>
    <t xml:space="preserve">SULFHIDRATO SODICO </t>
  </si>
  <si>
    <t>CLORITO SODICO 25% PWG</t>
  </si>
  <si>
    <t>DIETANOLAMIDA DE COCO B2PN</t>
  </si>
  <si>
    <t>HIPOCLORITO SOD QMT</t>
  </si>
  <si>
    <t>ISODESNOL 75M</t>
  </si>
  <si>
    <t>Gama IPOCLORIX (TEC, HV, PWG, FOOD, CT)</t>
  </si>
  <si>
    <t>Gama QUIMINOX (Quiminox Gel, Quiminox PKL NF)</t>
  </si>
  <si>
    <t>Gama Phos Clean (PHOS CLEAN HF/50 e PHOS CLEAN FCL)</t>
  </si>
  <si>
    <t>PHOS CLEAN HF</t>
  </si>
  <si>
    <t>Acute Tox. 2, H300
Acute Tox. 3, H331; 
Acute Tox. 1, H310</t>
  </si>
  <si>
    <t>ALC PROPILICO G BIOCIDA COMEX 795 K CE</t>
  </si>
  <si>
    <t>41. Misturas de hipoclorito de sódio classificadas como categoria 1 toxicidade aguda para o ambiente aquático [H400] contendo menos de 5 % cloro ativo e não classificadas noutras categorias de perigo da parte 1 do Anexo I.</t>
  </si>
  <si>
    <t>BRENNTAG PORTUGAL - Produtos Químicos, Lda.</t>
  </si>
  <si>
    <t>Parque Industrial de Mide, lote 21B, 4815-169 Lordelo - Guimarães</t>
  </si>
  <si>
    <t>Instalação de Estarreja</t>
  </si>
  <si>
    <t>Rua do Amoníaco Português 8, 3860-680</t>
  </si>
  <si>
    <t>Beduído e Veiros</t>
  </si>
  <si>
    <t>Estarreja</t>
  </si>
  <si>
    <t>M:  (m);4514008.29  P:   (m);536254.68</t>
  </si>
  <si>
    <t>Licínio Valente - Area Operations Manager</t>
  </si>
  <si>
    <t>Rua do Amoníaco Português, n.º 8, Beduído e Veiros; 3860-680 Estarreja</t>
  </si>
  <si>
    <t>Fábio Fernandes</t>
  </si>
  <si>
    <t>QHSE Manager</t>
  </si>
  <si>
    <t>212069114 / 924494099</t>
  </si>
  <si>
    <t xml:space="preserve">fabio.fernandes@brenntag.pt </t>
  </si>
  <si>
    <t>https://www.brenntag.com/pt-pt/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</si>
</sst>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Symbol"/>
      <family val="1"/>
      <charset val="2"/>
    </font>
    <font>
      <b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Symbol"/>
      <family val="1"/>
      <charset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color rgb="FF000080"/>
      <name val="Calibri"/>
      <family val="2"/>
    </font>
    <font>
      <sz val="9"/>
      <color rgb="FF000080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9"/>
      <name val="Calibr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4">
    <xf numFmtId="0" fontId="0" fillId="0" borderId="0"/>
    <xf numFmtId="0" fontId="13" fillId="0" borderId="0"/>
    <xf numFmtId="0" fontId="10" fillId="0" borderId="0"/>
    <xf numFmtId="0" fontId="44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1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1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9" xfId="0" quotePrefix="1" applyFont="1" applyFill="1" applyBorder="1" applyAlignment="1">
      <alignment horizontal="center" vertical="center" wrapText="1"/>
    </xf>
    <xf numFmtId="0" fontId="16" fillId="3" borderId="0" xfId="0" quotePrefix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1" fillId="2" borderId="0" xfId="2" applyFont="1" applyFill="1" applyAlignment="1">
      <alignment horizontal="left"/>
    </xf>
    <xf numFmtId="0" fontId="8" fillId="2" borderId="0" xfId="2" applyFont="1" applyFill="1"/>
    <xf numFmtId="0" fontId="9" fillId="2" borderId="0" xfId="2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wrapText="1" shrinkToFit="1"/>
    </xf>
    <xf numFmtId="0" fontId="0" fillId="2" borderId="1" xfId="0" applyFill="1" applyBorder="1"/>
    <xf numFmtId="0" fontId="16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2" borderId="0" xfId="0" applyFont="1" applyFill="1"/>
    <xf numFmtId="0" fontId="18" fillId="2" borderId="0" xfId="0" applyFont="1" applyFill="1" applyAlignment="1">
      <alignment vertical="center" wrapText="1"/>
    </xf>
    <xf numFmtId="164" fontId="19" fillId="2" borderId="7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15" fillId="2" borderId="18" xfId="0" applyFont="1" applyFill="1" applyBorder="1" applyAlignment="1">
      <alignment horizontal="left" wrapText="1"/>
    </xf>
    <xf numFmtId="0" fontId="15" fillId="2" borderId="19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2" applyFont="1" applyFill="1" applyBorder="1"/>
    <xf numFmtId="0" fontId="9" fillId="2" borderId="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6" fillId="2" borderId="0" xfId="0" applyFont="1" applyFill="1" applyAlignment="1">
      <alignment wrapText="1"/>
    </xf>
    <xf numFmtId="0" fontId="1" fillId="9" borderId="0" xfId="0" applyFont="1" applyFill="1"/>
    <xf numFmtId="0" fontId="0" fillId="9" borderId="0" xfId="0" applyFill="1"/>
    <xf numFmtId="0" fontId="14" fillId="2" borderId="0" xfId="0" applyFont="1" applyFill="1"/>
    <xf numFmtId="0" fontId="24" fillId="2" borderId="0" xfId="0" applyFont="1" applyFill="1"/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9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right" vertical="center"/>
    </xf>
    <xf numFmtId="0" fontId="31" fillId="0" borderId="0" xfId="0" applyFont="1" applyAlignment="1">
      <alignment horizontal="justify" vertical="center"/>
    </xf>
    <xf numFmtId="0" fontId="32" fillId="2" borderId="0" xfId="0" applyFont="1" applyFill="1"/>
    <xf numFmtId="0" fontId="2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2" fillId="2" borderId="0" xfId="0" applyFont="1" applyFill="1" applyAlignment="1">
      <alignment wrapText="1"/>
    </xf>
    <xf numFmtId="0" fontId="23" fillId="3" borderId="24" xfId="0" quotePrefix="1" applyFont="1" applyFill="1" applyBorder="1" applyAlignment="1">
      <alignment horizontal="center" vertical="center" wrapText="1"/>
    </xf>
    <xf numFmtId="0" fontId="23" fillId="3" borderId="0" xfId="0" quotePrefix="1" applyFont="1" applyFill="1" applyAlignment="1">
      <alignment horizontal="center" vertical="center" wrapText="1"/>
    </xf>
    <xf numFmtId="0" fontId="16" fillId="3" borderId="11" xfId="0" quotePrefix="1" applyFont="1" applyFill="1" applyBorder="1" applyAlignment="1">
      <alignment horizontal="center" vertical="center" wrapText="1"/>
    </xf>
    <xf numFmtId="0" fontId="16" fillId="3" borderId="12" xfId="0" quotePrefix="1" applyFont="1" applyFill="1" applyBorder="1" applyAlignment="1">
      <alignment horizontal="center" vertical="center" wrapText="1"/>
    </xf>
    <xf numFmtId="0" fontId="16" fillId="3" borderId="2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10" borderId="0" xfId="0" applyFill="1"/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30" fillId="2" borderId="0" xfId="0" applyFont="1" applyFill="1"/>
    <xf numFmtId="0" fontId="26" fillId="2" borderId="0" xfId="0" quotePrefix="1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35" fillId="2" borderId="0" xfId="0" applyFont="1" applyFill="1"/>
    <xf numFmtId="0" fontId="19" fillId="2" borderId="0" xfId="0" applyFont="1" applyFill="1" applyAlignment="1">
      <alignment horizontal="center" vertical="center" wrapText="1"/>
    </xf>
    <xf numFmtId="164" fontId="19" fillId="2" borderId="0" xfId="0" applyNumberFormat="1" applyFont="1" applyFill="1" applyAlignment="1">
      <alignment horizontal="center" vertical="center" wrapText="1"/>
    </xf>
    <xf numFmtId="0" fontId="38" fillId="2" borderId="0" xfId="0" applyFont="1" applyFill="1"/>
    <xf numFmtId="0" fontId="0" fillId="2" borderId="1" xfId="0" applyFill="1" applyBorder="1" applyAlignment="1">
      <alignment wrapText="1"/>
    </xf>
    <xf numFmtId="0" fontId="11" fillId="2" borderId="1" xfId="0" applyFont="1" applyFill="1" applyBorder="1"/>
    <xf numFmtId="0" fontId="0" fillId="2" borderId="0" xfId="0" applyFill="1" applyAlignment="1">
      <alignment vertical="top" wrapText="1"/>
    </xf>
    <xf numFmtId="164" fontId="17" fillId="6" borderId="0" xfId="0" applyNumberFormat="1" applyFont="1" applyFill="1" applyAlignment="1">
      <alignment horizontal="center" vertical="center" wrapText="1"/>
    </xf>
    <xf numFmtId="164" fontId="17" fillId="6" borderId="2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wrapText="1" shrinkToFit="1"/>
    </xf>
    <xf numFmtId="1" fontId="9" fillId="2" borderId="18" xfId="0" applyNumberFormat="1" applyFont="1" applyFill="1" applyBorder="1" applyAlignment="1">
      <alignment horizontal="center" wrapText="1" shrinkToFit="1"/>
    </xf>
    <xf numFmtId="1" fontId="9" fillId="2" borderId="18" xfId="0" applyNumberFormat="1" applyFont="1" applyFill="1" applyBorder="1" applyAlignment="1">
      <alignment horizontal="center" vertical="center" wrapText="1" shrinkToFit="1"/>
    </xf>
    <xf numFmtId="4" fontId="9" fillId="2" borderId="1" xfId="0" applyNumberFormat="1" applyFont="1" applyFill="1" applyBorder="1" applyAlignment="1">
      <alignment horizontal="center" wrapText="1" shrinkToFit="1"/>
    </xf>
    <xf numFmtId="166" fontId="9" fillId="2" borderId="1" xfId="0" applyNumberFormat="1" applyFont="1" applyFill="1" applyBorder="1" applyAlignment="1">
      <alignment horizontal="center" wrapText="1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0" fillId="2" borderId="0" xfId="0" applyFill="1" applyProtection="1"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7" fillId="2" borderId="9" xfId="0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hidden="1"/>
    </xf>
    <xf numFmtId="0" fontId="17" fillId="6" borderId="0" xfId="0" applyFont="1" applyFill="1" applyAlignment="1" applyProtection="1">
      <alignment horizontal="center" vertical="center" wrapText="1"/>
      <protection hidden="1"/>
    </xf>
    <xf numFmtId="164" fontId="17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17" fillId="6" borderId="0" xfId="0" applyNumberFormat="1" applyFont="1" applyFill="1" applyAlignment="1" applyProtection="1">
      <alignment horizontal="center" vertical="center" wrapText="1"/>
      <protection hidden="1"/>
    </xf>
    <xf numFmtId="164" fontId="17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0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164" fontId="19" fillId="6" borderId="7" xfId="0" applyNumberFormat="1" applyFont="1" applyFill="1" applyBorder="1" applyAlignment="1" applyProtection="1">
      <alignment horizontal="center" vertical="center" wrapText="1"/>
      <protection hidden="1"/>
    </xf>
    <xf numFmtId="164" fontId="19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16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wrapText="1"/>
    </xf>
    <xf numFmtId="0" fontId="41" fillId="2" borderId="1" xfId="0" applyFont="1" applyFill="1" applyBorder="1" applyAlignment="1">
      <alignment horizontal="left" wrapText="1"/>
    </xf>
    <xf numFmtId="0" fontId="42" fillId="2" borderId="2" xfId="0" applyFont="1" applyFill="1" applyBorder="1" applyAlignment="1">
      <alignment horizontal="left" wrapText="1"/>
    </xf>
    <xf numFmtId="0" fontId="42" fillId="2" borderId="1" xfId="0" applyFont="1" applyFill="1" applyBorder="1" applyAlignment="1">
      <alignment horizontal="left" wrapText="1"/>
    </xf>
    <xf numFmtId="0" fontId="40" fillId="2" borderId="6" xfId="0" applyFont="1" applyFill="1" applyBorder="1"/>
    <xf numFmtId="0" fontId="41" fillId="2" borderId="0" xfId="0" applyFont="1" applyFill="1"/>
    <xf numFmtId="0" fontId="41" fillId="2" borderId="1" xfId="0" applyFont="1" applyFill="1" applyBorder="1" applyAlignment="1">
      <alignment horizontal="center"/>
    </xf>
    <xf numFmtId="0" fontId="41" fillId="2" borderId="0" xfId="0" quotePrefix="1" applyFont="1" applyFill="1"/>
    <xf numFmtId="3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44" fillId="2" borderId="1" xfId="3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6" fillId="2" borderId="0" xfId="0" quotePrefix="1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right" vertical="top" wrapText="1"/>
    </xf>
    <xf numFmtId="0" fontId="26" fillId="2" borderId="25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37" fillId="2" borderId="2" xfId="0" applyFont="1" applyFill="1" applyBorder="1" applyAlignment="1" applyProtection="1">
      <alignment horizontal="left" vertical="top" wrapText="1"/>
      <protection locked="0"/>
    </xf>
    <xf numFmtId="0" fontId="37" fillId="2" borderId="23" xfId="0" applyFont="1" applyFill="1" applyBorder="1" applyAlignment="1" applyProtection="1">
      <alignment horizontal="left" vertical="top" wrapText="1"/>
      <protection locked="0"/>
    </xf>
    <xf numFmtId="0" fontId="37" fillId="2" borderId="14" xfId="0" applyFont="1" applyFill="1" applyBorder="1" applyAlignment="1" applyProtection="1">
      <alignment horizontal="left" vertical="top" wrapText="1"/>
      <protection locked="0"/>
    </xf>
    <xf numFmtId="0" fontId="44" fillId="2" borderId="2" xfId="3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8" fillId="3" borderId="7" xfId="0" quotePrefix="1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19" fillId="3" borderId="21" xfId="0" applyFont="1" applyFill="1" applyBorder="1" applyAlignment="1" applyProtection="1">
      <alignment horizontal="center" vertical="center" wrapText="1"/>
      <protection hidden="1"/>
    </xf>
    <xf numFmtId="0" fontId="19" fillId="3" borderId="22" xfId="0" applyFont="1" applyFill="1" applyBorder="1" applyAlignment="1" applyProtection="1">
      <alignment horizontal="center" vertical="center" wrapText="1"/>
      <protection hidden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6" fillId="2" borderId="0" xfId="0" quotePrefix="1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/>
    </xf>
  </cellXfs>
  <cellStyles count="4">
    <cellStyle name="Hiperligação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45"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12</xdr:row>
          <xdr:rowOff>0</xdr:rowOff>
        </xdr:from>
        <xdr:to>
          <xdr:col>7</xdr:col>
          <xdr:colOff>2194560</xdr:colOff>
          <xdr:row>29</xdr:row>
          <xdr:rowOff>38100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I.1. Tipo (selecionar a opção aplicável)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76200</xdr:rowOff>
        </xdr:from>
        <xdr:to>
          <xdr:col>7</xdr:col>
          <xdr:colOff>2011680</xdr:colOff>
          <xdr:row>16</xdr:row>
          <xdr:rowOff>129540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«Novo estabelecimento» - n.º 1a)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30480</xdr:rowOff>
        </xdr:from>
        <xdr:to>
          <xdr:col>7</xdr:col>
          <xdr:colOff>571500</xdr:colOff>
          <xdr:row>18</xdr:row>
          <xdr:rowOff>152400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«Outro estabelecimento» - n.º 1b)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91440</xdr:rowOff>
        </xdr:from>
        <xdr:to>
          <xdr:col>7</xdr:col>
          <xdr:colOff>830580</xdr:colOff>
          <xdr:row>22</xdr:row>
          <xdr:rowOff>99060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substancial de estabelecimento - n.º 2a)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22</xdr:row>
          <xdr:rowOff>22860</xdr:rowOff>
        </xdr:from>
        <xdr:to>
          <xdr:col>7</xdr:col>
          <xdr:colOff>1638300</xdr:colOff>
          <xdr:row>24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classificação de substâncias perigosas presentes, que implique mudança de enquadramento - n.º 2b)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99060</xdr:rowOff>
        </xdr:from>
        <xdr:to>
          <xdr:col>7</xdr:col>
          <xdr:colOff>2004060</xdr:colOff>
          <xdr:row>26</xdr:row>
          <xdr:rowOff>99060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informação constante das alíneas a), b) e c) do anexo II - n.º 2c)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26</xdr:row>
          <xdr:rowOff>190500</xdr:rowOff>
        </xdr:from>
        <xdr:to>
          <xdr:col>7</xdr:col>
          <xdr:colOff>1996440</xdr:colOff>
          <xdr:row>29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Comunicação de encerramento ou desativação do estabelecimento - n.º 3 do artigo 14.º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49695</xdr:colOff>
      <xdr:row>0</xdr:row>
      <xdr:rowOff>84897</xdr:rowOff>
    </xdr:from>
    <xdr:to>
      <xdr:col>5</xdr:col>
      <xdr:colOff>331029</xdr:colOff>
      <xdr:row>4</xdr:row>
      <xdr:rowOff>132522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7" y="84897"/>
          <a:ext cx="2141746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35</xdr:row>
          <xdr:rowOff>0</xdr:rowOff>
        </xdr:from>
        <xdr:to>
          <xdr:col>3</xdr:col>
          <xdr:colOff>480060</xdr:colOff>
          <xdr:row>36</xdr:row>
          <xdr:rowOff>99060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0</xdr:rowOff>
        </xdr:from>
        <xdr:to>
          <xdr:col>4</xdr:col>
          <xdr:colOff>38100</xdr:colOff>
          <xdr:row>36</xdr:row>
          <xdr:rowOff>99060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31</xdr:row>
          <xdr:rowOff>15240</xdr:rowOff>
        </xdr:from>
        <xdr:to>
          <xdr:col>3</xdr:col>
          <xdr:colOff>281940</xdr:colOff>
          <xdr:row>32</xdr:row>
          <xdr:rowOff>137160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22860</xdr:rowOff>
        </xdr:from>
        <xdr:to>
          <xdr:col>3</xdr:col>
          <xdr:colOff>777240</xdr:colOff>
          <xdr:row>32</xdr:row>
          <xdr:rowOff>144780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29</xdr:row>
          <xdr:rowOff>144780</xdr:rowOff>
        </xdr:from>
        <xdr:to>
          <xdr:col>8</xdr:col>
          <xdr:colOff>114300</xdr:colOff>
          <xdr:row>32</xdr:row>
          <xdr:rowOff>167640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34</xdr:row>
          <xdr:rowOff>15240</xdr:rowOff>
        </xdr:from>
        <xdr:to>
          <xdr:col>8</xdr:col>
          <xdr:colOff>129540</xdr:colOff>
          <xdr:row>36</xdr:row>
          <xdr:rowOff>175260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84897</xdr:rowOff>
    </xdr:from>
    <xdr:to>
      <xdr:col>2</xdr:col>
      <xdr:colOff>656950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4"/>
        <a:stretch/>
      </xdr:blipFill>
      <xdr:spPr>
        <a:xfrm>
          <a:off x="200024" y="84897"/>
          <a:ext cx="2130151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6" y="84897"/>
          <a:ext cx="2141747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1:AA228" totalsRowShown="0" headerRowDxfId="44" dataDxfId="43">
  <tableColumns count="26">
    <tableColumn id="1" xr3:uid="{00000000-0010-0000-0000-000001000000}" name="Identificação" dataDxfId="42"/>
    <tableColumn id="2" xr3:uid="{00000000-0010-0000-0000-000002000000}" name="Estado físico" dataDxfId="41"/>
    <tableColumn id="3" xr3:uid="{00000000-0010-0000-0000-000003000000}" name="Tipo de armazenagem" dataDxfId="40"/>
    <tableColumn id="4" xr3:uid="{00000000-0010-0000-0000-000004000000}" name="Quantidade máxima (q) (tonelada)" dataDxfId="39"/>
    <tableColumn id="5" xr3:uid="{00000000-0010-0000-0000-000005000000}" name="Substância designada" dataDxfId="38"/>
    <tableColumn id="6" xr3:uid="{00000000-0010-0000-0000-000006000000}" name="Classificação" dataDxfId="37"/>
    <tableColumn id="14" xr3:uid="{00000000-0010-0000-0000-00000E000000}" name="Secção H" dataDxfId="36"/>
    <tableColumn id="13" xr3:uid="{00000000-0010-0000-0000-00000D000000}" name="Secção P" dataDxfId="35"/>
    <tableColumn id="12" xr3:uid="{00000000-0010-0000-0000-00000C000000}" name="Secção E" dataDxfId="34"/>
    <tableColumn id="7" xr3:uid="{00000000-0010-0000-0000-000007000000}" name="Secção O" dataDxfId="33"/>
    <tableColumn id="8" xr3:uid="{00000000-0010-0000-0000-000008000000}" name="Qinf Secção H" dataDxfId="32">
      <calculatedColumnFormula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calculatedColumnFormula>
    </tableColumn>
    <tableColumn id="9" xr3:uid="{00000000-0010-0000-0000-000009000000}" name="Qinf Secção P" dataDxfId="31">
      <calculatedColumnFormula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calculatedColumnFormula>
    </tableColumn>
    <tableColumn id="10" xr3:uid="{00000000-0010-0000-0000-00000A000000}" name="Qinf Secção E" dataDxfId="30">
      <calculatedColumnFormula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calculatedColumnFormula>
    </tableColumn>
    <tableColumn id="11" xr3:uid="{00000000-0010-0000-0000-00000B000000}" name="Qinf Secção O" dataDxfId="29">
      <calculatedColumnFormula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calculatedColumnFormula>
    </tableColumn>
    <tableColumn id="15" xr3:uid="{00000000-0010-0000-0000-00000F000000}" name="Qsup Secção H" dataDxfId="28">
      <calculatedColumnFormula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calculatedColumnFormula>
    </tableColumn>
    <tableColumn id="16" xr3:uid="{00000000-0010-0000-0000-000010000000}" name="Qsup Secção P" dataDxfId="27">
      <calculatedColumnFormula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calculatedColumnFormula>
    </tableColumn>
    <tableColumn id="17" xr3:uid="{00000000-0010-0000-0000-000011000000}" name="Qsup Secção E" dataDxfId="26">
      <calculatedColumnFormula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calculatedColumnFormula>
    </tableColumn>
    <tableColumn id="18" xr3:uid="{00000000-0010-0000-0000-000012000000}" name="Qsup Secção O" dataDxfId="25">
      <calculatedColumnFormula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calculatedColumnFormula>
    </tableColumn>
    <tableColumn id="19" xr3:uid="{00000000-0010-0000-0000-000013000000}" name="q/Qinf Secção H" dataDxfId="24">
      <calculatedColumnFormula>IF(Tabela1[[#This Row],[Qinf Secção H]]=" -", " -", Tabela1[[#This Row],[Quantidade máxima (q) (tonelada)]]/Tabela1[[#This Row],[Qinf Secção H]])</calculatedColumnFormula>
    </tableColumn>
    <tableColumn id="20" xr3:uid="{00000000-0010-0000-0000-000014000000}" name="q/Qinf Secção P" dataDxfId="23">
      <calculatedColumnFormula>IF(Tabela1[[#This Row],[Qinf Secção P]]=" -", " -", Tabela1[[#This Row],[Quantidade máxima (q) (tonelada)]]/Tabela1[[#This Row],[Qinf Secção P]])</calculatedColumnFormula>
    </tableColumn>
    <tableColumn id="21" xr3:uid="{00000000-0010-0000-0000-000015000000}" name="q/Qinf Secção E" dataDxfId="22">
      <calculatedColumnFormula>IF(Tabela1[[#This Row],[Qinf Secção E]]=" -", " -", Tabela1[[#This Row],[Quantidade máxima (q) (tonelada)]]/Tabela1[[#This Row],[Qinf Secção E]])</calculatedColumnFormula>
    </tableColumn>
    <tableColumn id="22" xr3:uid="{00000000-0010-0000-0000-000016000000}" name="q/Qsup Secção H" dataDxfId="21">
      <calculatedColumnFormula>IF(Tabela1[[#This Row],[Qsup Secção H]]=" -", " -", Tabela1[[#This Row],[Quantidade máxima (q) (tonelada)]]/Tabela1[[#This Row],[Qsup Secção H]])</calculatedColumnFormula>
    </tableColumn>
    <tableColumn id="23" xr3:uid="{00000000-0010-0000-0000-000017000000}" name="q/Qsup Secção P" dataDxfId="20">
      <calculatedColumnFormula>IF(Tabela1[[#This Row],[Qsup Secção P]]=" -", " -", Tabela1[[#This Row],[Quantidade máxima (q) (tonelada)]]/Tabela1[[#This Row],[Qsup Secção P]])</calculatedColumnFormula>
    </tableColumn>
    <tableColumn id="24" xr3:uid="{00000000-0010-0000-0000-000018000000}" name="q/Qsup Secção E" dataDxfId="19">
      <calculatedColumnFormula>IF(Tabela1[[#This Row],[Qsup Secção E]]=" -", " -", Tabela1[[#This Row],[Quantidade máxima (q) (tonelada)]]/Tabela1[[#This Row],[Qsup Secção E]])</calculatedColumnFormula>
    </tableColumn>
    <tableColumn id="26" xr3:uid="{00000000-0010-0000-0000-00001A000000}" name="NI?" dataDxfId="18">
      <calculatedColumnFormula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calculatedColumnFormula>
    </tableColumn>
    <tableColumn id="27" xr3:uid="{00000000-0010-0000-0000-00001B000000}" name="NS?" dataDxfId="17">
      <calculatedColumnFormula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Designadas" displayName="Designadas" ref="F5:J58" totalsRowShown="0" headerRowDxfId="16" dataDxfId="14" headerRowBorderDxfId="15" tableBorderDxfId="13">
  <autoFilter ref="F5:J58" xr:uid="{00000000-0009-0000-0100-000004000000}"/>
  <tableColumns count="5">
    <tableColumn id="1" xr3:uid="{00000000-0010-0000-0100-000001000000}" name="Substância designada" dataDxfId="12"/>
    <tableColumn id="2" xr3:uid="{00000000-0010-0000-0100-000002000000}" name="Inf" dataDxfId="11"/>
    <tableColumn id="3" xr3:uid="{00000000-0010-0000-0100-000003000000}" name="Sup" dataDxfId="10"/>
    <tableColumn id="4" xr3:uid="{00000000-0010-0000-0100-000004000000}" name="input message" dataDxfId="9"/>
    <tableColumn id="5" xr3:uid="{00000000-0010-0000-0100-000005000000}" name="Célula (ref)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Categorias" displayName="Categorias" ref="L5:P26" totalsRowShown="0" headerRowDxfId="7" headerRowBorderDxfId="6" tableBorderDxfId="5">
  <autoFilter ref="L5:P26" xr:uid="{00000000-0009-0000-0100-000005000000}"/>
  <tableColumns count="5">
    <tableColumn id="1" xr3:uid="{00000000-0010-0000-0200-000001000000}" name="Categoria Seveso" dataDxfId="4"/>
    <tableColumn id="2" xr3:uid="{00000000-0010-0000-0200-000002000000}" name="Inf" dataDxfId="3"/>
    <tableColumn id="3" xr3:uid="{00000000-0010-0000-0200-000003000000}" name="Sup" dataDxfId="2"/>
    <tableColumn id="4" xr3:uid="{00000000-0010-0000-0200-000004000000}" name="input message" dataDxfId="1"/>
    <tableColumn id="5" xr3:uid="{00000000-0010-0000-0200-000005000000}" name="Célula (ref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brenntag.com/pt-pt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fabio.fernandes@brenntag.pt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ambiente.pt/_zdata/Instrumentos/Seveso/Guia_enquadramento_PAG_DL150_201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S110"/>
  <sheetViews>
    <sheetView tabSelected="1" zoomScale="115" zoomScaleNormal="115" zoomScaleSheetLayoutView="100" workbookViewId="0">
      <selection activeCell="G96" sqref="G96"/>
    </sheetView>
  </sheetViews>
  <sheetFormatPr defaultColWidth="9.21875" defaultRowHeight="14.4" x14ac:dyDescent="0.3"/>
  <cols>
    <col min="1" max="1" width="2" customWidth="1"/>
    <col min="2" max="2" width="4" customWidth="1"/>
    <col min="3" max="3" width="3.21875" customWidth="1"/>
    <col min="4" max="4" width="14" customWidth="1"/>
    <col min="5" max="5" width="6.77734375" customWidth="1"/>
    <col min="6" max="6" width="5.77734375" customWidth="1"/>
    <col min="7" max="7" width="4.77734375" customWidth="1"/>
    <col min="8" max="8" width="62" customWidth="1"/>
    <col min="9" max="9" width="2" style="1" customWidth="1"/>
    <col min="10" max="10" width="6" style="1" customWidth="1"/>
    <col min="11" max="11" width="4.77734375" style="1" customWidth="1"/>
    <col min="12" max="13" width="6" style="1" customWidth="1"/>
    <col min="14" max="28" width="6" customWidth="1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1" customFormat="1" x14ac:dyDescent="0.3">
      <c r="C4" s="62"/>
      <c r="D4" s="90"/>
      <c r="E4" s="90"/>
      <c r="F4" s="90"/>
      <c r="G4" s="90"/>
      <c r="H4" s="90"/>
      <c r="I4" s="90"/>
    </row>
    <row r="5" spans="2:9" s="1" customFormat="1" ht="15" customHeight="1" x14ac:dyDescent="0.3"/>
    <row r="6" spans="2:9" s="1" customFormat="1" ht="15" customHeight="1" x14ac:dyDescent="0.35">
      <c r="B6" s="75" t="s">
        <v>255</v>
      </c>
    </row>
    <row r="7" spans="2:9" s="1" customFormat="1" x14ac:dyDescent="0.3">
      <c r="B7" s="6" t="s">
        <v>169</v>
      </c>
      <c r="I7" s="63"/>
    </row>
    <row r="8" spans="2:9" s="1" customFormat="1" x14ac:dyDescent="0.3">
      <c r="B8" s="6"/>
      <c r="I8" s="63"/>
    </row>
    <row r="9" spans="2:9" s="1" customFormat="1" x14ac:dyDescent="0.3">
      <c r="B9" s="64" t="s">
        <v>147</v>
      </c>
      <c r="C9" s="65"/>
      <c r="D9" s="65"/>
      <c r="E9" s="65"/>
      <c r="F9" s="65"/>
      <c r="G9" s="65"/>
      <c r="H9" s="65"/>
      <c r="I9" s="65"/>
    </row>
    <row r="10" spans="2:9" s="1" customFormat="1" ht="13.5" customHeight="1" x14ac:dyDescent="0.3">
      <c r="E10" s="66"/>
    </row>
    <row r="11" spans="2:9" s="1" customFormat="1" ht="23.25" customHeight="1" x14ac:dyDescent="0.3">
      <c r="B11" s="145" t="s">
        <v>245</v>
      </c>
      <c r="C11" s="145"/>
      <c r="D11" s="145"/>
      <c r="E11" s="145"/>
      <c r="F11" s="145"/>
      <c r="G11" s="145"/>
      <c r="H11" s="145"/>
    </row>
    <row r="12" spans="2:9" s="1" customFormat="1" x14ac:dyDescent="0.3">
      <c r="E12" s="66"/>
      <c r="I12" s="6"/>
    </row>
    <row r="13" spans="2:9" s="1" customFormat="1" ht="15" customHeight="1" x14ac:dyDescent="0.3">
      <c r="B13" s="6"/>
      <c r="E13" s="66"/>
      <c r="I13" s="63"/>
    </row>
    <row r="14" spans="2:9" s="1" customFormat="1" x14ac:dyDescent="0.3">
      <c r="B14" s="6"/>
      <c r="C14" s="6" t="s">
        <v>172</v>
      </c>
      <c r="E14" s="66"/>
      <c r="I14" s="63"/>
    </row>
    <row r="15" spans="2:9" s="1" customFormat="1" x14ac:dyDescent="0.3">
      <c r="B15" s="6"/>
      <c r="E15" s="66"/>
    </row>
    <row r="16" spans="2:9" s="1" customFormat="1" x14ac:dyDescent="0.3">
      <c r="B16" s="6"/>
      <c r="E16" s="66"/>
      <c r="I16" s="67"/>
    </row>
    <row r="17" spans="2:9" s="1" customFormat="1" x14ac:dyDescent="0.3">
      <c r="B17" s="6"/>
      <c r="E17" s="66"/>
    </row>
    <row r="18" spans="2:9" s="1" customFormat="1" x14ac:dyDescent="0.3">
      <c r="B18" s="6"/>
      <c r="E18" s="66"/>
      <c r="I18" s="67"/>
    </row>
    <row r="19" spans="2:9" s="1" customFormat="1" x14ac:dyDescent="0.3">
      <c r="B19" s="6"/>
      <c r="E19" s="66"/>
    </row>
    <row r="20" spans="2:9" s="1" customFormat="1" x14ac:dyDescent="0.3">
      <c r="B20" s="6"/>
      <c r="C20" s="6" t="s">
        <v>173</v>
      </c>
      <c r="E20" s="66"/>
    </row>
    <row r="21" spans="2:9" s="1" customFormat="1" x14ac:dyDescent="0.3">
      <c r="B21" s="6"/>
      <c r="D21" s="1" t="s">
        <v>167</v>
      </c>
      <c r="E21" s="66"/>
    </row>
    <row r="22" spans="2:9" s="1" customFormat="1" x14ac:dyDescent="0.3">
      <c r="B22" s="6"/>
      <c r="E22" s="66"/>
    </row>
    <row r="23" spans="2:9" s="1" customFormat="1" x14ac:dyDescent="0.3">
      <c r="B23" s="6"/>
      <c r="E23" s="66"/>
    </row>
    <row r="24" spans="2:9" s="1" customFormat="1" x14ac:dyDescent="0.3">
      <c r="B24" s="6"/>
      <c r="E24" s="66"/>
      <c r="I24" s="67"/>
    </row>
    <row r="25" spans="2:9" s="1" customFormat="1" x14ac:dyDescent="0.3">
      <c r="B25" s="6"/>
    </row>
    <row r="26" spans="2:9" s="1" customFormat="1" x14ac:dyDescent="0.3">
      <c r="B26" s="6"/>
      <c r="E26" s="66"/>
    </row>
    <row r="27" spans="2:9" s="1" customFormat="1" x14ac:dyDescent="0.3">
      <c r="B27" s="6"/>
      <c r="E27" s="66"/>
      <c r="I27" s="67"/>
    </row>
    <row r="28" spans="2:9" s="1" customFormat="1" x14ac:dyDescent="0.3">
      <c r="B28" s="6"/>
      <c r="E28" s="66"/>
      <c r="I28" s="63"/>
    </row>
    <row r="29" spans="2:9" s="1" customFormat="1" x14ac:dyDescent="0.3">
      <c r="B29" s="6"/>
      <c r="E29" s="66"/>
      <c r="I29" s="63"/>
    </row>
    <row r="30" spans="2:9" s="1" customFormat="1" x14ac:dyDescent="0.3">
      <c r="B30" s="6"/>
      <c r="E30" s="66"/>
      <c r="I30" s="63"/>
    </row>
    <row r="31" spans="2:9" s="1" customFormat="1" ht="25.5" customHeight="1" x14ac:dyDescent="0.3">
      <c r="B31" s="91" t="s">
        <v>184</v>
      </c>
      <c r="C31" s="145" t="s">
        <v>185</v>
      </c>
      <c r="D31" s="145"/>
      <c r="E31" s="145"/>
      <c r="F31" s="145"/>
      <c r="G31" s="145"/>
      <c r="H31" s="145"/>
      <c r="I31" s="63"/>
    </row>
    <row r="32" spans="2:9" s="1" customFormat="1" x14ac:dyDescent="0.3">
      <c r="B32" s="6"/>
      <c r="E32" s="66"/>
      <c r="I32" s="63"/>
    </row>
    <row r="33" spans="2:19" s="1" customFormat="1" x14ac:dyDescent="0.3">
      <c r="B33" s="6"/>
      <c r="E33" s="66"/>
      <c r="I33" s="63"/>
    </row>
    <row r="34" spans="2:19" s="1" customFormat="1" ht="6" customHeight="1" x14ac:dyDescent="0.3">
      <c r="B34" s="6"/>
      <c r="E34" s="66"/>
      <c r="I34" s="63"/>
    </row>
    <row r="35" spans="2:19" s="1" customFormat="1" x14ac:dyDescent="0.3">
      <c r="B35" s="92" t="s">
        <v>186</v>
      </c>
      <c r="C35" s="7" t="s">
        <v>187</v>
      </c>
      <c r="E35" s="66"/>
      <c r="I35" s="63"/>
    </row>
    <row r="36" spans="2:19" s="1" customFormat="1" x14ac:dyDescent="0.3">
      <c r="B36" s="6"/>
      <c r="E36" s="66"/>
      <c r="I36" s="63"/>
    </row>
    <row r="37" spans="2:19" s="1" customFormat="1" x14ac:dyDescent="0.3">
      <c r="B37" s="6"/>
      <c r="E37" s="66"/>
      <c r="I37" s="63"/>
    </row>
    <row r="38" spans="2:19" s="1" customFormat="1" ht="10.5" customHeight="1" x14ac:dyDescent="0.3">
      <c r="B38" s="6"/>
      <c r="E38" s="66"/>
      <c r="I38" s="63"/>
    </row>
    <row r="39" spans="2:19" s="1" customFormat="1" ht="15.75" customHeight="1" x14ac:dyDescent="0.3">
      <c r="B39" s="64" t="s">
        <v>148</v>
      </c>
      <c r="C39" s="65"/>
      <c r="D39" s="65"/>
      <c r="E39" s="65"/>
      <c r="F39" s="65"/>
      <c r="G39" s="65"/>
      <c r="H39" s="65"/>
      <c r="I39" s="65"/>
      <c r="S39" s="7"/>
    </row>
    <row r="40" spans="2:19" s="1" customFormat="1" ht="15.75" customHeight="1" x14ac:dyDescent="0.3">
      <c r="S40" s="7"/>
    </row>
    <row r="41" spans="2:19" s="1" customFormat="1" ht="15.75" customHeight="1" x14ac:dyDescent="0.3">
      <c r="B41" s="6" t="s">
        <v>178</v>
      </c>
      <c r="C41" s="6" t="s">
        <v>149</v>
      </c>
      <c r="S41" s="7"/>
    </row>
    <row r="42" spans="2:19" s="1" customFormat="1" ht="15.75" customHeight="1" x14ac:dyDescent="0.3">
      <c r="E42"/>
      <c r="S42" s="7"/>
    </row>
    <row r="43" spans="2:19" s="1" customFormat="1" x14ac:dyDescent="0.3">
      <c r="D43" s="68"/>
      <c r="G43" s="76" t="s">
        <v>150</v>
      </c>
      <c r="H43" s="118" t="s">
        <v>323</v>
      </c>
      <c r="L43" s="117"/>
      <c r="O43" s="78"/>
      <c r="S43" s="7"/>
    </row>
    <row r="44" spans="2:19" s="1" customFormat="1" ht="15.75" customHeight="1" x14ac:dyDescent="0.3">
      <c r="C44" s="68"/>
      <c r="D44" s="68"/>
      <c r="J44" s="69"/>
      <c r="S44" s="7"/>
    </row>
    <row r="45" spans="2:19" s="1" customFormat="1" ht="15.75" customHeight="1" x14ac:dyDescent="0.3">
      <c r="D45" s="68"/>
      <c r="G45" s="76" t="s">
        <v>151</v>
      </c>
      <c r="H45" s="118" t="s">
        <v>324</v>
      </c>
    </row>
    <row r="46" spans="2:19" s="1" customFormat="1" ht="15.75" customHeight="1" x14ac:dyDescent="0.3">
      <c r="C46" s="68"/>
      <c r="D46" s="68"/>
      <c r="J46" s="69"/>
    </row>
    <row r="47" spans="2:19" s="1" customFormat="1" ht="15.75" customHeight="1" x14ac:dyDescent="0.3">
      <c r="D47" s="68"/>
      <c r="G47" s="76" t="s">
        <v>152</v>
      </c>
      <c r="H47" s="118">
        <v>500303274</v>
      </c>
      <c r="J47" s="69"/>
    </row>
    <row r="48" spans="2:19" s="1" customFormat="1" ht="15.75" customHeight="1" x14ac:dyDescent="0.3">
      <c r="C48" s="68"/>
      <c r="D48" s="68"/>
      <c r="J48" s="69"/>
    </row>
    <row r="49" spans="2:10" s="1" customFormat="1" ht="15.75" customHeight="1" x14ac:dyDescent="0.3">
      <c r="B49" s="6" t="s">
        <v>183</v>
      </c>
      <c r="C49" s="6" t="s">
        <v>153</v>
      </c>
      <c r="D49" s="6"/>
      <c r="J49" s="69"/>
    </row>
    <row r="50" spans="2:10" s="1" customFormat="1" ht="15.75" customHeight="1" x14ac:dyDescent="0.3">
      <c r="J50" s="69"/>
    </row>
    <row r="51" spans="2:10" s="1" customFormat="1" ht="15.75" customHeight="1" x14ac:dyDescent="0.3">
      <c r="F51" s="70"/>
      <c r="G51" s="76" t="s">
        <v>154</v>
      </c>
      <c r="H51" s="118" t="s">
        <v>325</v>
      </c>
      <c r="J51" s="69"/>
    </row>
    <row r="52" spans="2:10" s="1" customFormat="1" ht="15.75" customHeight="1" x14ac:dyDescent="0.3">
      <c r="F52" s="70"/>
      <c r="J52" s="69"/>
    </row>
    <row r="53" spans="2:10" s="1" customFormat="1" ht="15.75" customHeight="1" x14ac:dyDescent="0.3">
      <c r="D53" s="6"/>
      <c r="F53" s="70"/>
      <c r="G53" s="76" t="s">
        <v>155</v>
      </c>
      <c r="H53" s="118" t="s">
        <v>326</v>
      </c>
      <c r="J53" s="69"/>
    </row>
    <row r="54" spans="2:10" s="1" customFormat="1" ht="15.75" customHeight="1" x14ac:dyDescent="0.3">
      <c r="F54" s="71"/>
      <c r="G54" s="77"/>
      <c r="J54" s="69"/>
    </row>
    <row r="55" spans="2:10" s="1" customFormat="1" ht="15.75" customHeight="1" x14ac:dyDescent="0.3">
      <c r="G55" s="76" t="s">
        <v>156</v>
      </c>
      <c r="H55" s="118" t="s">
        <v>327</v>
      </c>
      <c r="J55" s="69"/>
    </row>
    <row r="56" spans="2:10" s="1" customFormat="1" ht="15.75" customHeight="1" x14ac:dyDescent="0.3">
      <c r="C56" s="68"/>
      <c r="G56" s="77"/>
      <c r="J56" s="69"/>
    </row>
    <row r="57" spans="2:10" s="1" customFormat="1" ht="15.75" customHeight="1" x14ac:dyDescent="0.3">
      <c r="G57" s="76" t="s">
        <v>157</v>
      </c>
      <c r="H57" s="118" t="s">
        <v>328</v>
      </c>
      <c r="J57" s="69"/>
    </row>
    <row r="58" spans="2:10" s="1" customFormat="1" ht="15.75" customHeight="1" x14ac:dyDescent="0.3">
      <c r="C58" s="68"/>
      <c r="J58" s="69"/>
    </row>
    <row r="59" spans="2:10" s="1" customFormat="1" ht="15.75" customHeight="1" x14ac:dyDescent="0.3">
      <c r="G59" s="76" t="s">
        <v>158</v>
      </c>
      <c r="H59" s="118" t="s">
        <v>329</v>
      </c>
      <c r="J59" s="69"/>
    </row>
    <row r="60" spans="2:10" s="1" customFormat="1" ht="15.75" customHeight="1" x14ac:dyDescent="0.3">
      <c r="C60" s="68"/>
      <c r="J60" s="69"/>
    </row>
    <row r="61" spans="2:10" s="1" customFormat="1" ht="27.75" customHeight="1" x14ac:dyDescent="0.3">
      <c r="C61" s="146" t="s">
        <v>238</v>
      </c>
      <c r="D61" s="146"/>
      <c r="E61" s="146"/>
      <c r="F61" s="146"/>
      <c r="G61" s="147"/>
      <c r="H61" s="118" t="s">
        <v>215</v>
      </c>
      <c r="J61" s="69"/>
    </row>
    <row r="62" spans="2:10" s="1" customFormat="1" ht="15.75" customHeight="1" x14ac:dyDescent="0.3">
      <c r="C62" s="68"/>
      <c r="J62" s="69"/>
    </row>
    <row r="63" spans="2:10" s="1" customFormat="1" ht="15.75" customHeight="1" x14ac:dyDescent="0.3">
      <c r="G63" s="76" t="s">
        <v>159</v>
      </c>
      <c r="H63" s="118" t="s">
        <v>330</v>
      </c>
      <c r="J63" s="69"/>
    </row>
    <row r="64" spans="2:10" s="1" customFormat="1" ht="15.75" customHeight="1" x14ac:dyDescent="0.3">
      <c r="C64" s="68"/>
      <c r="F64" s="71"/>
      <c r="J64" s="69"/>
    </row>
    <row r="65" spans="2:10" s="1" customFormat="1" ht="15.75" customHeight="1" x14ac:dyDescent="0.3">
      <c r="B65" s="6" t="s">
        <v>179</v>
      </c>
      <c r="C65" s="6" t="s">
        <v>160</v>
      </c>
      <c r="J65" s="69"/>
    </row>
    <row r="66" spans="2:10" s="1" customFormat="1" ht="15.75" customHeight="1" x14ac:dyDescent="0.3">
      <c r="B66" s="6"/>
      <c r="C66" s="6"/>
      <c r="J66" s="69"/>
    </row>
    <row r="67" spans="2:10" s="1" customFormat="1" ht="15.75" customHeight="1" x14ac:dyDescent="0.3">
      <c r="B67" s="6"/>
      <c r="G67" s="76" t="s">
        <v>155</v>
      </c>
      <c r="H67" s="118" t="s">
        <v>331</v>
      </c>
      <c r="J67" s="69"/>
    </row>
    <row r="68" spans="2:10" s="1" customFormat="1" ht="15.75" customHeight="1" x14ac:dyDescent="0.3">
      <c r="F68" s="71"/>
      <c r="J68" s="69"/>
    </row>
    <row r="69" spans="2:10" s="1" customFormat="1" ht="15.6" x14ac:dyDescent="0.3">
      <c r="B69" s="89" t="s">
        <v>180</v>
      </c>
      <c r="C69" s="148" t="s">
        <v>161</v>
      </c>
      <c r="D69" s="148"/>
      <c r="E69" s="148"/>
      <c r="F69" s="148"/>
      <c r="G69" s="148"/>
      <c r="H69" s="148"/>
      <c r="J69" s="69"/>
    </row>
    <row r="70" spans="2:10" s="1" customFormat="1" ht="15.75" customHeight="1" x14ac:dyDescent="0.3">
      <c r="F70" s="72"/>
      <c r="J70" s="69"/>
    </row>
    <row r="71" spans="2:10" s="1" customFormat="1" ht="15.75" customHeight="1" x14ac:dyDescent="0.3">
      <c r="G71" s="76" t="s">
        <v>162</v>
      </c>
      <c r="H71" s="118" t="s">
        <v>332</v>
      </c>
      <c r="J71" s="69"/>
    </row>
    <row r="72" spans="2:10" s="1" customFormat="1" ht="15.75" customHeight="1" x14ac:dyDescent="0.3">
      <c r="D72" s="68"/>
      <c r="G72" s="76"/>
      <c r="J72" s="69"/>
    </row>
    <row r="73" spans="2:10" s="1" customFormat="1" ht="15.75" customHeight="1" x14ac:dyDescent="0.3">
      <c r="D73" s="68"/>
      <c r="G73" s="76" t="s">
        <v>163</v>
      </c>
      <c r="H73" s="118" t="s">
        <v>333</v>
      </c>
      <c r="J73" s="69"/>
    </row>
    <row r="74" spans="2:10" s="1" customFormat="1" ht="15.75" customHeight="1" x14ac:dyDescent="0.3">
      <c r="D74" s="68"/>
      <c r="G74" s="76"/>
      <c r="H74" s="7"/>
      <c r="J74" s="69"/>
    </row>
    <row r="75" spans="2:10" s="1" customFormat="1" ht="15.75" customHeight="1" x14ac:dyDescent="0.3">
      <c r="D75" s="68"/>
      <c r="G75" s="76" t="s">
        <v>164</v>
      </c>
      <c r="H75" s="141" t="s">
        <v>334</v>
      </c>
      <c r="J75" s="73"/>
    </row>
    <row r="76" spans="2:10" s="1" customFormat="1" ht="15.75" customHeight="1" x14ac:dyDescent="0.3">
      <c r="D76" s="68"/>
      <c r="G76" s="76"/>
      <c r="J76" s="73"/>
    </row>
    <row r="77" spans="2:10" s="1" customFormat="1" ht="15.75" customHeight="1" x14ac:dyDescent="0.3">
      <c r="D77" s="68"/>
      <c r="G77" s="76" t="s">
        <v>165</v>
      </c>
      <c r="H77" s="141"/>
      <c r="J77" s="73"/>
    </row>
    <row r="78" spans="2:10" s="1" customFormat="1" x14ac:dyDescent="0.3">
      <c r="D78" s="68"/>
      <c r="G78" s="76"/>
    </row>
    <row r="79" spans="2:10" s="1" customFormat="1" x14ac:dyDescent="0.3">
      <c r="D79" s="68"/>
      <c r="G79" s="76" t="s">
        <v>166</v>
      </c>
      <c r="H79" s="142" t="s">
        <v>335</v>
      </c>
    </row>
    <row r="80" spans="2:10" s="1" customFormat="1" x14ac:dyDescent="0.3"/>
    <row r="81" spans="2:8" s="1" customFormat="1" x14ac:dyDescent="0.3">
      <c r="B81" s="88" t="s">
        <v>181</v>
      </c>
      <c r="C81" s="149" t="s">
        <v>246</v>
      </c>
      <c r="D81" s="149"/>
      <c r="E81" s="149"/>
      <c r="F81" s="149"/>
      <c r="G81" s="149"/>
      <c r="H81" s="149"/>
    </row>
    <row r="82" spans="2:8" s="1" customFormat="1" x14ac:dyDescent="0.3">
      <c r="B82" s="6"/>
      <c r="C82" s="6"/>
    </row>
    <row r="83" spans="2:8" s="1" customFormat="1" ht="63.75" customHeight="1" x14ac:dyDescent="0.3">
      <c r="B83" s="6"/>
      <c r="C83" s="150"/>
      <c r="D83" s="151"/>
      <c r="E83" s="151"/>
      <c r="F83" s="151"/>
      <c r="G83" s="151"/>
      <c r="H83" s="152"/>
    </row>
    <row r="84" spans="2:8" s="1" customFormat="1" x14ac:dyDescent="0.3">
      <c r="B84" s="6"/>
      <c r="C84" s="6"/>
    </row>
    <row r="85" spans="2:8" s="1" customFormat="1" ht="30.75" customHeight="1" x14ac:dyDescent="0.3">
      <c r="B85" s="89" t="s">
        <v>182</v>
      </c>
      <c r="C85" s="148" t="s">
        <v>177</v>
      </c>
      <c r="D85" s="148"/>
      <c r="E85" s="148"/>
      <c r="F85" s="148"/>
      <c r="G85" s="148"/>
      <c r="H85" s="148"/>
    </row>
    <row r="86" spans="2:8" s="1" customFormat="1" x14ac:dyDescent="0.3">
      <c r="B86" s="6"/>
    </row>
    <row r="87" spans="2:8" s="1" customFormat="1" x14ac:dyDescent="0.3">
      <c r="B87" s="6"/>
      <c r="C87" s="153" t="s">
        <v>336</v>
      </c>
      <c r="D87" s="151"/>
      <c r="E87" s="151"/>
      <c r="F87" s="151"/>
      <c r="G87" s="151"/>
      <c r="H87" s="152"/>
    </row>
    <row r="88" spans="2:8" s="1" customFormat="1" x14ac:dyDescent="0.3">
      <c r="B88" s="6"/>
    </row>
    <row r="89" spans="2:8" s="1" customFormat="1" x14ac:dyDescent="0.3">
      <c r="B89" s="6" t="s">
        <v>188</v>
      </c>
    </row>
    <row r="90" spans="2:8" s="1" customFormat="1" x14ac:dyDescent="0.3">
      <c r="C90" s="93" t="s">
        <v>189</v>
      </c>
      <c r="D90" s="7"/>
      <c r="H90" s="70"/>
    </row>
    <row r="91" spans="2:8" s="1" customFormat="1" x14ac:dyDescent="0.3">
      <c r="C91" s="93" t="s">
        <v>240</v>
      </c>
      <c r="D91" s="7"/>
      <c r="H91" s="70"/>
    </row>
    <row r="92" spans="2:8" s="1" customFormat="1" x14ac:dyDescent="0.3">
      <c r="C92" s="93" t="s">
        <v>190</v>
      </c>
      <c r="D92" s="7"/>
      <c r="F92" s="94"/>
      <c r="H92" s="70"/>
    </row>
    <row r="93" spans="2:8" s="1" customFormat="1" ht="26.25" customHeight="1" x14ac:dyDescent="0.3">
      <c r="C93" s="144" t="s">
        <v>191</v>
      </c>
      <c r="D93" s="144"/>
      <c r="E93" s="144"/>
      <c r="F93" s="144"/>
      <c r="G93" s="144"/>
      <c r="H93" s="144"/>
    </row>
    <row r="94" spans="2:8" s="1" customFormat="1" x14ac:dyDescent="0.3">
      <c r="H94" s="70"/>
    </row>
    <row r="95" spans="2:8" s="1" customFormat="1" x14ac:dyDescent="0.3">
      <c r="C95" s="66"/>
      <c r="H95" s="70"/>
    </row>
    <row r="96" spans="2:8" s="1" customFormat="1" x14ac:dyDescent="0.3"/>
    <row r="97" spans="4:4" s="1" customFormat="1" ht="15.6" x14ac:dyDescent="0.3">
      <c r="D97" s="74"/>
    </row>
    <row r="98" spans="4:4" s="1" customFormat="1" x14ac:dyDescent="0.3"/>
    <row r="99" spans="4:4" s="1" customFormat="1" x14ac:dyDescent="0.3"/>
    <row r="100" spans="4:4" s="1" customFormat="1" x14ac:dyDescent="0.3"/>
    <row r="101" spans="4:4" s="1" customFormat="1" x14ac:dyDescent="0.3"/>
    <row r="102" spans="4:4" s="1" customFormat="1" x14ac:dyDescent="0.3"/>
    <row r="103" spans="4:4" s="1" customFormat="1" x14ac:dyDescent="0.3"/>
    <row r="104" spans="4:4" s="1" customFormat="1" x14ac:dyDescent="0.3"/>
    <row r="105" spans="4:4" s="1" customFormat="1" x14ac:dyDescent="0.3"/>
    <row r="106" spans="4:4" s="1" customFormat="1" x14ac:dyDescent="0.3"/>
    <row r="107" spans="4:4" s="1" customFormat="1" x14ac:dyDescent="0.3"/>
    <row r="108" spans="4:4" s="1" customFormat="1" x14ac:dyDescent="0.3"/>
    <row r="109" spans="4:4" s="1" customFormat="1" x14ac:dyDescent="0.3"/>
    <row r="110" spans="4:4" s="1" customFormat="1" x14ac:dyDescent="0.3"/>
  </sheetData>
  <sheetProtection algorithmName="SHA-512" hashValue="OUkxJ3UJq4ewEEbpkIxGT6wRZ+fCBluX1bifGUrqg4X/6QG1sRQ5xiSXU+LLy8YZoRZHp+YBZ3YH84qVv0opSQ==" saltValue="Xj7ESlexS6ABdcNylVgkOA==" spinCount="100000" sheet="1" objects="1" scenarios="1" formatCells="0" formatColumns="0" formatRows="0" insertHyperlinks="0"/>
  <mergeCells count="9">
    <mergeCell ref="C93:H93"/>
    <mergeCell ref="B11:H11"/>
    <mergeCell ref="C61:G61"/>
    <mergeCell ref="C31:H31"/>
    <mergeCell ref="C69:H69"/>
    <mergeCell ref="C81:H81"/>
    <mergeCell ref="C83:H83"/>
    <mergeCell ref="C85:H85"/>
    <mergeCell ref="C87:H87"/>
  </mergeCells>
  <dataValidations count="1">
    <dataValidation allowBlank="1" showInputMessage="1" showErrorMessage="1" prompt="Não é necessário efetuar esta descrição, no caso de «estabelecimentos novos»." sqref="C83:H83" xr:uid="{00000000-0002-0000-0000-000000000000}"/>
  </dataValidations>
  <hyperlinks>
    <hyperlink ref="H79" r:id="rId1" xr:uid="{61970BD3-3956-4729-810A-A201B3882AA7}"/>
    <hyperlink ref="C87" r:id="rId2" xr:uid="{E0EF27CB-32BD-4415-9EF4-8F2087692AE5}"/>
  </hyperlinks>
  <pageMargins left="0.7" right="0.7" top="0.75" bottom="0.75" header="0.3" footer="0.3"/>
  <pageSetup paperSize="9" scale="7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Group Box 1">
              <controlPr defaultSize="0" autoFill="0" autoPict="0">
                <anchor moveWithCells="1">
                  <from>
                    <xdr:col>1</xdr:col>
                    <xdr:colOff>15240</xdr:colOff>
                    <xdr:row>12</xdr:row>
                    <xdr:rowOff>0</xdr:rowOff>
                  </from>
                  <to>
                    <xdr:col>7</xdr:col>
                    <xdr:colOff>2194560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Option Button 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76200</xdr:rowOff>
                  </from>
                  <to>
                    <xdr:col>7</xdr:col>
                    <xdr:colOff>2011680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Option Button 3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30480</xdr:rowOff>
                  </from>
                  <to>
                    <xdr:col>7</xdr:col>
                    <xdr:colOff>571500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91440</xdr:rowOff>
                  </from>
                  <to>
                    <xdr:col>7</xdr:col>
                    <xdr:colOff>830580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Option Button 5">
              <controlPr defaultSize="0" autoFill="0" autoLine="0" autoPict="0">
                <anchor moveWithCells="1">
                  <from>
                    <xdr:col>1</xdr:col>
                    <xdr:colOff>259080</xdr:colOff>
                    <xdr:row>22</xdr:row>
                    <xdr:rowOff>22860</xdr:rowOff>
                  </from>
                  <to>
                    <xdr:col>7</xdr:col>
                    <xdr:colOff>1638300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Option Button 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99060</xdr:rowOff>
                  </from>
                  <to>
                    <xdr:col>7</xdr:col>
                    <xdr:colOff>2004060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Option Button 7">
              <controlPr defaultSize="0" autoFill="0" autoLine="0" autoPict="0">
                <anchor moveWithCells="1">
                  <from>
                    <xdr:col>1</xdr:col>
                    <xdr:colOff>259080</xdr:colOff>
                    <xdr:row>26</xdr:row>
                    <xdr:rowOff>190500</xdr:rowOff>
                  </from>
                  <to>
                    <xdr:col>7</xdr:col>
                    <xdr:colOff>1996440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Option Button 8">
              <controlPr defaultSize="0" autoFill="0" autoLine="0" autoPict="0">
                <anchor moveWithCells="1">
                  <from>
                    <xdr:col>1</xdr:col>
                    <xdr:colOff>251460</xdr:colOff>
                    <xdr:row>35</xdr:row>
                    <xdr:rowOff>0</xdr:rowOff>
                  </from>
                  <to>
                    <xdr:col>3</xdr:col>
                    <xdr:colOff>480060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4" name="Option Button 9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0</xdr:rowOff>
                  </from>
                  <to>
                    <xdr:col>4</xdr:col>
                    <xdr:colOff>38100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5" name="Option Button 10">
              <controlPr defaultSize="0" autoFill="0" autoLine="0" autoPict="0">
                <anchor moveWithCells="1">
                  <from>
                    <xdr:col>1</xdr:col>
                    <xdr:colOff>251460</xdr:colOff>
                    <xdr:row>31</xdr:row>
                    <xdr:rowOff>15240</xdr:rowOff>
                  </from>
                  <to>
                    <xdr:col>3</xdr:col>
                    <xdr:colOff>281940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6" name="Option Button 11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22860</xdr:rowOff>
                  </from>
                  <to>
                    <xdr:col>3</xdr:col>
                    <xdr:colOff>777240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7" name="Group Box 12">
              <controlPr defaultSize="0" autoFill="0" autoPict="0">
                <anchor moveWithCells="1">
                  <from>
                    <xdr:col>1</xdr:col>
                    <xdr:colOff>15240</xdr:colOff>
                    <xdr:row>29</xdr:row>
                    <xdr:rowOff>144780</xdr:rowOff>
                  </from>
                  <to>
                    <xdr:col>8</xdr:col>
                    <xdr:colOff>114300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8" name="Group Box 13">
              <controlPr defaultSize="0" autoFill="0" autoPict="0">
                <anchor moveWithCells="1">
                  <from>
                    <xdr:col>1</xdr:col>
                    <xdr:colOff>15240</xdr:colOff>
                    <xdr:row>34</xdr:row>
                    <xdr:rowOff>15240</xdr:rowOff>
                  </from>
                  <to>
                    <xdr:col>8</xdr:col>
                    <xdr:colOff>129540</xdr:colOff>
                    <xdr:row>36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ndicar o setor de atividade principal, de acordo com os códigos SPIRS Seveso." xr:uid="{00000000-0002-0000-0000-000001000000}">
          <x14:formula1>
            <xm:f>Backoffice!$AB$7:$AB$45</xm:f>
          </x14:formula1>
          <xm:sqref>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1">
    <pageSetUpPr fitToPage="1"/>
  </sheetPr>
  <dimension ref="A1:AZ396"/>
  <sheetViews>
    <sheetView topLeftCell="A40" zoomScale="110" zoomScaleNormal="110" workbookViewId="0">
      <selection activeCell="F37" sqref="F37"/>
    </sheetView>
  </sheetViews>
  <sheetFormatPr defaultRowHeight="14.4" x14ac:dyDescent="0.3"/>
  <cols>
    <col min="1" max="1" width="2" customWidth="1"/>
    <col min="2" max="2" width="23.21875" customWidth="1"/>
    <col min="3" max="3" width="13.77734375" customWidth="1"/>
    <col min="4" max="4" width="16.77734375" customWidth="1"/>
    <col min="5" max="5" width="17.21875" customWidth="1"/>
    <col min="6" max="6" width="19" customWidth="1"/>
    <col min="7" max="7" width="19.77734375" customWidth="1"/>
    <col min="8" max="11" width="6.21875" customWidth="1"/>
    <col min="12" max="15" width="8.77734375" customWidth="1"/>
    <col min="16" max="16" width="9.21875" customWidth="1"/>
    <col min="19" max="19" width="9.21875"/>
    <col min="20" max="25" width="9.77734375" customWidth="1"/>
    <col min="26" max="27" width="9.77734375" hidden="1" customWidth="1"/>
    <col min="33" max="52" width="9.21875" style="1"/>
  </cols>
  <sheetData>
    <row r="1" spans="1:3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1"/>
      <c r="B4" s="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1"/>
      <c r="AA4" s="1"/>
      <c r="AB4" s="1"/>
      <c r="AC4" s="1"/>
      <c r="AD4" s="1"/>
      <c r="AE4" s="1"/>
      <c r="AF4" s="1"/>
    </row>
    <row r="5" spans="1:3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x14ac:dyDescent="0.35">
      <c r="A6" s="1"/>
      <c r="B6" s="75" t="s">
        <v>170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3">
      <c r="A7" s="1"/>
      <c r="B7" s="6" t="s">
        <v>169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3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3">
      <c r="A9" s="1"/>
      <c r="B9" s="64" t="s">
        <v>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1"/>
      <c r="AA9" s="1"/>
      <c r="AB9" s="1"/>
      <c r="AC9" s="1"/>
      <c r="AD9" s="1"/>
      <c r="AE9" s="1"/>
      <c r="AF9" s="1"/>
    </row>
    <row r="10" spans="1:32" s="1" customFormat="1" x14ac:dyDescent="0.3">
      <c r="B10" s="32"/>
      <c r="E10" s="34"/>
      <c r="H10" s="116"/>
    </row>
    <row r="11" spans="1:32" s="1" customFormat="1" ht="15.75" customHeight="1" thickBot="1" x14ac:dyDescent="0.35">
      <c r="B11" s="6"/>
      <c r="H11" s="163" t="s">
        <v>256</v>
      </c>
      <c r="I11" s="163"/>
      <c r="J11" s="163"/>
      <c r="K11" s="163"/>
      <c r="L11" s="80"/>
      <c r="M11" s="80"/>
      <c r="N11" s="13"/>
    </row>
    <row r="12" spans="1:32" s="1" customFormat="1" ht="15.75" customHeight="1" thickBot="1" x14ac:dyDescent="0.35">
      <c r="C12" s="33" t="s">
        <v>137</v>
      </c>
      <c r="E12" s="164" t="str">
        <f>Backoffice!$T$15</f>
        <v>nível inferior</v>
      </c>
      <c r="F12" s="165"/>
      <c r="G12" s="7"/>
      <c r="H12" s="163"/>
      <c r="I12" s="163"/>
      <c r="J12" s="163"/>
      <c r="K12" s="163"/>
      <c r="L12" s="80"/>
      <c r="M12" s="80"/>
      <c r="N12" s="79"/>
      <c r="O12" s="79"/>
    </row>
    <row r="13" spans="1:32" s="1" customFormat="1" ht="15.75" customHeight="1" x14ac:dyDescent="0.3">
      <c r="B13" s="168"/>
      <c r="C13" s="168"/>
      <c r="H13" s="163"/>
      <c r="I13" s="163"/>
      <c r="J13" s="163"/>
      <c r="K13" s="163"/>
      <c r="L13" s="80"/>
      <c r="M13" s="80"/>
      <c r="N13" s="80"/>
      <c r="O13" s="80"/>
    </row>
    <row r="14" spans="1:32" s="1" customFormat="1" ht="24" customHeight="1" x14ac:dyDescent="0.3">
      <c r="C14" s="155" t="s">
        <v>168</v>
      </c>
      <c r="D14" s="155"/>
      <c r="E14" s="155"/>
      <c r="G14" s="8"/>
      <c r="H14" s="163"/>
      <c r="I14" s="163"/>
      <c r="J14" s="163"/>
      <c r="K14" s="163"/>
      <c r="L14" s="80"/>
      <c r="M14" s="80"/>
      <c r="N14" s="80"/>
      <c r="O14" s="80"/>
    </row>
    <row r="15" spans="1:32" s="1" customFormat="1" ht="15.75" customHeight="1" x14ac:dyDescent="0.3">
      <c r="E15" s="14" t="s">
        <v>106</v>
      </c>
      <c r="F15" s="15" t="s">
        <v>107</v>
      </c>
      <c r="H15" s="163"/>
      <c r="I15" s="163"/>
      <c r="J15" s="163"/>
      <c r="K15" s="163"/>
      <c r="L15" s="80"/>
      <c r="M15" s="80"/>
      <c r="N15" s="80"/>
      <c r="O15" s="80"/>
    </row>
    <row r="16" spans="1:32" s="1" customFormat="1" ht="15.75" customHeight="1" x14ac:dyDescent="0.3">
      <c r="C16" s="166" t="s">
        <v>128</v>
      </c>
      <c r="D16" s="167"/>
      <c r="E16" s="129">
        <f>IF(AND(Backoffice!$T$13&lt;&gt;"não aplicável",Backoffice!$X$7=FALSE), Backoffice!X11, "-")</f>
        <v>0.77149999999999996</v>
      </c>
      <c r="F16" s="130">
        <f>IF(AND(Backoffice!$T$13&lt;&gt;"não aplicável",Backoffice!$X$7=FALSE), Backoffice!Y11, "-")</f>
        <v>0.19287499999999999</v>
      </c>
      <c r="G16" s="11"/>
      <c r="H16" s="163"/>
      <c r="I16" s="163"/>
      <c r="J16" s="163"/>
      <c r="K16" s="163"/>
      <c r="L16" s="80"/>
      <c r="M16" s="12"/>
      <c r="N16" s="12"/>
      <c r="O16" s="12"/>
    </row>
    <row r="17" spans="2:29" s="1" customFormat="1" ht="15.75" customHeight="1" x14ac:dyDescent="0.3">
      <c r="C17" s="166" t="s">
        <v>129</v>
      </c>
      <c r="D17" s="167"/>
      <c r="E17" s="129">
        <f>IF(AND(Backoffice!$T$13&lt;&gt;"não aplicável",Backoffice!$X$7=FALSE), Backoffice!X12, "-")</f>
        <v>5.6498E-3</v>
      </c>
      <c r="F17" s="130">
        <f>IF(AND(Backoffice!$T$13&lt;&gt;"não aplicável",Backoffice!$X$7=FALSE), Backoffice!Y12, "-")</f>
        <v>5.7997999999999991E-4</v>
      </c>
      <c r="H17" s="163"/>
      <c r="I17" s="163"/>
      <c r="J17" s="163"/>
      <c r="K17" s="163"/>
      <c r="L17" s="80"/>
      <c r="M17" s="81"/>
      <c r="N17" s="81"/>
    </row>
    <row r="18" spans="2:29" s="1" customFormat="1" x14ac:dyDescent="0.3">
      <c r="C18" s="166" t="s">
        <v>130</v>
      </c>
      <c r="D18" s="167"/>
      <c r="E18" s="129">
        <f>IF(AND(Backoffice!$T$13&lt;&gt;"não aplicável",Backoffice!$X$7=FALSE), Backoffice!X13, "-")</f>
        <v>1.9168700000000001</v>
      </c>
      <c r="F18" s="130">
        <f>IF(AND(Backoffice!$T$13&lt;&gt;"não aplicável",Backoffice!$X$7=FALSE), Backoffice!Y13, "-")</f>
        <v>0.94952000000000014</v>
      </c>
      <c r="H18" s="163"/>
      <c r="I18" s="163"/>
      <c r="J18" s="163"/>
      <c r="K18" s="163"/>
      <c r="T18" s="154"/>
      <c r="U18" s="154"/>
      <c r="V18" s="154"/>
    </row>
    <row r="19" spans="2:29" s="1" customFormat="1" x14ac:dyDescent="0.3">
      <c r="D19" s="87"/>
    </row>
    <row r="20" spans="2:29" s="1" customFormat="1" ht="25.5" customHeight="1" x14ac:dyDescent="0.3">
      <c r="B20" s="10"/>
      <c r="C20" s="10"/>
      <c r="D20" s="10"/>
      <c r="E20" s="10"/>
      <c r="F20" s="10"/>
      <c r="G20" s="10"/>
      <c r="H20" s="158" t="s">
        <v>174</v>
      </c>
      <c r="I20" s="159"/>
      <c r="J20" s="159"/>
      <c r="K20" s="160"/>
      <c r="L20" s="161" t="s">
        <v>175</v>
      </c>
      <c r="M20" s="162"/>
      <c r="N20" s="162"/>
      <c r="O20" s="162"/>
      <c r="P20" s="158" t="s">
        <v>176</v>
      </c>
      <c r="Q20" s="159"/>
      <c r="R20" s="159"/>
      <c r="S20" s="160"/>
      <c r="T20" s="158" t="s">
        <v>127</v>
      </c>
      <c r="U20" s="159"/>
      <c r="V20" s="159"/>
      <c r="W20" s="159"/>
      <c r="X20" s="159"/>
      <c r="Y20" s="160"/>
      <c r="Z20" s="156" t="s">
        <v>142</v>
      </c>
      <c r="AA20" s="157"/>
    </row>
    <row r="21" spans="2:29" s="1" customFormat="1" ht="27.6" x14ac:dyDescent="0.3">
      <c r="B21" s="31" t="s">
        <v>0</v>
      </c>
      <c r="C21" s="16" t="s">
        <v>1</v>
      </c>
      <c r="D21" s="16" t="s">
        <v>2</v>
      </c>
      <c r="E21" s="16" t="s">
        <v>136</v>
      </c>
      <c r="F21" s="16" t="s">
        <v>3</v>
      </c>
      <c r="G21" s="16" t="s">
        <v>171</v>
      </c>
      <c r="H21" s="17" t="s">
        <v>109</v>
      </c>
      <c r="I21" s="16" t="s">
        <v>110</v>
      </c>
      <c r="J21" s="16" t="s">
        <v>111</v>
      </c>
      <c r="K21" s="18" t="s">
        <v>112</v>
      </c>
      <c r="L21" s="19" t="s">
        <v>113</v>
      </c>
      <c r="M21" s="20" t="s">
        <v>114</v>
      </c>
      <c r="N21" s="20" t="s">
        <v>115</v>
      </c>
      <c r="O21" s="20" t="s">
        <v>116</v>
      </c>
      <c r="P21" s="84" t="s">
        <v>117</v>
      </c>
      <c r="Q21" s="85" t="s">
        <v>118</v>
      </c>
      <c r="R21" s="85" t="s">
        <v>119</v>
      </c>
      <c r="S21" s="85" t="s">
        <v>120</v>
      </c>
      <c r="T21" s="84" t="s">
        <v>121</v>
      </c>
      <c r="U21" s="85" t="s">
        <v>122</v>
      </c>
      <c r="V21" s="86" t="s">
        <v>123</v>
      </c>
      <c r="W21" s="85" t="s">
        <v>124</v>
      </c>
      <c r="X21" s="85" t="s">
        <v>125</v>
      </c>
      <c r="Y21" s="86" t="s">
        <v>126</v>
      </c>
      <c r="Z21" s="83" t="s">
        <v>140</v>
      </c>
      <c r="AA21" s="82" t="s">
        <v>141</v>
      </c>
    </row>
    <row r="22" spans="2:29" s="1" customFormat="1" x14ac:dyDescent="0.3">
      <c r="B22" s="119" t="s">
        <v>277</v>
      </c>
      <c r="C22" s="121" t="s">
        <v>6</v>
      </c>
      <c r="D22" s="121" t="s">
        <v>15</v>
      </c>
      <c r="E22" s="121">
        <v>7</v>
      </c>
      <c r="F22" s="121" t="s">
        <v>257</v>
      </c>
      <c r="G22" s="121" t="s">
        <v>258</v>
      </c>
      <c r="H22" s="120" t="s">
        <v>57</v>
      </c>
      <c r="I22" s="121"/>
      <c r="J22" s="121"/>
      <c r="K22" s="121"/>
      <c r="L22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" s="123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" s="124">
        <f>IF(Tabela1[[#This Row],[Qinf Secção H]]=" -", " -", Tabela1[[#This Row],[Quantidade máxima (q) (tonelada)]]/Tabela1[[#This Row],[Qinf Secção H]])</f>
        <v>0.14000000000000001</v>
      </c>
      <c r="U22" s="125" t="str">
        <f>IF(Tabela1[[#This Row],[Qinf Secção P]]=" -", " -", Tabela1[[#This Row],[Quantidade máxima (q) (tonelada)]]/Tabela1[[#This Row],[Qinf Secção P]])</f>
        <v xml:space="preserve"> -</v>
      </c>
      <c r="V22" s="126" t="str">
        <f>IF(Tabela1[[#This Row],[Qinf Secção E]]=" -", " -", Tabela1[[#This Row],[Quantidade máxima (q) (tonelada)]]/Tabela1[[#This Row],[Qinf Secção E]])</f>
        <v xml:space="preserve"> -</v>
      </c>
      <c r="W22" s="125">
        <f>IF(Tabela1[[#This Row],[Qsup Secção H]]=" -", " -", Tabela1[[#This Row],[Quantidade máxima (q) (tonelada)]]/Tabela1[[#This Row],[Qsup Secção H]])</f>
        <v>3.5000000000000003E-2</v>
      </c>
      <c r="X22" s="125" t="str">
        <f>IF(Tabela1[[#This Row],[Qsup Secção P]]=" -", " -", Tabela1[[#This Row],[Quantidade máxima (q) (tonelada)]]/Tabela1[[#This Row],[Qsup Secção P]])</f>
        <v xml:space="preserve"> -</v>
      </c>
      <c r="Y22" s="126" t="str">
        <f>IF(Tabela1[[#This Row],[Qsup Secção E]]=" -", " -", Tabela1[[#This Row],[Quantidade máxima (q) (tonelada)]]/Tabela1[[#This Row],[Qsup Secção E]])</f>
        <v xml:space="preserve"> -</v>
      </c>
      <c r="Z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  <c r="AC22" s="9"/>
    </row>
    <row r="23" spans="2:29" s="1" customFormat="1" x14ac:dyDescent="0.3">
      <c r="B23" s="119" t="s">
        <v>279</v>
      </c>
      <c r="C23" s="121" t="s">
        <v>6</v>
      </c>
      <c r="D23" s="121" t="s">
        <v>15</v>
      </c>
      <c r="E23" s="121">
        <v>11</v>
      </c>
      <c r="F23" s="121" t="s">
        <v>257</v>
      </c>
      <c r="G23" s="121" t="s">
        <v>259</v>
      </c>
      <c r="H23" s="120"/>
      <c r="I23" s="121" t="s">
        <v>67</v>
      </c>
      <c r="J23" s="121"/>
      <c r="K23" s="121"/>
      <c r="L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" s="124" t="str">
        <f>IF(Tabela1[[#This Row],[Qinf Secção H]]=" -", " -", Tabela1[[#This Row],[Quantidade máxima (q) (tonelada)]]/Tabela1[[#This Row],[Qinf Secção H]])</f>
        <v xml:space="preserve"> -</v>
      </c>
      <c r="U23" s="125">
        <f>IF(Tabela1[[#This Row],[Qinf Secção P]]=" -", " -", Tabela1[[#This Row],[Quantidade máxima (q) (tonelada)]]/Tabela1[[#This Row],[Qinf Secção P]])</f>
        <v>2.2000000000000001E-3</v>
      </c>
      <c r="V23" s="126" t="str">
        <f>IF(Tabela1[[#This Row],[Qinf Secção E]]=" -", " -", Tabela1[[#This Row],[Quantidade máxima (q) (tonelada)]]/Tabela1[[#This Row],[Qinf Secção E]])</f>
        <v xml:space="preserve"> -</v>
      </c>
      <c r="W23" s="125" t="str">
        <f>IF(Tabela1[[#This Row],[Qsup Secção H]]=" -", " -", Tabela1[[#This Row],[Quantidade máxima (q) (tonelada)]]/Tabela1[[#This Row],[Qsup Secção H]])</f>
        <v xml:space="preserve"> -</v>
      </c>
      <c r="X23" s="125">
        <f>IF(Tabela1[[#This Row],[Qsup Secção P]]=" -", " -", Tabela1[[#This Row],[Quantidade máxima (q) (tonelada)]]/Tabela1[[#This Row],[Qsup Secção P]])</f>
        <v>2.2000000000000001E-4</v>
      </c>
      <c r="Y23" s="126" t="str">
        <f>IF(Tabela1[[#This Row],[Qsup Secção E]]=" -", " -", Tabela1[[#This Row],[Quantidade máxima (q) (tonelada)]]/Tabela1[[#This Row],[Qsup Secção E]])</f>
        <v xml:space="preserve"> -</v>
      </c>
      <c r="Z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" spans="2:29" s="1" customFormat="1" ht="30" customHeight="1" x14ac:dyDescent="0.3">
      <c r="B24" s="119" t="s">
        <v>321</v>
      </c>
      <c r="C24" s="121" t="s">
        <v>6</v>
      </c>
      <c r="D24" s="121" t="s">
        <v>15</v>
      </c>
      <c r="E24" s="121">
        <v>0.8</v>
      </c>
      <c r="F24" s="121" t="s">
        <v>257</v>
      </c>
      <c r="G24" s="121" t="s">
        <v>259</v>
      </c>
      <c r="H24" s="120"/>
      <c r="I24" s="121" t="s">
        <v>67</v>
      </c>
      <c r="J24" s="121"/>
      <c r="K24" s="121"/>
      <c r="L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" s="124" t="str">
        <f>IF(Tabela1[[#This Row],[Qinf Secção H]]=" -", " -", Tabela1[[#This Row],[Quantidade máxima (q) (tonelada)]]/Tabela1[[#This Row],[Qinf Secção H]])</f>
        <v xml:space="preserve"> -</v>
      </c>
      <c r="U24" s="125">
        <f>IF(Tabela1[[#This Row],[Qinf Secção P]]=" -", " -", Tabela1[[#This Row],[Quantidade máxima (q) (tonelada)]]/Tabela1[[#This Row],[Qinf Secção P]])</f>
        <v>1.6000000000000001E-4</v>
      </c>
      <c r="V24" s="126" t="str">
        <f>IF(Tabela1[[#This Row],[Qinf Secção E]]=" -", " -", Tabela1[[#This Row],[Quantidade máxima (q) (tonelada)]]/Tabela1[[#This Row],[Qinf Secção E]])</f>
        <v xml:space="preserve"> -</v>
      </c>
      <c r="W24" s="125" t="str">
        <f>IF(Tabela1[[#This Row],[Qsup Secção H]]=" -", " -", Tabela1[[#This Row],[Quantidade máxima (q) (tonelada)]]/Tabela1[[#This Row],[Qsup Secção H]])</f>
        <v xml:space="preserve"> -</v>
      </c>
      <c r="X24" s="125">
        <f>IF(Tabela1[[#This Row],[Qsup Secção P]]=" -", " -", Tabela1[[#This Row],[Quantidade máxima (q) (tonelada)]]/Tabela1[[#This Row],[Qsup Secção P]])</f>
        <v>1.5999999999999999E-5</v>
      </c>
      <c r="Y24" s="126" t="str">
        <f>IF(Tabela1[[#This Row],[Qsup Secção E]]=" -", " -", Tabela1[[#This Row],[Quantidade máxima (q) (tonelada)]]/Tabela1[[#This Row],[Qsup Secção E]])</f>
        <v xml:space="preserve"> -</v>
      </c>
      <c r="Z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" spans="2:29" s="1" customFormat="1" ht="41.4" x14ac:dyDescent="0.3">
      <c r="B25" s="119" t="s">
        <v>280</v>
      </c>
      <c r="C25" s="121" t="s">
        <v>6</v>
      </c>
      <c r="D25" s="121" t="s">
        <v>15</v>
      </c>
      <c r="E25" s="121">
        <v>5</v>
      </c>
      <c r="F25" s="121" t="s">
        <v>257</v>
      </c>
      <c r="G25" s="121" t="s">
        <v>260</v>
      </c>
      <c r="H25" s="120"/>
      <c r="I25" s="121" t="s">
        <v>67</v>
      </c>
      <c r="J25" s="121" t="s">
        <v>73</v>
      </c>
      <c r="K25" s="121"/>
      <c r="L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" s="124" t="str">
        <f>IF(Tabela1[[#This Row],[Qinf Secção H]]=" -", " -", Tabela1[[#This Row],[Quantidade máxima (q) (tonelada)]]/Tabela1[[#This Row],[Qinf Secção H]])</f>
        <v xml:space="preserve"> -</v>
      </c>
      <c r="U25" s="125">
        <f>IF(Tabela1[[#This Row],[Qinf Secção P]]=" -", " -", Tabela1[[#This Row],[Quantidade máxima (q) (tonelada)]]/Tabela1[[#This Row],[Qinf Secção P]])</f>
        <v>1E-3</v>
      </c>
      <c r="V25" s="126">
        <f>IF(Tabela1[[#This Row],[Qinf Secção E]]=" -", " -", Tabela1[[#This Row],[Quantidade máxima (q) (tonelada)]]/Tabela1[[#This Row],[Qinf Secção E]])</f>
        <v>2.5000000000000001E-2</v>
      </c>
      <c r="W25" s="125" t="str">
        <f>IF(Tabela1[[#This Row],[Qsup Secção H]]=" -", " -", Tabela1[[#This Row],[Quantidade máxima (q) (tonelada)]]/Tabela1[[#This Row],[Qsup Secção H]])</f>
        <v xml:space="preserve"> -</v>
      </c>
      <c r="X25" s="125">
        <f>IF(Tabela1[[#This Row],[Qsup Secção P]]=" -", " -", Tabela1[[#This Row],[Quantidade máxima (q) (tonelada)]]/Tabela1[[#This Row],[Qsup Secção P]])</f>
        <v>1E-4</v>
      </c>
      <c r="Y25" s="126">
        <f>IF(Tabela1[[#This Row],[Qsup Secção E]]=" -", " -", Tabela1[[#This Row],[Quantidade máxima (q) (tonelada)]]/Tabela1[[#This Row],[Qsup Secção E]])</f>
        <v>0.01</v>
      </c>
      <c r="Z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" spans="2:29" s="1" customFormat="1" ht="41.4" x14ac:dyDescent="0.3">
      <c r="B26" s="119" t="s">
        <v>281</v>
      </c>
      <c r="C26" s="121" t="s">
        <v>6</v>
      </c>
      <c r="D26" s="121" t="s">
        <v>15</v>
      </c>
      <c r="E26" s="121">
        <f>4.2+0.01+2.1+1</f>
        <v>7.3100000000000005</v>
      </c>
      <c r="F26" s="121" t="s">
        <v>257</v>
      </c>
      <c r="G26" s="121" t="s">
        <v>261</v>
      </c>
      <c r="H26" s="120"/>
      <c r="I26" s="121" t="s">
        <v>67</v>
      </c>
      <c r="J26" s="121" t="s">
        <v>73</v>
      </c>
      <c r="K26" s="121"/>
      <c r="L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" s="124" t="str">
        <f>IF(Tabela1[[#This Row],[Qinf Secção H]]=" -", " -", Tabela1[[#This Row],[Quantidade máxima (q) (tonelada)]]/Tabela1[[#This Row],[Qinf Secção H]])</f>
        <v xml:space="preserve"> -</v>
      </c>
      <c r="U26" s="125">
        <f>IF(Tabela1[[#This Row],[Qinf Secção P]]=" -", " -", Tabela1[[#This Row],[Quantidade máxima (q) (tonelada)]]/Tabela1[[#This Row],[Qinf Secção P]])</f>
        <v>1.4620000000000002E-3</v>
      </c>
      <c r="V26" s="126">
        <f>IF(Tabela1[[#This Row],[Qinf Secção E]]=" -", " -", Tabela1[[#This Row],[Quantidade máxima (q) (tonelada)]]/Tabela1[[#This Row],[Qinf Secção E]])</f>
        <v>3.6549999999999999E-2</v>
      </c>
      <c r="W26" s="125" t="str">
        <f>IF(Tabela1[[#This Row],[Qsup Secção H]]=" -", " -", Tabela1[[#This Row],[Quantidade máxima (q) (tonelada)]]/Tabela1[[#This Row],[Qsup Secção H]])</f>
        <v xml:space="preserve"> -</v>
      </c>
      <c r="X26" s="125">
        <f>IF(Tabela1[[#This Row],[Qsup Secção P]]=" -", " -", Tabela1[[#This Row],[Quantidade máxima (q) (tonelada)]]/Tabela1[[#This Row],[Qsup Secção P]])</f>
        <v>1.462E-4</v>
      </c>
      <c r="Y26" s="126">
        <f>IF(Tabela1[[#This Row],[Qsup Secção E]]=" -", " -", Tabela1[[#This Row],[Quantidade máxima (q) (tonelada)]]/Tabela1[[#This Row],[Qsup Secção E]])</f>
        <v>1.4620000000000001E-2</v>
      </c>
      <c r="Z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" spans="2:29" s="1" customFormat="1" ht="27.6" x14ac:dyDescent="0.3">
      <c r="B27" s="119" t="s">
        <v>282</v>
      </c>
      <c r="C27" s="121" t="s">
        <v>6</v>
      </c>
      <c r="D27" s="121" t="s">
        <v>15</v>
      </c>
      <c r="E27" s="121">
        <v>0.01</v>
      </c>
      <c r="F27" s="121" t="s">
        <v>257</v>
      </c>
      <c r="G27" s="121" t="s">
        <v>262</v>
      </c>
      <c r="H27" s="120"/>
      <c r="I27" s="121"/>
      <c r="J27" s="121" t="s">
        <v>73</v>
      </c>
      <c r="K27" s="121"/>
      <c r="L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" s="124" t="str">
        <f>IF(Tabela1[[#This Row],[Qinf Secção H]]=" -", " -", Tabela1[[#This Row],[Quantidade máxima (q) (tonelada)]]/Tabela1[[#This Row],[Qinf Secção H]])</f>
        <v xml:space="preserve"> -</v>
      </c>
      <c r="U27" s="125" t="str">
        <f>IF(Tabela1[[#This Row],[Qinf Secção P]]=" -", " -", Tabela1[[#This Row],[Quantidade máxima (q) (tonelada)]]/Tabela1[[#This Row],[Qinf Secção P]])</f>
        <v xml:space="preserve"> -</v>
      </c>
      <c r="V27" s="126">
        <f>IF(Tabela1[[#This Row],[Qinf Secção E]]=" -", " -", Tabela1[[#This Row],[Quantidade máxima (q) (tonelada)]]/Tabela1[[#This Row],[Qinf Secção E]])</f>
        <v>5.0000000000000002E-5</v>
      </c>
      <c r="W27" s="125" t="str">
        <f>IF(Tabela1[[#This Row],[Qsup Secção H]]=" -", " -", Tabela1[[#This Row],[Quantidade máxima (q) (tonelada)]]/Tabela1[[#This Row],[Qsup Secção H]])</f>
        <v xml:space="preserve"> -</v>
      </c>
      <c r="X27" s="125" t="str">
        <f>IF(Tabela1[[#This Row],[Qsup Secção P]]=" -", " -", Tabela1[[#This Row],[Quantidade máxima (q) (tonelada)]]/Tabela1[[#This Row],[Qsup Secção P]])</f>
        <v xml:space="preserve"> -</v>
      </c>
      <c r="Y27" s="126">
        <f>IF(Tabela1[[#This Row],[Qsup Secção E]]=" -", " -", Tabela1[[#This Row],[Quantidade máxima (q) (tonelada)]]/Tabela1[[#This Row],[Qsup Secção E]])</f>
        <v>2.0000000000000002E-5</v>
      </c>
      <c r="Z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" spans="2:29" s="1" customFormat="1" ht="27.6" x14ac:dyDescent="0.3">
      <c r="B28" s="119" t="s">
        <v>283</v>
      </c>
      <c r="C28" s="121" t="s">
        <v>6</v>
      </c>
      <c r="D28" s="121" t="s">
        <v>15</v>
      </c>
      <c r="E28" s="121">
        <v>0.01</v>
      </c>
      <c r="F28" s="121" t="s">
        <v>257</v>
      </c>
      <c r="G28" s="121" t="s">
        <v>262</v>
      </c>
      <c r="H28" s="120"/>
      <c r="I28" s="121"/>
      <c r="J28" s="121" t="s">
        <v>73</v>
      </c>
      <c r="K28" s="121"/>
      <c r="L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" s="124" t="str">
        <f>IF(Tabela1[[#This Row],[Qinf Secção H]]=" -", " -", Tabela1[[#This Row],[Quantidade máxima (q) (tonelada)]]/Tabela1[[#This Row],[Qinf Secção H]])</f>
        <v xml:space="preserve"> -</v>
      </c>
      <c r="U28" s="125" t="str">
        <f>IF(Tabela1[[#This Row],[Qinf Secção P]]=" -", " -", Tabela1[[#This Row],[Quantidade máxima (q) (tonelada)]]/Tabela1[[#This Row],[Qinf Secção P]])</f>
        <v xml:space="preserve"> -</v>
      </c>
      <c r="V28" s="126">
        <f>IF(Tabela1[[#This Row],[Qinf Secção E]]=" -", " -", Tabela1[[#This Row],[Quantidade máxima (q) (tonelada)]]/Tabela1[[#This Row],[Qinf Secção E]])</f>
        <v>5.0000000000000002E-5</v>
      </c>
      <c r="W28" s="125" t="str">
        <f>IF(Tabela1[[#This Row],[Qsup Secção H]]=" -", " -", Tabela1[[#This Row],[Quantidade máxima (q) (tonelada)]]/Tabela1[[#This Row],[Qsup Secção H]])</f>
        <v xml:space="preserve"> -</v>
      </c>
      <c r="X28" s="125" t="str">
        <f>IF(Tabela1[[#This Row],[Qsup Secção P]]=" -", " -", Tabela1[[#This Row],[Quantidade máxima (q) (tonelada)]]/Tabela1[[#This Row],[Qsup Secção P]])</f>
        <v xml:space="preserve"> -</v>
      </c>
      <c r="Y28" s="126">
        <f>IF(Tabela1[[#This Row],[Qsup Secção E]]=" -", " -", Tabela1[[#This Row],[Quantidade máxima (q) (tonelada)]]/Tabela1[[#This Row],[Qsup Secção E]])</f>
        <v>2.0000000000000002E-5</v>
      </c>
      <c r="Z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" spans="2:29" s="1" customFormat="1" ht="41.4" x14ac:dyDescent="0.3">
      <c r="B29" s="119" t="s">
        <v>284</v>
      </c>
      <c r="C29" s="121" t="s">
        <v>6</v>
      </c>
      <c r="D29" s="121" t="s">
        <v>15</v>
      </c>
      <c r="E29" s="121">
        <v>0.01</v>
      </c>
      <c r="F29" s="121" t="s">
        <v>257</v>
      </c>
      <c r="G29" s="121" t="s">
        <v>261</v>
      </c>
      <c r="H29" s="120"/>
      <c r="I29" s="121" t="s">
        <v>67</v>
      </c>
      <c r="J29" s="121" t="s">
        <v>73</v>
      </c>
      <c r="K29" s="121"/>
      <c r="L2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" s="124" t="str">
        <f>IF(Tabela1[[#This Row],[Qinf Secção H]]=" -", " -", Tabela1[[#This Row],[Quantidade máxima (q) (tonelada)]]/Tabela1[[#This Row],[Qinf Secção H]])</f>
        <v xml:space="preserve"> -</v>
      </c>
      <c r="U29" s="125">
        <f>IF(Tabela1[[#This Row],[Qinf Secção P]]=" -", " -", Tabela1[[#This Row],[Quantidade máxima (q) (tonelada)]]/Tabela1[[#This Row],[Qinf Secção P]])</f>
        <v>1.9999999999999999E-6</v>
      </c>
      <c r="V29" s="126">
        <f>IF(Tabela1[[#This Row],[Qinf Secção E]]=" -", " -", Tabela1[[#This Row],[Quantidade máxima (q) (tonelada)]]/Tabela1[[#This Row],[Qinf Secção E]])</f>
        <v>5.0000000000000002E-5</v>
      </c>
      <c r="W29" s="125" t="str">
        <f>IF(Tabela1[[#This Row],[Qsup Secção H]]=" -", " -", Tabela1[[#This Row],[Quantidade máxima (q) (tonelada)]]/Tabela1[[#This Row],[Qsup Secção H]])</f>
        <v xml:space="preserve"> -</v>
      </c>
      <c r="X29" s="125">
        <f>IF(Tabela1[[#This Row],[Qsup Secção P]]=" -", " -", Tabela1[[#This Row],[Quantidade máxima (q) (tonelada)]]/Tabela1[[#This Row],[Qsup Secção P]])</f>
        <v>1.9999999999999999E-7</v>
      </c>
      <c r="Y29" s="126">
        <f>IF(Tabela1[[#This Row],[Qsup Secção E]]=" -", " -", Tabela1[[#This Row],[Quantidade máxima (q) (tonelada)]]/Tabela1[[#This Row],[Qsup Secção E]])</f>
        <v>2.0000000000000002E-5</v>
      </c>
      <c r="Z2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" spans="2:29" s="1" customFormat="1" ht="27.6" x14ac:dyDescent="0.3">
      <c r="B30" s="119" t="s">
        <v>285</v>
      </c>
      <c r="C30" s="121" t="s">
        <v>6</v>
      </c>
      <c r="D30" s="121" t="s">
        <v>15</v>
      </c>
      <c r="E30" s="121">
        <v>2.1000000000000001E-2</v>
      </c>
      <c r="F30" s="121" t="s">
        <v>257</v>
      </c>
      <c r="G30" s="121" t="s">
        <v>262</v>
      </c>
      <c r="H30" s="120"/>
      <c r="I30" s="121"/>
      <c r="J30" s="121" t="s">
        <v>73</v>
      </c>
      <c r="K30" s="121"/>
      <c r="L3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3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3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" s="124" t="str">
        <f>IF(Tabela1[[#This Row],[Qinf Secção H]]=" -", " -", Tabela1[[#This Row],[Quantidade máxima (q) (tonelada)]]/Tabela1[[#This Row],[Qinf Secção H]])</f>
        <v xml:space="preserve"> -</v>
      </c>
      <c r="U30" s="125" t="str">
        <f>IF(Tabela1[[#This Row],[Qinf Secção P]]=" -", " -", Tabela1[[#This Row],[Quantidade máxima (q) (tonelada)]]/Tabela1[[#This Row],[Qinf Secção P]])</f>
        <v xml:space="preserve"> -</v>
      </c>
      <c r="V30" s="126">
        <f>IF(Tabela1[[#This Row],[Qinf Secção E]]=" -", " -", Tabela1[[#This Row],[Quantidade máxima (q) (tonelada)]]/Tabela1[[#This Row],[Qinf Secção E]])</f>
        <v>1.05E-4</v>
      </c>
      <c r="W30" s="125" t="str">
        <f>IF(Tabela1[[#This Row],[Qsup Secção H]]=" -", " -", Tabela1[[#This Row],[Quantidade máxima (q) (tonelada)]]/Tabela1[[#This Row],[Qsup Secção H]])</f>
        <v xml:space="preserve"> -</v>
      </c>
      <c r="X30" s="125" t="str">
        <f>IF(Tabela1[[#This Row],[Qsup Secção P]]=" -", " -", Tabela1[[#This Row],[Quantidade máxima (q) (tonelada)]]/Tabela1[[#This Row],[Qsup Secção P]])</f>
        <v xml:space="preserve"> -</v>
      </c>
      <c r="Y30" s="126">
        <f>IF(Tabela1[[#This Row],[Qsup Secção E]]=" -", " -", Tabela1[[#This Row],[Quantidade máxima (q) (tonelada)]]/Tabela1[[#This Row],[Qsup Secção E]])</f>
        <v>4.2000000000000004E-5</v>
      </c>
      <c r="Z3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" spans="2:29" s="1" customFormat="1" x14ac:dyDescent="0.3">
      <c r="B31" s="119" t="s">
        <v>286</v>
      </c>
      <c r="C31" s="121" t="s">
        <v>6</v>
      </c>
      <c r="D31" s="121" t="s">
        <v>15</v>
      </c>
      <c r="E31" s="121">
        <v>0.19</v>
      </c>
      <c r="F31" s="121" t="s">
        <v>257</v>
      </c>
      <c r="G31" s="121" t="s">
        <v>263</v>
      </c>
      <c r="H31" s="120"/>
      <c r="I31" s="121" t="s">
        <v>67</v>
      </c>
      <c r="J31" s="121"/>
      <c r="K31" s="121"/>
      <c r="L3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3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3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" s="124" t="str">
        <f>IF(Tabela1[[#This Row],[Qinf Secção H]]=" -", " -", Tabela1[[#This Row],[Quantidade máxima (q) (tonelada)]]/Tabela1[[#This Row],[Qinf Secção H]])</f>
        <v xml:space="preserve"> -</v>
      </c>
      <c r="U31" s="125">
        <f>IF(Tabela1[[#This Row],[Qinf Secção P]]=" -", " -", Tabela1[[#This Row],[Quantidade máxima (q) (tonelada)]]/Tabela1[[#This Row],[Qinf Secção P]])</f>
        <v>3.8000000000000002E-5</v>
      </c>
      <c r="V31" s="126" t="str">
        <f>IF(Tabela1[[#This Row],[Qinf Secção E]]=" -", " -", Tabela1[[#This Row],[Quantidade máxima (q) (tonelada)]]/Tabela1[[#This Row],[Qinf Secção E]])</f>
        <v xml:space="preserve"> -</v>
      </c>
      <c r="W31" s="125" t="str">
        <f>IF(Tabela1[[#This Row],[Qsup Secção H]]=" -", " -", Tabela1[[#This Row],[Quantidade máxima (q) (tonelada)]]/Tabela1[[#This Row],[Qsup Secção H]])</f>
        <v xml:space="preserve"> -</v>
      </c>
      <c r="X31" s="125">
        <f>IF(Tabela1[[#This Row],[Qsup Secção P]]=" -", " -", Tabela1[[#This Row],[Quantidade máxima (q) (tonelada)]]/Tabela1[[#This Row],[Qsup Secção P]])</f>
        <v>3.8E-6</v>
      </c>
      <c r="Y31" s="126" t="str">
        <f>IF(Tabela1[[#This Row],[Qsup Secção E]]=" -", " -", Tabela1[[#This Row],[Quantidade máxima (q) (tonelada)]]/Tabela1[[#This Row],[Qsup Secção E]])</f>
        <v xml:space="preserve"> -</v>
      </c>
      <c r="Z3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" spans="2:29" s="1" customFormat="1" ht="41.4" x14ac:dyDescent="0.3">
      <c r="B32" s="119" t="s">
        <v>287</v>
      </c>
      <c r="C32" s="121" t="s">
        <v>6</v>
      </c>
      <c r="D32" s="121" t="s">
        <v>15</v>
      </c>
      <c r="E32" s="121">
        <v>1.157</v>
      </c>
      <c r="F32" s="121" t="s">
        <v>257</v>
      </c>
      <c r="G32" s="121" t="s">
        <v>264</v>
      </c>
      <c r="H32" s="120"/>
      <c r="I32" s="121"/>
      <c r="J32" s="121" t="s">
        <v>72</v>
      </c>
      <c r="K32" s="121"/>
      <c r="L3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" s="124" t="str">
        <f>IF(Tabela1[[#This Row],[Qinf Secção H]]=" -", " -", Tabela1[[#This Row],[Quantidade máxima (q) (tonelada)]]/Tabela1[[#This Row],[Qinf Secção H]])</f>
        <v xml:space="preserve"> -</v>
      </c>
      <c r="U32" s="125" t="str">
        <f>IF(Tabela1[[#This Row],[Qinf Secção P]]=" -", " -", Tabela1[[#This Row],[Quantidade máxima (q) (tonelada)]]/Tabela1[[#This Row],[Qinf Secção P]])</f>
        <v xml:space="preserve"> -</v>
      </c>
      <c r="V32" s="126">
        <f>IF(Tabela1[[#This Row],[Qinf Secção E]]=" -", " -", Tabela1[[#This Row],[Quantidade máxima (q) (tonelada)]]/Tabela1[[#This Row],[Qinf Secção E]])</f>
        <v>1.157E-2</v>
      </c>
      <c r="W32" s="125" t="str">
        <f>IF(Tabela1[[#This Row],[Qsup Secção H]]=" -", " -", Tabela1[[#This Row],[Quantidade máxima (q) (tonelada)]]/Tabela1[[#This Row],[Qsup Secção H]])</f>
        <v xml:space="preserve"> -</v>
      </c>
      <c r="X32" s="125" t="str">
        <f>IF(Tabela1[[#This Row],[Qsup Secção P]]=" -", " -", Tabela1[[#This Row],[Quantidade máxima (q) (tonelada)]]/Tabela1[[#This Row],[Qsup Secção P]])</f>
        <v xml:space="preserve"> -</v>
      </c>
      <c r="Y32" s="126">
        <f>IF(Tabela1[[#This Row],[Qsup Secção E]]=" -", " -", Tabela1[[#This Row],[Quantidade máxima (q) (tonelada)]]/Tabela1[[#This Row],[Qsup Secção E]])</f>
        <v>5.7850000000000002E-3</v>
      </c>
      <c r="Z3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" spans="2:27" s="1" customFormat="1" x14ac:dyDescent="0.3">
      <c r="B33" s="119" t="s">
        <v>288</v>
      </c>
      <c r="C33" s="121" t="s">
        <v>8</v>
      </c>
      <c r="D33" s="121" t="s">
        <v>15</v>
      </c>
      <c r="E33" s="121">
        <v>2.5999999999999999E-2</v>
      </c>
      <c r="F33" s="121" t="s">
        <v>257</v>
      </c>
      <c r="G33" s="121" t="s">
        <v>265</v>
      </c>
      <c r="H33" s="120" t="s">
        <v>57</v>
      </c>
      <c r="I33" s="121"/>
      <c r="J33" s="121"/>
      <c r="K33" s="121"/>
      <c r="L33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3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3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" s="124">
        <f>IF(Tabela1[[#This Row],[Qinf Secção H]]=" -", " -", Tabela1[[#This Row],[Quantidade máxima (q) (tonelada)]]/Tabela1[[#This Row],[Qinf Secção H]])</f>
        <v>5.1999999999999995E-4</v>
      </c>
      <c r="U33" s="125" t="str">
        <f>IF(Tabela1[[#This Row],[Qinf Secção P]]=" -", " -", Tabela1[[#This Row],[Quantidade máxima (q) (tonelada)]]/Tabela1[[#This Row],[Qinf Secção P]])</f>
        <v xml:space="preserve"> -</v>
      </c>
      <c r="V33" s="126" t="str">
        <f>IF(Tabela1[[#This Row],[Qinf Secção E]]=" -", " -", Tabela1[[#This Row],[Quantidade máxima (q) (tonelada)]]/Tabela1[[#This Row],[Qinf Secção E]])</f>
        <v xml:space="preserve"> -</v>
      </c>
      <c r="W33" s="125">
        <f>IF(Tabela1[[#This Row],[Qsup Secção H]]=" -", " -", Tabela1[[#This Row],[Quantidade máxima (q) (tonelada)]]/Tabela1[[#This Row],[Qsup Secção H]])</f>
        <v>1.2999999999999999E-4</v>
      </c>
      <c r="X33" s="125" t="str">
        <f>IF(Tabela1[[#This Row],[Qsup Secção P]]=" -", " -", Tabela1[[#This Row],[Quantidade máxima (q) (tonelada)]]/Tabela1[[#This Row],[Qsup Secção P]])</f>
        <v xml:space="preserve"> -</v>
      </c>
      <c r="Y33" s="126" t="str">
        <f>IF(Tabela1[[#This Row],[Qsup Secção E]]=" -", " -", Tabela1[[#This Row],[Quantidade máxima (q) (tonelada)]]/Tabela1[[#This Row],[Qsup Secção E]])</f>
        <v xml:space="preserve"> -</v>
      </c>
      <c r="Z3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" spans="2:27" s="1" customFormat="1" ht="41.4" x14ac:dyDescent="0.3">
      <c r="B34" s="119" t="s">
        <v>289</v>
      </c>
      <c r="C34" s="121" t="s">
        <v>6</v>
      </c>
      <c r="D34" s="121" t="s">
        <v>15</v>
      </c>
      <c r="E34" s="121">
        <v>0.01</v>
      </c>
      <c r="F34" s="121" t="s">
        <v>257</v>
      </c>
      <c r="G34" s="121" t="s">
        <v>266</v>
      </c>
      <c r="H34" s="120"/>
      <c r="I34" s="121" t="s">
        <v>67</v>
      </c>
      <c r="J34" s="121" t="s">
        <v>72</v>
      </c>
      <c r="K34" s="121"/>
      <c r="L3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3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3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" s="124" t="str">
        <f>IF(Tabela1[[#This Row],[Qinf Secção H]]=" -", " -", Tabela1[[#This Row],[Quantidade máxima (q) (tonelada)]]/Tabela1[[#This Row],[Qinf Secção H]])</f>
        <v xml:space="preserve"> -</v>
      </c>
      <c r="U34" s="125">
        <f>IF(Tabela1[[#This Row],[Qinf Secção P]]=" -", " -", Tabela1[[#This Row],[Quantidade máxima (q) (tonelada)]]/Tabela1[[#This Row],[Qinf Secção P]])</f>
        <v>1.9999999999999999E-6</v>
      </c>
      <c r="V34" s="126">
        <f>IF(Tabela1[[#This Row],[Qinf Secção E]]=" -", " -", Tabela1[[#This Row],[Quantidade máxima (q) (tonelada)]]/Tabela1[[#This Row],[Qinf Secção E]])</f>
        <v>1E-4</v>
      </c>
      <c r="W34" s="125" t="str">
        <f>IF(Tabela1[[#This Row],[Qsup Secção H]]=" -", " -", Tabela1[[#This Row],[Quantidade máxima (q) (tonelada)]]/Tabela1[[#This Row],[Qsup Secção H]])</f>
        <v xml:space="preserve"> -</v>
      </c>
      <c r="X34" s="125">
        <f>IF(Tabela1[[#This Row],[Qsup Secção P]]=" -", " -", Tabela1[[#This Row],[Quantidade máxima (q) (tonelada)]]/Tabela1[[#This Row],[Qsup Secção P]])</f>
        <v>1.9999999999999999E-7</v>
      </c>
      <c r="Y34" s="126">
        <f>IF(Tabela1[[#This Row],[Qsup Secção E]]=" -", " -", Tabela1[[#This Row],[Quantidade máxima (q) (tonelada)]]/Tabela1[[#This Row],[Qsup Secção E]])</f>
        <v>5.0000000000000002E-5</v>
      </c>
      <c r="Z3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" spans="2:27" s="1" customFormat="1" ht="41.4" x14ac:dyDescent="0.3">
      <c r="B35" s="119" t="s">
        <v>290</v>
      </c>
      <c r="C35" s="121" t="s">
        <v>8</v>
      </c>
      <c r="D35" s="121" t="s">
        <v>15</v>
      </c>
      <c r="E35" s="121">
        <v>0.125</v>
      </c>
      <c r="F35" s="121" t="s">
        <v>257</v>
      </c>
      <c r="G35" s="121" t="s">
        <v>264</v>
      </c>
      <c r="H35" s="120"/>
      <c r="I35" s="121"/>
      <c r="J35" s="121" t="s">
        <v>72</v>
      </c>
      <c r="K35" s="121"/>
      <c r="L3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" s="124" t="str">
        <f>IF(Tabela1[[#This Row],[Qinf Secção H]]=" -", " -", Tabela1[[#This Row],[Quantidade máxima (q) (tonelada)]]/Tabela1[[#This Row],[Qinf Secção H]])</f>
        <v xml:space="preserve"> -</v>
      </c>
      <c r="U35" s="125" t="str">
        <f>IF(Tabela1[[#This Row],[Qinf Secção P]]=" -", " -", Tabela1[[#This Row],[Quantidade máxima (q) (tonelada)]]/Tabela1[[#This Row],[Qinf Secção P]])</f>
        <v xml:space="preserve"> -</v>
      </c>
      <c r="V35" s="126">
        <f>IF(Tabela1[[#This Row],[Qinf Secção E]]=" -", " -", Tabela1[[#This Row],[Quantidade máxima (q) (tonelada)]]/Tabela1[[#This Row],[Qinf Secção E]])</f>
        <v>1.25E-3</v>
      </c>
      <c r="W35" s="125" t="str">
        <f>IF(Tabela1[[#This Row],[Qsup Secção H]]=" -", " -", Tabela1[[#This Row],[Quantidade máxima (q) (tonelada)]]/Tabela1[[#This Row],[Qsup Secção H]])</f>
        <v xml:space="preserve"> -</v>
      </c>
      <c r="X35" s="125" t="str">
        <f>IF(Tabela1[[#This Row],[Qsup Secção P]]=" -", " -", Tabela1[[#This Row],[Quantidade máxima (q) (tonelada)]]/Tabela1[[#This Row],[Qsup Secção P]])</f>
        <v xml:space="preserve"> -</v>
      </c>
      <c r="Y35" s="126">
        <f>IF(Tabela1[[#This Row],[Qsup Secção E]]=" -", " -", Tabela1[[#This Row],[Quantidade máxima (q) (tonelada)]]/Tabela1[[#This Row],[Qsup Secção E]])</f>
        <v>6.2500000000000001E-4</v>
      </c>
      <c r="Z3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" spans="2:27" s="1" customFormat="1" ht="55.2" x14ac:dyDescent="0.3">
      <c r="B36" s="119" t="s">
        <v>291</v>
      </c>
      <c r="C36" s="121" t="s">
        <v>8</v>
      </c>
      <c r="D36" s="121" t="s">
        <v>15</v>
      </c>
      <c r="E36" s="121">
        <v>5.0000000000000001E-3</v>
      </c>
      <c r="F36" s="121" t="s">
        <v>257</v>
      </c>
      <c r="G36" s="121" t="s">
        <v>267</v>
      </c>
      <c r="H36" s="120"/>
      <c r="I36" s="121" t="s">
        <v>71</v>
      </c>
      <c r="J36" s="121" t="s">
        <v>72</v>
      </c>
      <c r="K36" s="121"/>
      <c r="L3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</v>
      </c>
      <c r="N3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200</v>
      </c>
      <c r="R3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" s="124" t="str">
        <f>IF(Tabela1[[#This Row],[Qinf Secção H]]=" -", " -", Tabela1[[#This Row],[Quantidade máxima (q) (tonelada)]]/Tabela1[[#This Row],[Qinf Secção H]])</f>
        <v xml:space="preserve"> -</v>
      </c>
      <c r="U36" s="125">
        <f>IF(Tabela1[[#This Row],[Qinf Secção P]]=" -", " -", Tabela1[[#This Row],[Quantidade máxima (q) (tonelada)]]/Tabela1[[#This Row],[Qinf Secção P]])</f>
        <v>1E-4</v>
      </c>
      <c r="V36" s="126">
        <f>IF(Tabela1[[#This Row],[Qinf Secção E]]=" -", " -", Tabela1[[#This Row],[Quantidade máxima (q) (tonelada)]]/Tabela1[[#This Row],[Qinf Secção E]])</f>
        <v>5.0000000000000002E-5</v>
      </c>
      <c r="W36" s="125" t="str">
        <f>IF(Tabela1[[#This Row],[Qsup Secção H]]=" -", " -", Tabela1[[#This Row],[Quantidade máxima (q) (tonelada)]]/Tabela1[[#This Row],[Qsup Secção H]])</f>
        <v xml:space="preserve"> -</v>
      </c>
      <c r="X36" s="125">
        <f>IF(Tabela1[[#This Row],[Qsup Secção P]]=" -", " -", Tabela1[[#This Row],[Quantidade máxima (q) (tonelada)]]/Tabela1[[#This Row],[Qsup Secção P]])</f>
        <v>2.5000000000000001E-5</v>
      </c>
      <c r="Y36" s="126">
        <f>IF(Tabela1[[#This Row],[Qsup Secção E]]=" -", " -", Tabela1[[#This Row],[Quantidade máxima (q) (tonelada)]]/Tabela1[[#This Row],[Qsup Secção E]])</f>
        <v>2.5000000000000001E-5</v>
      </c>
      <c r="Z3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" spans="2:27" s="1" customFormat="1" ht="151.80000000000001" x14ac:dyDescent="0.3">
      <c r="B37" s="119" t="s">
        <v>292</v>
      </c>
      <c r="C37" s="121" t="s">
        <v>6</v>
      </c>
      <c r="D37" s="121" t="s">
        <v>15</v>
      </c>
      <c r="E37" s="121">
        <v>0.81</v>
      </c>
      <c r="F37" s="121" t="s">
        <v>322</v>
      </c>
      <c r="G37" s="121" t="s">
        <v>268</v>
      </c>
      <c r="H37" s="120"/>
      <c r="I37" s="121"/>
      <c r="J37" s="121" t="s">
        <v>72</v>
      </c>
      <c r="K37" s="121"/>
      <c r="L3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3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3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" s="124" t="str">
        <f>IF(Tabela1[[#This Row],[Qinf Secção H]]=" -", " -", Tabela1[[#This Row],[Quantidade máxima (q) (tonelada)]]/Tabela1[[#This Row],[Qinf Secção H]])</f>
        <v xml:space="preserve"> -</v>
      </c>
      <c r="U37" s="125" t="str">
        <f>IF(Tabela1[[#This Row],[Qinf Secção P]]=" -", " -", Tabela1[[#This Row],[Quantidade máxima (q) (tonelada)]]/Tabela1[[#This Row],[Qinf Secção P]])</f>
        <v xml:space="preserve"> -</v>
      </c>
      <c r="V37" s="126">
        <f>IF(Tabela1[[#This Row],[Qinf Secção E]]=" -", " -", Tabela1[[#This Row],[Quantidade máxima (q) (tonelada)]]/Tabela1[[#This Row],[Qinf Secção E]])</f>
        <v>4.0500000000000006E-3</v>
      </c>
      <c r="W37" s="125" t="str">
        <f>IF(Tabela1[[#This Row],[Qsup Secção H]]=" -", " -", Tabela1[[#This Row],[Quantidade máxima (q) (tonelada)]]/Tabela1[[#This Row],[Qsup Secção H]])</f>
        <v xml:space="preserve"> -</v>
      </c>
      <c r="X37" s="125" t="str">
        <f>IF(Tabela1[[#This Row],[Qsup Secção P]]=" -", " -", Tabela1[[#This Row],[Quantidade máxima (q) (tonelada)]]/Tabela1[[#This Row],[Qsup Secção P]])</f>
        <v xml:space="preserve"> -</v>
      </c>
      <c r="Y37" s="126">
        <f>IF(Tabela1[[#This Row],[Qsup Secção E]]=" -", " -", Tabela1[[#This Row],[Quantidade máxima (q) (tonelada)]]/Tabela1[[#This Row],[Qsup Secção E]])</f>
        <v>1.6200000000000001E-3</v>
      </c>
      <c r="Z3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" spans="2:27" s="1" customFormat="1" x14ac:dyDescent="0.3">
      <c r="B38" s="119" t="s">
        <v>312</v>
      </c>
      <c r="C38" s="121" t="s">
        <v>6</v>
      </c>
      <c r="D38" s="121" t="s">
        <v>15</v>
      </c>
      <c r="E38" s="121">
        <f>6.01+0.138</f>
        <v>6.1479999999999997</v>
      </c>
      <c r="F38" s="121" t="s">
        <v>257</v>
      </c>
      <c r="G38" s="121" t="s">
        <v>269</v>
      </c>
      <c r="H38" s="120"/>
      <c r="I38" s="121"/>
      <c r="J38" s="121" t="s">
        <v>72</v>
      </c>
      <c r="K38" s="121"/>
      <c r="L3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" s="124" t="str">
        <f>IF(Tabela1[[#This Row],[Qinf Secção H]]=" -", " -", Tabela1[[#This Row],[Quantidade máxima (q) (tonelada)]]/Tabela1[[#This Row],[Qinf Secção H]])</f>
        <v xml:space="preserve"> -</v>
      </c>
      <c r="U38" s="125" t="str">
        <f>IF(Tabela1[[#This Row],[Qinf Secção P]]=" -", " -", Tabela1[[#This Row],[Quantidade máxima (q) (tonelada)]]/Tabela1[[#This Row],[Qinf Secção P]])</f>
        <v xml:space="preserve"> -</v>
      </c>
      <c r="V38" s="126">
        <f>IF(Tabela1[[#This Row],[Qinf Secção E]]=" -", " -", Tabela1[[#This Row],[Quantidade máxima (q) (tonelada)]]/Tabela1[[#This Row],[Qinf Secção E]])</f>
        <v>6.148E-2</v>
      </c>
      <c r="W38" s="125" t="str">
        <f>IF(Tabela1[[#This Row],[Qsup Secção H]]=" -", " -", Tabela1[[#This Row],[Quantidade máxima (q) (tonelada)]]/Tabela1[[#This Row],[Qsup Secção H]])</f>
        <v xml:space="preserve"> -</v>
      </c>
      <c r="X38" s="125" t="str">
        <f>IF(Tabela1[[#This Row],[Qsup Secção P]]=" -", " -", Tabela1[[#This Row],[Quantidade máxima (q) (tonelada)]]/Tabela1[[#This Row],[Qsup Secção P]])</f>
        <v xml:space="preserve"> -</v>
      </c>
      <c r="Y38" s="126">
        <f>IF(Tabela1[[#This Row],[Qsup Secção E]]=" -", " -", Tabela1[[#This Row],[Quantidade máxima (q) (tonelada)]]/Tabela1[[#This Row],[Qsup Secção E]])</f>
        <v>3.074E-2</v>
      </c>
      <c r="Z3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" spans="2:27" s="1" customFormat="1" x14ac:dyDescent="0.3">
      <c r="B39" s="119" t="s">
        <v>293</v>
      </c>
      <c r="C39" s="121" t="s">
        <v>6</v>
      </c>
      <c r="D39" s="121" t="s">
        <v>15</v>
      </c>
      <c r="E39" s="121">
        <v>0.185</v>
      </c>
      <c r="F39" s="121" t="s">
        <v>257</v>
      </c>
      <c r="G39" s="121" t="s">
        <v>269</v>
      </c>
      <c r="H39" s="120"/>
      <c r="I39" s="121"/>
      <c r="J39" s="121" t="s">
        <v>72</v>
      </c>
      <c r="K39" s="121"/>
      <c r="L3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" s="124" t="str">
        <f>IF(Tabela1[[#This Row],[Qinf Secção H]]=" -", " -", Tabela1[[#This Row],[Quantidade máxima (q) (tonelada)]]/Tabela1[[#This Row],[Qinf Secção H]])</f>
        <v xml:space="preserve"> -</v>
      </c>
      <c r="U39" s="125" t="str">
        <f>IF(Tabela1[[#This Row],[Qinf Secção P]]=" -", " -", Tabela1[[#This Row],[Quantidade máxima (q) (tonelada)]]/Tabela1[[#This Row],[Qinf Secção P]])</f>
        <v xml:space="preserve"> -</v>
      </c>
      <c r="V39" s="126">
        <f>IF(Tabela1[[#This Row],[Qinf Secção E]]=" -", " -", Tabela1[[#This Row],[Quantidade máxima (q) (tonelada)]]/Tabela1[[#This Row],[Qinf Secção E]])</f>
        <v>1.8500000000000001E-3</v>
      </c>
      <c r="W39" s="125" t="str">
        <f>IF(Tabela1[[#This Row],[Qsup Secção H]]=" -", " -", Tabela1[[#This Row],[Quantidade máxima (q) (tonelada)]]/Tabela1[[#This Row],[Qsup Secção H]])</f>
        <v xml:space="preserve"> -</v>
      </c>
      <c r="X39" s="125" t="str">
        <f>IF(Tabela1[[#This Row],[Qsup Secção P]]=" -", " -", Tabela1[[#This Row],[Quantidade máxima (q) (tonelada)]]/Tabela1[[#This Row],[Qsup Secção P]])</f>
        <v xml:space="preserve"> -</v>
      </c>
      <c r="Y39" s="126">
        <f>IF(Tabela1[[#This Row],[Qsup Secção E]]=" -", " -", Tabela1[[#This Row],[Quantidade máxima (q) (tonelada)]]/Tabela1[[#This Row],[Qsup Secção E]])</f>
        <v>9.2500000000000004E-4</v>
      </c>
      <c r="Z3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" spans="2:27" s="1" customFormat="1" ht="41.4" x14ac:dyDescent="0.3">
      <c r="B40" s="119" t="s">
        <v>294</v>
      </c>
      <c r="C40" s="121" t="s">
        <v>6</v>
      </c>
      <c r="D40" s="121" t="s">
        <v>15</v>
      </c>
      <c r="E40" s="121">
        <v>1.94</v>
      </c>
      <c r="F40" s="121" t="s">
        <v>257</v>
      </c>
      <c r="G40" s="121" t="s">
        <v>270</v>
      </c>
      <c r="H40" s="120"/>
      <c r="I40" s="121"/>
      <c r="J40" s="121" t="s">
        <v>72</v>
      </c>
      <c r="K40" s="121"/>
      <c r="L4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" s="124" t="str">
        <f>IF(Tabela1[[#This Row],[Qinf Secção H]]=" -", " -", Tabela1[[#This Row],[Quantidade máxima (q) (tonelada)]]/Tabela1[[#This Row],[Qinf Secção H]])</f>
        <v xml:space="preserve"> -</v>
      </c>
      <c r="U40" s="125" t="str">
        <f>IF(Tabela1[[#This Row],[Qinf Secção P]]=" -", " -", Tabela1[[#This Row],[Quantidade máxima (q) (tonelada)]]/Tabela1[[#This Row],[Qinf Secção P]])</f>
        <v xml:space="preserve"> -</v>
      </c>
      <c r="V40" s="126">
        <f>IF(Tabela1[[#This Row],[Qinf Secção E]]=" -", " -", Tabela1[[#This Row],[Quantidade máxima (q) (tonelada)]]/Tabela1[[#This Row],[Qinf Secção E]])</f>
        <v>1.9400000000000001E-2</v>
      </c>
      <c r="W40" s="125" t="str">
        <f>IF(Tabela1[[#This Row],[Qsup Secção H]]=" -", " -", Tabela1[[#This Row],[Quantidade máxima (q) (tonelada)]]/Tabela1[[#This Row],[Qsup Secção H]])</f>
        <v xml:space="preserve"> -</v>
      </c>
      <c r="X40" s="125" t="str">
        <f>IF(Tabela1[[#This Row],[Qsup Secção P]]=" -", " -", Tabela1[[#This Row],[Quantidade máxima (q) (tonelada)]]/Tabela1[[#This Row],[Qsup Secção P]])</f>
        <v xml:space="preserve"> -</v>
      </c>
      <c r="Y40" s="126">
        <f>IF(Tabela1[[#This Row],[Qsup Secção E]]=" -", " -", Tabela1[[#This Row],[Quantidade máxima (q) (tonelada)]]/Tabela1[[#This Row],[Qsup Secção E]])</f>
        <v>9.7000000000000003E-3</v>
      </c>
      <c r="Z4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" spans="2:27" s="1" customFormat="1" ht="27.6" x14ac:dyDescent="0.3">
      <c r="B41" s="119" t="s">
        <v>313</v>
      </c>
      <c r="C41" s="121" t="s">
        <v>6</v>
      </c>
      <c r="D41" s="121" t="s">
        <v>15</v>
      </c>
      <c r="E41" s="121">
        <f>0.2+0.523</f>
        <v>0.72300000000000009</v>
      </c>
      <c r="F41" s="121" t="s">
        <v>257</v>
      </c>
      <c r="G41" s="121" t="s">
        <v>262</v>
      </c>
      <c r="H41" s="120"/>
      <c r="I41" s="121"/>
      <c r="J41" s="121" t="s">
        <v>73</v>
      </c>
      <c r="K41" s="121"/>
      <c r="L4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" s="124" t="str">
        <f>IF(Tabela1[[#This Row],[Qinf Secção H]]=" -", " -", Tabela1[[#This Row],[Quantidade máxima (q) (tonelada)]]/Tabela1[[#This Row],[Qinf Secção H]])</f>
        <v xml:space="preserve"> -</v>
      </c>
      <c r="U41" s="125" t="str">
        <f>IF(Tabela1[[#This Row],[Qinf Secção P]]=" -", " -", Tabela1[[#This Row],[Quantidade máxima (q) (tonelada)]]/Tabela1[[#This Row],[Qinf Secção P]])</f>
        <v xml:space="preserve"> -</v>
      </c>
      <c r="V41" s="126">
        <f>IF(Tabela1[[#This Row],[Qinf Secção E]]=" -", " -", Tabela1[[#This Row],[Quantidade máxima (q) (tonelada)]]/Tabela1[[#This Row],[Qinf Secção E]])</f>
        <v>3.6150000000000006E-3</v>
      </c>
      <c r="W41" s="125" t="str">
        <f>IF(Tabela1[[#This Row],[Qsup Secção H]]=" -", " -", Tabela1[[#This Row],[Quantidade máxima (q) (tonelada)]]/Tabela1[[#This Row],[Qsup Secção H]])</f>
        <v xml:space="preserve"> -</v>
      </c>
      <c r="X41" s="125" t="str">
        <f>IF(Tabela1[[#This Row],[Qsup Secção P]]=" -", " -", Tabela1[[#This Row],[Quantidade máxima (q) (tonelada)]]/Tabela1[[#This Row],[Qsup Secção P]])</f>
        <v xml:space="preserve"> -</v>
      </c>
      <c r="Y41" s="126">
        <f>IF(Tabela1[[#This Row],[Qsup Secção E]]=" -", " -", Tabela1[[#This Row],[Quantidade máxima (q) (tonelada)]]/Tabela1[[#This Row],[Qsup Secção E]])</f>
        <v>1.4460000000000002E-3</v>
      </c>
      <c r="Z4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" spans="2:27" s="1" customFormat="1" ht="41.4" x14ac:dyDescent="0.3">
      <c r="B42" s="119" t="s">
        <v>295</v>
      </c>
      <c r="C42" s="121" t="s">
        <v>6</v>
      </c>
      <c r="D42" s="121" t="s">
        <v>15</v>
      </c>
      <c r="E42" s="121">
        <f>0.813+0.17+0.24+8</f>
        <v>9.222999999999999</v>
      </c>
      <c r="F42" s="121" t="s">
        <v>257</v>
      </c>
      <c r="G42" s="121" t="s">
        <v>271</v>
      </c>
      <c r="H42" s="120"/>
      <c r="I42" s="121"/>
      <c r="J42" s="121" t="s">
        <v>72</v>
      </c>
      <c r="K42" s="121"/>
      <c r="L4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" s="124" t="str">
        <f>IF(Tabela1[[#This Row],[Qinf Secção H]]=" -", " -", Tabela1[[#This Row],[Quantidade máxima (q) (tonelada)]]/Tabela1[[#This Row],[Qinf Secção H]])</f>
        <v xml:space="preserve"> -</v>
      </c>
      <c r="U42" s="125" t="str">
        <f>IF(Tabela1[[#This Row],[Qinf Secção P]]=" -", " -", Tabela1[[#This Row],[Quantidade máxima (q) (tonelada)]]/Tabela1[[#This Row],[Qinf Secção P]])</f>
        <v xml:space="preserve"> -</v>
      </c>
      <c r="V42" s="126">
        <f>IF(Tabela1[[#This Row],[Qinf Secção E]]=" -", " -", Tabela1[[#This Row],[Quantidade máxima (q) (tonelada)]]/Tabela1[[#This Row],[Qinf Secção E]])</f>
        <v>9.2229999999999993E-2</v>
      </c>
      <c r="W42" s="125" t="str">
        <f>IF(Tabela1[[#This Row],[Qsup Secção H]]=" -", " -", Tabela1[[#This Row],[Quantidade máxima (q) (tonelada)]]/Tabela1[[#This Row],[Qsup Secção H]])</f>
        <v xml:space="preserve"> -</v>
      </c>
      <c r="X42" s="125" t="str">
        <f>IF(Tabela1[[#This Row],[Qsup Secção P]]=" -", " -", Tabela1[[#This Row],[Quantidade máxima (q) (tonelada)]]/Tabela1[[#This Row],[Qsup Secção P]])</f>
        <v xml:space="preserve"> -</v>
      </c>
      <c r="Y42" s="126">
        <f>IF(Tabela1[[#This Row],[Qsup Secção E]]=" -", " -", Tabela1[[#This Row],[Quantidade máxima (q) (tonelada)]]/Tabela1[[#This Row],[Qsup Secção E]])</f>
        <v>4.6114999999999996E-2</v>
      </c>
      <c r="Z4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" spans="2:27" s="1" customFormat="1" ht="27.6" x14ac:dyDescent="0.3">
      <c r="B43" s="119" t="s">
        <v>296</v>
      </c>
      <c r="C43" s="121" t="s">
        <v>6</v>
      </c>
      <c r="D43" s="121" t="s">
        <v>15</v>
      </c>
      <c r="E43" s="121">
        <v>1.5489999999999999</v>
      </c>
      <c r="F43" s="121" t="s">
        <v>257</v>
      </c>
      <c r="G43" s="121" t="s">
        <v>272</v>
      </c>
      <c r="H43" s="120" t="s">
        <v>57</v>
      </c>
      <c r="I43" s="121"/>
      <c r="J43" s="121"/>
      <c r="K43" s="121"/>
      <c r="L43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4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4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" s="124">
        <f>IF(Tabela1[[#This Row],[Qinf Secção H]]=" -", " -", Tabela1[[#This Row],[Quantidade máxima (q) (tonelada)]]/Tabela1[[#This Row],[Qinf Secção H]])</f>
        <v>3.0979999999999997E-2</v>
      </c>
      <c r="U43" s="125" t="str">
        <f>IF(Tabela1[[#This Row],[Qinf Secção P]]=" -", " -", Tabela1[[#This Row],[Quantidade máxima (q) (tonelada)]]/Tabela1[[#This Row],[Qinf Secção P]])</f>
        <v xml:space="preserve"> -</v>
      </c>
      <c r="V43" s="126" t="str">
        <f>IF(Tabela1[[#This Row],[Qinf Secção E]]=" -", " -", Tabela1[[#This Row],[Quantidade máxima (q) (tonelada)]]/Tabela1[[#This Row],[Qinf Secção E]])</f>
        <v xml:space="preserve"> -</v>
      </c>
      <c r="W43" s="125">
        <f>IF(Tabela1[[#This Row],[Qsup Secção H]]=" -", " -", Tabela1[[#This Row],[Quantidade máxima (q) (tonelada)]]/Tabela1[[#This Row],[Qsup Secção H]])</f>
        <v>7.7449999999999993E-3</v>
      </c>
      <c r="X43" s="125" t="str">
        <f>IF(Tabela1[[#This Row],[Qsup Secção P]]=" -", " -", Tabela1[[#This Row],[Quantidade máxima (q) (tonelada)]]/Tabela1[[#This Row],[Qsup Secção P]])</f>
        <v xml:space="preserve"> -</v>
      </c>
      <c r="Y43" s="126" t="str">
        <f>IF(Tabela1[[#This Row],[Qsup Secção E]]=" -", " -", Tabela1[[#This Row],[Quantidade máxima (q) (tonelada)]]/Tabela1[[#This Row],[Qsup Secção E]])</f>
        <v xml:space="preserve"> -</v>
      </c>
      <c r="Z4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" spans="2:27" s="1" customFormat="1" ht="27.6" x14ac:dyDescent="0.3">
      <c r="B44" s="119" t="s">
        <v>297</v>
      </c>
      <c r="C44" s="121" t="s">
        <v>6</v>
      </c>
      <c r="D44" s="121" t="s">
        <v>15</v>
      </c>
      <c r="E44" s="121">
        <v>0.01</v>
      </c>
      <c r="F44" s="121" t="s">
        <v>257</v>
      </c>
      <c r="G44" s="121" t="s">
        <v>262</v>
      </c>
      <c r="H44" s="120"/>
      <c r="I44" s="121"/>
      <c r="J44" s="121" t="s">
        <v>73</v>
      </c>
      <c r="K44" s="121"/>
      <c r="L4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" s="124" t="str">
        <f>IF(Tabela1[[#This Row],[Qinf Secção H]]=" -", " -", Tabela1[[#This Row],[Quantidade máxima (q) (tonelada)]]/Tabela1[[#This Row],[Qinf Secção H]])</f>
        <v xml:space="preserve"> -</v>
      </c>
      <c r="U44" s="125" t="str">
        <f>IF(Tabela1[[#This Row],[Qinf Secção P]]=" -", " -", Tabela1[[#This Row],[Quantidade máxima (q) (tonelada)]]/Tabela1[[#This Row],[Qinf Secção P]])</f>
        <v xml:space="preserve"> -</v>
      </c>
      <c r="V44" s="126">
        <f>IF(Tabela1[[#This Row],[Qinf Secção E]]=" -", " -", Tabela1[[#This Row],[Quantidade máxima (q) (tonelada)]]/Tabela1[[#This Row],[Qinf Secção E]])</f>
        <v>5.0000000000000002E-5</v>
      </c>
      <c r="W44" s="125" t="str">
        <f>IF(Tabela1[[#This Row],[Qsup Secção H]]=" -", " -", Tabela1[[#This Row],[Quantidade máxima (q) (tonelada)]]/Tabela1[[#This Row],[Qsup Secção H]])</f>
        <v xml:space="preserve"> -</v>
      </c>
      <c r="X44" s="125" t="str">
        <f>IF(Tabela1[[#This Row],[Qsup Secção P]]=" -", " -", Tabela1[[#This Row],[Quantidade máxima (q) (tonelada)]]/Tabela1[[#This Row],[Qsup Secção P]])</f>
        <v xml:space="preserve"> -</v>
      </c>
      <c r="Y44" s="126">
        <f>IF(Tabela1[[#This Row],[Qsup Secção E]]=" -", " -", Tabela1[[#This Row],[Quantidade máxima (q) (tonelada)]]/Tabela1[[#This Row],[Qsup Secção E]])</f>
        <v>2.0000000000000002E-5</v>
      </c>
      <c r="Z4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" spans="2:27" s="1" customFormat="1" ht="41.4" x14ac:dyDescent="0.3">
      <c r="B45" s="119" t="s">
        <v>298</v>
      </c>
      <c r="C45" s="121" t="s">
        <v>6</v>
      </c>
      <c r="D45" s="121" t="s">
        <v>15</v>
      </c>
      <c r="E45" s="121">
        <v>6.2</v>
      </c>
      <c r="F45" s="121" t="s">
        <v>257</v>
      </c>
      <c r="G45" s="121" t="s">
        <v>271</v>
      </c>
      <c r="H45" s="120"/>
      <c r="I45" s="121"/>
      <c r="J45" s="121" t="s">
        <v>72</v>
      </c>
      <c r="K45" s="121"/>
      <c r="L4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" s="124" t="str">
        <f>IF(Tabela1[[#This Row],[Qinf Secção H]]=" -", " -", Tabela1[[#This Row],[Quantidade máxima (q) (tonelada)]]/Tabela1[[#This Row],[Qinf Secção H]])</f>
        <v xml:space="preserve"> -</v>
      </c>
      <c r="U45" s="125" t="str">
        <f>IF(Tabela1[[#This Row],[Qinf Secção P]]=" -", " -", Tabela1[[#This Row],[Quantidade máxima (q) (tonelada)]]/Tabela1[[#This Row],[Qinf Secção P]])</f>
        <v xml:space="preserve"> -</v>
      </c>
      <c r="V45" s="126">
        <f>IF(Tabela1[[#This Row],[Qinf Secção E]]=" -", " -", Tabela1[[#This Row],[Quantidade máxima (q) (tonelada)]]/Tabela1[[#This Row],[Qinf Secção E]])</f>
        <v>6.2E-2</v>
      </c>
      <c r="W45" s="125" t="str">
        <f>IF(Tabela1[[#This Row],[Qsup Secção H]]=" -", " -", Tabela1[[#This Row],[Quantidade máxima (q) (tonelada)]]/Tabela1[[#This Row],[Qsup Secção H]])</f>
        <v xml:space="preserve"> -</v>
      </c>
      <c r="X45" s="125" t="str">
        <f>IF(Tabela1[[#This Row],[Qsup Secção P]]=" -", " -", Tabela1[[#This Row],[Quantidade máxima (q) (tonelada)]]/Tabela1[[#This Row],[Qsup Secção P]])</f>
        <v xml:space="preserve"> -</v>
      </c>
      <c r="Y45" s="126">
        <f>IF(Tabela1[[#This Row],[Qsup Secção E]]=" -", " -", Tabela1[[#This Row],[Quantidade máxima (q) (tonelada)]]/Tabela1[[#This Row],[Qsup Secção E]])</f>
        <v>3.1E-2</v>
      </c>
      <c r="Z4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" spans="2:27" s="1" customFormat="1" ht="41.4" x14ac:dyDescent="0.3">
      <c r="B46" s="119" t="s">
        <v>278</v>
      </c>
      <c r="C46" s="121" t="s">
        <v>6</v>
      </c>
      <c r="D46" s="121" t="s">
        <v>19</v>
      </c>
      <c r="E46" s="121">
        <f>30+30</f>
        <v>60</v>
      </c>
      <c r="F46" s="121" t="s">
        <v>257</v>
      </c>
      <c r="G46" s="121" t="s">
        <v>271</v>
      </c>
      <c r="H46" s="120"/>
      <c r="I46" s="121"/>
      <c r="J46" s="121" t="s">
        <v>72</v>
      </c>
      <c r="K46" s="121"/>
      <c r="L4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" s="124" t="str">
        <f>IF(Tabela1[[#This Row],[Qinf Secção H]]=" -", " -", Tabela1[[#This Row],[Quantidade máxima (q) (tonelada)]]/Tabela1[[#This Row],[Qinf Secção H]])</f>
        <v xml:space="preserve"> -</v>
      </c>
      <c r="U46" s="125" t="str">
        <f>IF(Tabela1[[#This Row],[Qinf Secção P]]=" -", " -", Tabela1[[#This Row],[Quantidade máxima (q) (tonelada)]]/Tabela1[[#This Row],[Qinf Secção P]])</f>
        <v xml:space="preserve"> -</v>
      </c>
      <c r="V46" s="126">
        <f>IF(Tabela1[[#This Row],[Qinf Secção E]]=" -", " -", Tabela1[[#This Row],[Quantidade máxima (q) (tonelada)]]/Tabela1[[#This Row],[Qinf Secção E]])</f>
        <v>0.6</v>
      </c>
      <c r="W46" s="125" t="str">
        <f>IF(Tabela1[[#This Row],[Qsup Secção H]]=" -", " -", Tabela1[[#This Row],[Quantidade máxima (q) (tonelada)]]/Tabela1[[#This Row],[Qsup Secção H]])</f>
        <v xml:space="preserve"> -</v>
      </c>
      <c r="X46" s="125" t="str">
        <f>IF(Tabela1[[#This Row],[Qsup Secção P]]=" -", " -", Tabela1[[#This Row],[Quantidade máxima (q) (tonelada)]]/Tabela1[[#This Row],[Qsup Secção P]])</f>
        <v xml:space="preserve"> -</v>
      </c>
      <c r="Y46" s="126">
        <f>IF(Tabela1[[#This Row],[Qsup Secção E]]=" -", " -", Tabela1[[#This Row],[Quantidade máxima (q) (tonelada)]]/Tabela1[[#This Row],[Qsup Secção E]])</f>
        <v>0.3</v>
      </c>
      <c r="Z4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" spans="2:27" s="1" customFormat="1" ht="41.4" x14ac:dyDescent="0.3">
      <c r="B47" s="119" t="s">
        <v>314</v>
      </c>
      <c r="C47" s="121" t="s">
        <v>6</v>
      </c>
      <c r="D47" s="121" t="s">
        <v>15</v>
      </c>
      <c r="E47" s="121">
        <f>4.96+12.4+2.48+3.2+0.975+0.15</f>
        <v>24.164999999999999</v>
      </c>
      <c r="F47" s="121" t="s">
        <v>257</v>
      </c>
      <c r="G47" s="121" t="s">
        <v>271</v>
      </c>
      <c r="H47" s="120"/>
      <c r="I47" s="121"/>
      <c r="J47" s="121" t="s">
        <v>72</v>
      </c>
      <c r="K47" s="121"/>
      <c r="L4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" s="124" t="str">
        <f>IF(Tabela1[[#This Row],[Qinf Secção H]]=" -", " -", Tabela1[[#This Row],[Quantidade máxima (q) (tonelada)]]/Tabela1[[#This Row],[Qinf Secção H]])</f>
        <v xml:space="preserve"> -</v>
      </c>
      <c r="U47" s="125" t="str">
        <f>IF(Tabela1[[#This Row],[Qinf Secção P]]=" -", " -", Tabela1[[#This Row],[Quantidade máxima (q) (tonelada)]]/Tabela1[[#This Row],[Qinf Secção P]])</f>
        <v xml:space="preserve"> -</v>
      </c>
      <c r="V47" s="126">
        <f>IF(Tabela1[[#This Row],[Qinf Secção E]]=" -", " -", Tabela1[[#This Row],[Quantidade máxima (q) (tonelada)]]/Tabela1[[#This Row],[Qinf Secção E]])</f>
        <v>0.24165</v>
      </c>
      <c r="W47" s="125" t="str">
        <f>IF(Tabela1[[#This Row],[Qsup Secção H]]=" -", " -", Tabela1[[#This Row],[Quantidade máxima (q) (tonelada)]]/Tabela1[[#This Row],[Qsup Secção H]])</f>
        <v xml:space="preserve"> -</v>
      </c>
      <c r="X47" s="125" t="str">
        <f>IF(Tabela1[[#This Row],[Qsup Secção P]]=" -", " -", Tabela1[[#This Row],[Quantidade máxima (q) (tonelada)]]/Tabela1[[#This Row],[Qsup Secção P]])</f>
        <v xml:space="preserve"> -</v>
      </c>
      <c r="Y47" s="126">
        <f>IF(Tabela1[[#This Row],[Qsup Secção E]]=" -", " -", Tabela1[[#This Row],[Quantidade máxima (q) (tonelada)]]/Tabela1[[#This Row],[Qsup Secção E]])</f>
        <v>0.120825</v>
      </c>
      <c r="Z4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" spans="2:27" s="1" customFormat="1" ht="41.4" x14ac:dyDescent="0.3">
      <c r="B48" s="119" t="s">
        <v>316</v>
      </c>
      <c r="C48" s="121" t="s">
        <v>6</v>
      </c>
      <c r="D48" s="121" t="s">
        <v>15</v>
      </c>
      <c r="E48" s="121">
        <f>3.72+0.9+0.375+2.48+0.925+0.15+0.8+2.8+1.24+18.6+12+2.1+0.875+0.125+1.86+12.4+4.8+0.05+0.625</f>
        <v>66.825000000000003</v>
      </c>
      <c r="F48" s="121" t="s">
        <v>257</v>
      </c>
      <c r="G48" s="121" t="s">
        <v>271</v>
      </c>
      <c r="H48" s="120"/>
      <c r="I48" s="121"/>
      <c r="J48" s="121" t="s">
        <v>72</v>
      </c>
      <c r="K48" s="121"/>
      <c r="L4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" s="124" t="str">
        <f>IF(Tabela1[[#This Row],[Qinf Secção H]]=" -", " -", Tabela1[[#This Row],[Quantidade máxima (q) (tonelada)]]/Tabela1[[#This Row],[Qinf Secção H]])</f>
        <v xml:space="preserve"> -</v>
      </c>
      <c r="U48" s="125" t="str">
        <f>IF(Tabela1[[#This Row],[Qinf Secção P]]=" -", " -", Tabela1[[#This Row],[Quantidade máxima (q) (tonelada)]]/Tabela1[[#This Row],[Qinf Secção P]])</f>
        <v xml:space="preserve"> -</v>
      </c>
      <c r="V48" s="126">
        <f>IF(Tabela1[[#This Row],[Qinf Secção E]]=" -", " -", Tabela1[[#This Row],[Quantidade máxima (q) (tonelada)]]/Tabela1[[#This Row],[Qinf Secção E]])</f>
        <v>0.66825000000000001</v>
      </c>
      <c r="W48" s="125" t="str">
        <f>IF(Tabela1[[#This Row],[Qsup Secção H]]=" -", " -", Tabela1[[#This Row],[Quantidade máxima (q) (tonelada)]]/Tabela1[[#This Row],[Qsup Secção H]])</f>
        <v xml:space="preserve"> -</v>
      </c>
      <c r="X48" s="125" t="str">
        <f>IF(Tabela1[[#This Row],[Qsup Secção P]]=" -", " -", Tabela1[[#This Row],[Quantidade máxima (q) (tonelada)]]/Tabela1[[#This Row],[Qsup Secção P]])</f>
        <v xml:space="preserve"> -</v>
      </c>
      <c r="Y48" s="126">
        <f>IF(Tabela1[[#This Row],[Qsup Secção E]]=" -", " -", Tabela1[[#This Row],[Quantidade máxima (q) (tonelada)]]/Tabela1[[#This Row],[Qsup Secção E]])</f>
        <v>0.33412500000000001</v>
      </c>
      <c r="Z4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" spans="2:27" s="1" customFormat="1" ht="41.4" x14ac:dyDescent="0.3">
      <c r="B49" s="119" t="s">
        <v>315</v>
      </c>
      <c r="C49" s="121" t="s">
        <v>6</v>
      </c>
      <c r="D49" s="121" t="s">
        <v>15</v>
      </c>
      <c r="E49" s="121">
        <f>0.9+0.963</f>
        <v>1.863</v>
      </c>
      <c r="F49" s="121" t="s">
        <v>257</v>
      </c>
      <c r="G49" s="121" t="s">
        <v>260</v>
      </c>
      <c r="H49" s="120"/>
      <c r="I49" s="121" t="s">
        <v>67</v>
      </c>
      <c r="J49" s="121" t="s">
        <v>73</v>
      </c>
      <c r="K49" s="121"/>
      <c r="L4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4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4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" s="124" t="str">
        <f>IF(Tabela1[[#This Row],[Qinf Secção H]]=" -", " -", Tabela1[[#This Row],[Quantidade máxima (q) (tonelada)]]/Tabela1[[#This Row],[Qinf Secção H]])</f>
        <v xml:space="preserve"> -</v>
      </c>
      <c r="U49" s="125">
        <f>IF(Tabela1[[#This Row],[Qinf Secção P]]=" -", " -", Tabela1[[#This Row],[Quantidade máxima (q) (tonelada)]]/Tabela1[[#This Row],[Qinf Secção P]])</f>
        <v>3.726E-4</v>
      </c>
      <c r="V49" s="126">
        <f>IF(Tabela1[[#This Row],[Qinf Secção E]]=" -", " -", Tabela1[[#This Row],[Quantidade máxima (q) (tonelada)]]/Tabela1[[#This Row],[Qinf Secção E]])</f>
        <v>9.3150000000000004E-3</v>
      </c>
      <c r="W49" s="125" t="str">
        <f>IF(Tabela1[[#This Row],[Qsup Secção H]]=" -", " -", Tabela1[[#This Row],[Quantidade máxima (q) (tonelada)]]/Tabela1[[#This Row],[Qsup Secção H]])</f>
        <v xml:space="preserve"> -</v>
      </c>
      <c r="X49" s="125">
        <f>IF(Tabela1[[#This Row],[Qsup Secção P]]=" -", " -", Tabela1[[#This Row],[Quantidade máxima (q) (tonelada)]]/Tabela1[[#This Row],[Qsup Secção P]])</f>
        <v>3.7259999999999999E-5</v>
      </c>
      <c r="Y49" s="126">
        <f>IF(Tabela1[[#This Row],[Qsup Secção E]]=" -", " -", Tabela1[[#This Row],[Quantidade máxima (q) (tonelada)]]/Tabela1[[#This Row],[Qsup Secção E]])</f>
        <v>3.7260000000000001E-3</v>
      </c>
      <c r="Z4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" spans="2:27" s="1" customFormat="1" x14ac:dyDescent="0.3">
      <c r="B50" s="119" t="s">
        <v>299</v>
      </c>
      <c r="C50" s="121" t="s">
        <v>6</v>
      </c>
      <c r="D50" s="121" t="s">
        <v>15</v>
      </c>
      <c r="E50" s="121">
        <v>0.91500000000000004</v>
      </c>
      <c r="F50" s="121" t="s">
        <v>257</v>
      </c>
      <c r="G50" s="121" t="s">
        <v>263</v>
      </c>
      <c r="H50" s="120"/>
      <c r="I50" s="121" t="s">
        <v>67</v>
      </c>
      <c r="J50" s="121"/>
      <c r="K50" s="121"/>
      <c r="L5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" s="124" t="str">
        <f>IF(Tabela1[[#This Row],[Qinf Secção H]]=" -", " -", Tabela1[[#This Row],[Quantidade máxima (q) (tonelada)]]/Tabela1[[#This Row],[Qinf Secção H]])</f>
        <v xml:space="preserve"> -</v>
      </c>
      <c r="U50" s="125">
        <f>IF(Tabela1[[#This Row],[Qinf Secção P]]=" -", " -", Tabela1[[#This Row],[Quantidade máxima (q) (tonelada)]]/Tabela1[[#This Row],[Qinf Secção P]])</f>
        <v>1.83E-4</v>
      </c>
      <c r="V50" s="126" t="str">
        <f>IF(Tabela1[[#This Row],[Qinf Secção E]]=" -", " -", Tabela1[[#This Row],[Quantidade máxima (q) (tonelada)]]/Tabela1[[#This Row],[Qinf Secção E]])</f>
        <v xml:space="preserve"> -</v>
      </c>
      <c r="W50" s="125" t="str">
        <f>IF(Tabela1[[#This Row],[Qsup Secção H]]=" -", " -", Tabela1[[#This Row],[Quantidade máxima (q) (tonelada)]]/Tabela1[[#This Row],[Qsup Secção H]])</f>
        <v xml:space="preserve"> -</v>
      </c>
      <c r="X50" s="125">
        <f>IF(Tabela1[[#This Row],[Qsup Secção P]]=" -", " -", Tabela1[[#This Row],[Quantidade máxima (q) (tonelada)]]/Tabela1[[#This Row],[Qsup Secção P]])</f>
        <v>1.8300000000000001E-5</v>
      </c>
      <c r="Y50" s="126" t="str">
        <f>IF(Tabela1[[#This Row],[Qsup Secção E]]=" -", " -", Tabela1[[#This Row],[Quantidade máxima (q) (tonelada)]]/Tabela1[[#This Row],[Qsup Secção E]])</f>
        <v xml:space="preserve"> -</v>
      </c>
      <c r="Z5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" spans="2:27" s="1" customFormat="1" ht="27.6" x14ac:dyDescent="0.3">
      <c r="B51" s="119" t="s">
        <v>300</v>
      </c>
      <c r="C51" s="121" t="s">
        <v>6</v>
      </c>
      <c r="D51" s="121" t="s">
        <v>15</v>
      </c>
      <c r="E51" s="121">
        <v>0.9</v>
      </c>
      <c r="F51" s="121" t="s">
        <v>257</v>
      </c>
      <c r="G51" s="121" t="s">
        <v>262</v>
      </c>
      <c r="H51" s="120"/>
      <c r="I51" s="121"/>
      <c r="J51" s="121" t="s">
        <v>73</v>
      </c>
      <c r="K51" s="121"/>
      <c r="L5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" s="124" t="str">
        <f>IF(Tabela1[[#This Row],[Qinf Secção H]]=" -", " -", Tabela1[[#This Row],[Quantidade máxima (q) (tonelada)]]/Tabela1[[#This Row],[Qinf Secção H]])</f>
        <v xml:space="preserve"> -</v>
      </c>
      <c r="U51" s="125" t="str">
        <f>IF(Tabela1[[#This Row],[Qinf Secção P]]=" -", " -", Tabela1[[#This Row],[Quantidade máxima (q) (tonelada)]]/Tabela1[[#This Row],[Qinf Secção P]])</f>
        <v xml:space="preserve"> -</v>
      </c>
      <c r="V51" s="126">
        <f>IF(Tabela1[[#This Row],[Qinf Secção E]]=" -", " -", Tabela1[[#This Row],[Quantidade máxima (q) (tonelada)]]/Tabela1[[#This Row],[Qinf Secção E]])</f>
        <v>4.5000000000000005E-3</v>
      </c>
      <c r="W51" s="125" t="str">
        <f>IF(Tabela1[[#This Row],[Qsup Secção H]]=" -", " -", Tabela1[[#This Row],[Quantidade máxima (q) (tonelada)]]/Tabela1[[#This Row],[Qsup Secção H]])</f>
        <v xml:space="preserve"> -</v>
      </c>
      <c r="X51" s="125" t="str">
        <f>IF(Tabela1[[#This Row],[Qsup Secção P]]=" -", " -", Tabela1[[#This Row],[Quantidade máxima (q) (tonelada)]]/Tabela1[[#This Row],[Qsup Secção P]])</f>
        <v xml:space="preserve"> -</v>
      </c>
      <c r="Y51" s="126">
        <f>IF(Tabela1[[#This Row],[Qsup Secção E]]=" -", " -", Tabela1[[#This Row],[Quantidade máxima (q) (tonelada)]]/Tabela1[[#This Row],[Qsup Secção E]])</f>
        <v>1.8E-3</v>
      </c>
      <c r="Z5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" spans="2:27" s="1" customFormat="1" ht="41.4" x14ac:dyDescent="0.3">
      <c r="B52" s="119" t="s">
        <v>301</v>
      </c>
      <c r="C52" s="121" t="s">
        <v>6</v>
      </c>
      <c r="D52" s="121" t="s">
        <v>15</v>
      </c>
      <c r="E52" s="121">
        <v>0.01</v>
      </c>
      <c r="F52" s="121" t="s">
        <v>257</v>
      </c>
      <c r="G52" s="121" t="s">
        <v>266</v>
      </c>
      <c r="H52" s="120"/>
      <c r="I52" s="121" t="s">
        <v>67</v>
      </c>
      <c r="J52" s="121" t="s">
        <v>72</v>
      </c>
      <c r="K52" s="121"/>
      <c r="L5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" s="124" t="str">
        <f>IF(Tabela1[[#This Row],[Qinf Secção H]]=" -", " -", Tabela1[[#This Row],[Quantidade máxima (q) (tonelada)]]/Tabela1[[#This Row],[Qinf Secção H]])</f>
        <v xml:space="preserve"> -</v>
      </c>
      <c r="U52" s="125">
        <f>IF(Tabela1[[#This Row],[Qinf Secção P]]=" -", " -", Tabela1[[#This Row],[Quantidade máxima (q) (tonelada)]]/Tabela1[[#This Row],[Qinf Secção P]])</f>
        <v>1.9999999999999999E-6</v>
      </c>
      <c r="V52" s="126">
        <f>IF(Tabela1[[#This Row],[Qinf Secção E]]=" -", " -", Tabela1[[#This Row],[Quantidade máxima (q) (tonelada)]]/Tabela1[[#This Row],[Qinf Secção E]])</f>
        <v>1E-4</v>
      </c>
      <c r="W52" s="125" t="str">
        <f>IF(Tabela1[[#This Row],[Qsup Secção H]]=" -", " -", Tabela1[[#This Row],[Quantidade máxima (q) (tonelada)]]/Tabela1[[#This Row],[Qsup Secção H]])</f>
        <v xml:space="preserve"> -</v>
      </c>
      <c r="X52" s="125">
        <f>IF(Tabela1[[#This Row],[Qsup Secção P]]=" -", " -", Tabela1[[#This Row],[Quantidade máxima (q) (tonelada)]]/Tabela1[[#This Row],[Qsup Secção P]])</f>
        <v>1.9999999999999999E-7</v>
      </c>
      <c r="Y52" s="126">
        <f>IF(Tabela1[[#This Row],[Qsup Secção E]]=" -", " -", Tabela1[[#This Row],[Quantidade máxima (q) (tonelada)]]/Tabela1[[#This Row],[Qsup Secção E]])</f>
        <v>5.0000000000000002E-5</v>
      </c>
      <c r="Z5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" spans="2:27" s="1" customFormat="1" ht="41.4" x14ac:dyDescent="0.3">
      <c r="B53" s="119" t="s">
        <v>302</v>
      </c>
      <c r="C53" s="121" t="s">
        <v>6</v>
      </c>
      <c r="D53" s="121" t="s">
        <v>15</v>
      </c>
      <c r="E53" s="121">
        <v>0.03</v>
      </c>
      <c r="F53" s="121" t="s">
        <v>257</v>
      </c>
      <c r="G53" s="121" t="s">
        <v>273</v>
      </c>
      <c r="H53" s="120"/>
      <c r="I53" s="121"/>
      <c r="J53" s="121" t="s">
        <v>72</v>
      </c>
      <c r="K53" s="121"/>
      <c r="L5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" s="124" t="str">
        <f>IF(Tabela1[[#This Row],[Qinf Secção H]]=" -", " -", Tabela1[[#This Row],[Quantidade máxima (q) (tonelada)]]/Tabela1[[#This Row],[Qinf Secção H]])</f>
        <v xml:space="preserve"> -</v>
      </c>
      <c r="U53" s="125" t="str">
        <f>IF(Tabela1[[#This Row],[Qinf Secção P]]=" -", " -", Tabela1[[#This Row],[Quantidade máxima (q) (tonelada)]]/Tabela1[[#This Row],[Qinf Secção P]])</f>
        <v xml:space="preserve"> -</v>
      </c>
      <c r="V53" s="126">
        <f>IF(Tabela1[[#This Row],[Qinf Secção E]]=" -", " -", Tabela1[[#This Row],[Quantidade máxima (q) (tonelada)]]/Tabela1[[#This Row],[Qinf Secção E]])</f>
        <v>2.9999999999999997E-4</v>
      </c>
      <c r="W53" s="125" t="str">
        <f>IF(Tabela1[[#This Row],[Qsup Secção H]]=" -", " -", Tabela1[[#This Row],[Quantidade máxima (q) (tonelada)]]/Tabela1[[#This Row],[Qsup Secção H]])</f>
        <v xml:space="preserve"> -</v>
      </c>
      <c r="X53" s="125" t="str">
        <f>IF(Tabela1[[#This Row],[Qsup Secção P]]=" -", " -", Tabela1[[#This Row],[Quantidade máxima (q) (tonelada)]]/Tabela1[[#This Row],[Qsup Secção P]])</f>
        <v xml:space="preserve"> -</v>
      </c>
      <c r="Y53" s="126">
        <f>IF(Tabela1[[#This Row],[Qsup Secção E]]=" -", " -", Tabela1[[#This Row],[Quantidade máxima (q) (tonelada)]]/Tabela1[[#This Row],[Qsup Secção E]])</f>
        <v>1.4999999999999999E-4</v>
      </c>
      <c r="Z5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" spans="2:27" s="1" customFormat="1" ht="27.6" x14ac:dyDescent="0.3">
      <c r="B54" s="119" t="s">
        <v>303</v>
      </c>
      <c r="C54" s="121" t="s">
        <v>6</v>
      </c>
      <c r="D54" s="121" t="s">
        <v>15</v>
      </c>
      <c r="E54" s="121">
        <f>0.2+0.64</f>
        <v>0.84000000000000008</v>
      </c>
      <c r="F54" s="121" t="s">
        <v>257</v>
      </c>
      <c r="G54" s="121" t="s">
        <v>262</v>
      </c>
      <c r="H54" s="120"/>
      <c r="I54" s="121"/>
      <c r="J54" s="121" t="s">
        <v>73</v>
      </c>
      <c r="K54" s="121"/>
      <c r="L5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" s="124" t="str">
        <f>IF(Tabela1[[#This Row],[Qinf Secção H]]=" -", " -", Tabela1[[#This Row],[Quantidade máxima (q) (tonelada)]]/Tabela1[[#This Row],[Qinf Secção H]])</f>
        <v xml:space="preserve"> -</v>
      </c>
      <c r="U54" s="125" t="str">
        <f>IF(Tabela1[[#This Row],[Qinf Secção P]]=" -", " -", Tabela1[[#This Row],[Quantidade máxima (q) (tonelada)]]/Tabela1[[#This Row],[Qinf Secção P]])</f>
        <v xml:space="preserve"> -</v>
      </c>
      <c r="V54" s="126">
        <f>IF(Tabela1[[#This Row],[Qinf Secção E]]=" -", " -", Tabela1[[#This Row],[Quantidade máxima (q) (tonelada)]]/Tabela1[[#This Row],[Qinf Secção E]])</f>
        <v>4.2000000000000006E-3</v>
      </c>
      <c r="W54" s="125" t="str">
        <f>IF(Tabela1[[#This Row],[Qsup Secção H]]=" -", " -", Tabela1[[#This Row],[Quantidade máxima (q) (tonelada)]]/Tabela1[[#This Row],[Qsup Secção H]])</f>
        <v xml:space="preserve"> -</v>
      </c>
      <c r="X54" s="125" t="str">
        <f>IF(Tabela1[[#This Row],[Qsup Secção P]]=" -", " -", Tabela1[[#This Row],[Quantidade máxima (q) (tonelada)]]/Tabela1[[#This Row],[Qsup Secção P]])</f>
        <v xml:space="preserve"> -</v>
      </c>
      <c r="Y54" s="126">
        <f>IF(Tabela1[[#This Row],[Qsup Secção E]]=" -", " -", Tabela1[[#This Row],[Quantidade máxima (q) (tonelada)]]/Tabela1[[#This Row],[Qsup Secção E]])</f>
        <v>1.6800000000000001E-3</v>
      </c>
      <c r="Z5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" spans="2:27" s="1" customFormat="1" x14ac:dyDescent="0.3">
      <c r="B55" s="119" t="s">
        <v>304</v>
      </c>
      <c r="C55" s="121" t="s">
        <v>6</v>
      </c>
      <c r="D55" s="121" t="s">
        <v>15</v>
      </c>
      <c r="E55" s="121">
        <v>3.5999999999999997E-2</v>
      </c>
      <c r="F55" s="121" t="s">
        <v>257</v>
      </c>
      <c r="G55" s="121" t="s">
        <v>259</v>
      </c>
      <c r="H55" s="120"/>
      <c r="I55" s="121" t="s">
        <v>67</v>
      </c>
      <c r="J55" s="121"/>
      <c r="K55" s="121"/>
      <c r="L5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" s="124" t="str">
        <f>IF(Tabela1[[#This Row],[Qinf Secção H]]=" -", " -", Tabela1[[#This Row],[Quantidade máxima (q) (tonelada)]]/Tabela1[[#This Row],[Qinf Secção H]])</f>
        <v xml:space="preserve"> -</v>
      </c>
      <c r="U55" s="125">
        <f>IF(Tabela1[[#This Row],[Qinf Secção P]]=" -", " -", Tabela1[[#This Row],[Quantidade máxima (q) (tonelada)]]/Tabela1[[#This Row],[Qinf Secção P]])</f>
        <v>7.1999999999999997E-6</v>
      </c>
      <c r="V55" s="126" t="str">
        <f>IF(Tabela1[[#This Row],[Qinf Secção E]]=" -", " -", Tabela1[[#This Row],[Quantidade máxima (q) (tonelada)]]/Tabela1[[#This Row],[Qinf Secção E]])</f>
        <v xml:space="preserve"> -</v>
      </c>
      <c r="W55" s="125" t="str">
        <f>IF(Tabela1[[#This Row],[Qsup Secção H]]=" -", " -", Tabela1[[#This Row],[Quantidade máxima (q) (tonelada)]]/Tabela1[[#This Row],[Qsup Secção H]])</f>
        <v xml:space="preserve"> -</v>
      </c>
      <c r="X55" s="125">
        <f>IF(Tabela1[[#This Row],[Qsup Secção P]]=" -", " -", Tabela1[[#This Row],[Quantidade máxima (q) (tonelada)]]/Tabela1[[#This Row],[Qsup Secção P]])</f>
        <v>7.1999999999999999E-7</v>
      </c>
      <c r="Y55" s="126" t="str">
        <f>IF(Tabela1[[#This Row],[Qsup Secção E]]=" -", " -", Tabela1[[#This Row],[Quantidade máxima (q) (tonelada)]]/Tabela1[[#This Row],[Qsup Secção E]])</f>
        <v xml:space="preserve"> -</v>
      </c>
      <c r="Z5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" spans="2:27" s="1" customFormat="1" ht="41.4" x14ac:dyDescent="0.3">
      <c r="B56" s="119" t="s">
        <v>305</v>
      </c>
      <c r="C56" s="121" t="s">
        <v>6</v>
      </c>
      <c r="D56" s="121" t="s">
        <v>15</v>
      </c>
      <c r="E56" s="121">
        <v>1.421</v>
      </c>
      <c r="F56" s="121" t="s">
        <v>257</v>
      </c>
      <c r="G56" s="121" t="s">
        <v>270</v>
      </c>
      <c r="H56" s="120"/>
      <c r="I56" s="121"/>
      <c r="J56" s="121" t="s">
        <v>72</v>
      </c>
      <c r="K56" s="121"/>
      <c r="L5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" s="124" t="str">
        <f>IF(Tabela1[[#This Row],[Qinf Secção H]]=" -", " -", Tabela1[[#This Row],[Quantidade máxima (q) (tonelada)]]/Tabela1[[#This Row],[Qinf Secção H]])</f>
        <v xml:space="preserve"> -</v>
      </c>
      <c r="U56" s="125" t="str">
        <f>IF(Tabela1[[#This Row],[Qinf Secção P]]=" -", " -", Tabela1[[#This Row],[Quantidade máxima (q) (tonelada)]]/Tabela1[[#This Row],[Qinf Secção P]])</f>
        <v xml:space="preserve"> -</v>
      </c>
      <c r="V56" s="126">
        <f>IF(Tabela1[[#This Row],[Qinf Secção E]]=" -", " -", Tabela1[[#This Row],[Quantidade máxima (q) (tonelada)]]/Tabela1[[#This Row],[Qinf Secção E]])</f>
        <v>1.421E-2</v>
      </c>
      <c r="W56" s="125" t="str">
        <f>IF(Tabela1[[#This Row],[Qsup Secção H]]=" -", " -", Tabela1[[#This Row],[Quantidade máxima (q) (tonelada)]]/Tabela1[[#This Row],[Qsup Secção H]])</f>
        <v xml:space="preserve"> -</v>
      </c>
      <c r="X56" s="125" t="str">
        <f>IF(Tabela1[[#This Row],[Qsup Secção P]]=" -", " -", Tabela1[[#This Row],[Quantidade máxima (q) (tonelada)]]/Tabela1[[#This Row],[Qsup Secção P]])</f>
        <v xml:space="preserve"> -</v>
      </c>
      <c r="Y56" s="126">
        <f>IF(Tabela1[[#This Row],[Qsup Secção E]]=" -", " -", Tabela1[[#This Row],[Quantidade máxima (q) (tonelada)]]/Tabela1[[#This Row],[Qsup Secção E]])</f>
        <v>7.1050000000000002E-3</v>
      </c>
      <c r="Z5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" spans="2:27" s="1" customFormat="1" ht="41.4" x14ac:dyDescent="0.3">
      <c r="B57" s="119" t="s">
        <v>306</v>
      </c>
      <c r="C57" s="121" t="s">
        <v>8</v>
      </c>
      <c r="D57" s="121" t="s">
        <v>15</v>
      </c>
      <c r="E57" s="121">
        <f>0.025+0.488</f>
        <v>0.51300000000000001</v>
      </c>
      <c r="F57" s="121" t="s">
        <v>257</v>
      </c>
      <c r="G57" s="121" t="s">
        <v>273</v>
      </c>
      <c r="H57" s="120"/>
      <c r="I57" s="121"/>
      <c r="J57" s="121" t="s">
        <v>72</v>
      </c>
      <c r="K57" s="121"/>
      <c r="L5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" s="124" t="str">
        <f>IF(Tabela1[[#This Row],[Qinf Secção H]]=" -", " -", Tabela1[[#This Row],[Quantidade máxima (q) (tonelada)]]/Tabela1[[#This Row],[Qinf Secção H]])</f>
        <v xml:space="preserve"> -</v>
      </c>
      <c r="U57" s="125" t="str">
        <f>IF(Tabela1[[#This Row],[Qinf Secção P]]=" -", " -", Tabela1[[#This Row],[Quantidade máxima (q) (tonelada)]]/Tabela1[[#This Row],[Qinf Secção P]])</f>
        <v xml:space="preserve"> -</v>
      </c>
      <c r="V57" s="126">
        <f>IF(Tabela1[[#This Row],[Qinf Secção E]]=" -", " -", Tabela1[[#This Row],[Quantidade máxima (q) (tonelada)]]/Tabela1[[#This Row],[Qinf Secção E]])</f>
        <v>5.13E-3</v>
      </c>
      <c r="W57" s="125" t="str">
        <f>IF(Tabela1[[#This Row],[Qsup Secção H]]=" -", " -", Tabela1[[#This Row],[Quantidade máxima (q) (tonelada)]]/Tabela1[[#This Row],[Qsup Secção H]])</f>
        <v xml:space="preserve"> -</v>
      </c>
      <c r="X57" s="125" t="str">
        <f>IF(Tabela1[[#This Row],[Qsup Secção P]]=" -", " -", Tabela1[[#This Row],[Quantidade máxima (q) (tonelada)]]/Tabela1[[#This Row],[Qsup Secção P]])</f>
        <v xml:space="preserve"> -</v>
      </c>
      <c r="Y57" s="126">
        <f>IF(Tabela1[[#This Row],[Qsup Secção E]]=" -", " -", Tabela1[[#This Row],[Quantidade máxima (q) (tonelada)]]/Tabela1[[#This Row],[Qsup Secção E]])</f>
        <v>2.565E-3</v>
      </c>
      <c r="Z5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" spans="2:27" s="1" customFormat="1" ht="27.6" x14ac:dyDescent="0.3">
      <c r="B58" s="119" t="s">
        <v>307</v>
      </c>
      <c r="C58" s="121" t="s">
        <v>6</v>
      </c>
      <c r="D58" s="121" t="s">
        <v>15</v>
      </c>
      <c r="E58" s="121">
        <v>0.32300000000000001</v>
      </c>
      <c r="F58" s="121" t="s">
        <v>257</v>
      </c>
      <c r="G58" s="121" t="s">
        <v>262</v>
      </c>
      <c r="H58" s="120"/>
      <c r="I58" s="121"/>
      <c r="J58" s="121" t="s">
        <v>73</v>
      </c>
      <c r="K58" s="121"/>
      <c r="L5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" s="124" t="str">
        <f>IF(Tabela1[[#This Row],[Qinf Secção H]]=" -", " -", Tabela1[[#This Row],[Quantidade máxima (q) (tonelada)]]/Tabela1[[#This Row],[Qinf Secção H]])</f>
        <v xml:space="preserve"> -</v>
      </c>
      <c r="U58" s="125" t="str">
        <f>IF(Tabela1[[#This Row],[Qinf Secção P]]=" -", " -", Tabela1[[#This Row],[Quantidade máxima (q) (tonelada)]]/Tabela1[[#This Row],[Qinf Secção P]])</f>
        <v xml:space="preserve"> -</v>
      </c>
      <c r="V58" s="126">
        <f>IF(Tabela1[[#This Row],[Qinf Secção E]]=" -", " -", Tabela1[[#This Row],[Quantidade máxima (q) (tonelada)]]/Tabela1[[#This Row],[Qinf Secção E]])</f>
        <v>1.6150000000000001E-3</v>
      </c>
      <c r="W58" s="125" t="str">
        <f>IF(Tabela1[[#This Row],[Qsup Secção H]]=" -", " -", Tabela1[[#This Row],[Quantidade máxima (q) (tonelada)]]/Tabela1[[#This Row],[Qsup Secção H]])</f>
        <v xml:space="preserve"> -</v>
      </c>
      <c r="X58" s="125" t="str">
        <f>IF(Tabela1[[#This Row],[Qsup Secção P]]=" -", " -", Tabela1[[#This Row],[Quantidade máxima (q) (tonelada)]]/Tabela1[[#This Row],[Qsup Secção P]])</f>
        <v xml:space="preserve"> -</v>
      </c>
      <c r="Y58" s="126">
        <f>IF(Tabela1[[#This Row],[Qsup Secção E]]=" -", " -", Tabela1[[#This Row],[Quantidade máxima (q) (tonelada)]]/Tabela1[[#This Row],[Qsup Secção E]])</f>
        <v>6.4599999999999998E-4</v>
      </c>
      <c r="Z5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" spans="2:27" s="1" customFormat="1" ht="41.4" x14ac:dyDescent="0.3">
      <c r="B59" s="119" t="s">
        <v>319</v>
      </c>
      <c r="C59" s="121" t="s">
        <v>6</v>
      </c>
      <c r="D59" s="121" t="s">
        <v>15</v>
      </c>
      <c r="E59" s="121">
        <v>2</v>
      </c>
      <c r="F59" s="121" t="s">
        <v>257</v>
      </c>
      <c r="G59" s="121" t="s">
        <v>320</v>
      </c>
      <c r="H59" s="120" t="s">
        <v>56</v>
      </c>
      <c r="I59" s="121"/>
      <c r="J59" s="121"/>
      <c r="K59" s="121"/>
      <c r="L59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</v>
      </c>
      <c r="M5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</v>
      </c>
      <c r="Q5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" s="124">
        <f>IF(Tabela1[[#This Row],[Qinf Secção H]]=" -", " -", Tabela1[[#This Row],[Quantidade máxima (q) (tonelada)]]/Tabela1[[#This Row],[Qinf Secção H]])</f>
        <v>0.4</v>
      </c>
      <c r="U59" s="125" t="str">
        <f>IF(Tabela1[[#This Row],[Qinf Secção P]]=" -", " -", Tabela1[[#This Row],[Quantidade máxima (q) (tonelada)]]/Tabela1[[#This Row],[Qinf Secção P]])</f>
        <v xml:space="preserve"> -</v>
      </c>
      <c r="V59" s="126" t="str">
        <f>IF(Tabela1[[#This Row],[Qinf Secção E]]=" -", " -", Tabela1[[#This Row],[Quantidade máxima (q) (tonelada)]]/Tabela1[[#This Row],[Qinf Secção E]])</f>
        <v xml:space="preserve"> -</v>
      </c>
      <c r="W59" s="125">
        <f>IF(Tabela1[[#This Row],[Qsup Secção H]]=" -", " -", Tabela1[[#This Row],[Quantidade máxima (q) (tonelada)]]/Tabela1[[#This Row],[Qsup Secção H]])</f>
        <v>0.1</v>
      </c>
      <c r="X59" s="125" t="str">
        <f>IF(Tabela1[[#This Row],[Qsup Secção P]]=" -", " -", Tabela1[[#This Row],[Quantidade máxima (q) (tonelada)]]/Tabela1[[#This Row],[Qsup Secção P]])</f>
        <v xml:space="preserve"> -</v>
      </c>
      <c r="Y59" s="126" t="str">
        <f>IF(Tabela1[[#This Row],[Qsup Secção E]]=" -", " -", Tabela1[[#This Row],[Quantidade máxima (q) (tonelada)]]/Tabela1[[#This Row],[Qsup Secção E]])</f>
        <v xml:space="preserve"> -</v>
      </c>
      <c r="Z5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" spans="2:27" s="1" customFormat="1" ht="41.4" x14ac:dyDescent="0.3">
      <c r="B60" s="119" t="s">
        <v>318</v>
      </c>
      <c r="C60" s="121" t="s">
        <v>6</v>
      </c>
      <c r="D60" s="121" t="s">
        <v>15</v>
      </c>
      <c r="E60" s="121">
        <v>4</v>
      </c>
      <c r="F60" s="121" t="s">
        <v>257</v>
      </c>
      <c r="G60" s="121" t="s">
        <v>274</v>
      </c>
      <c r="H60" s="120" t="s">
        <v>57</v>
      </c>
      <c r="I60" s="121"/>
      <c r="J60" s="121"/>
      <c r="K60" s="121"/>
      <c r="L60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" s="124">
        <f>IF(Tabela1[[#This Row],[Qinf Secção H]]=" -", " -", Tabela1[[#This Row],[Quantidade máxima (q) (tonelada)]]/Tabela1[[#This Row],[Qinf Secção H]])</f>
        <v>0.08</v>
      </c>
      <c r="U60" s="125" t="str">
        <f>IF(Tabela1[[#This Row],[Qinf Secção P]]=" -", " -", Tabela1[[#This Row],[Quantidade máxima (q) (tonelada)]]/Tabela1[[#This Row],[Qinf Secção P]])</f>
        <v xml:space="preserve"> -</v>
      </c>
      <c r="V60" s="126" t="str">
        <f>IF(Tabela1[[#This Row],[Qinf Secção E]]=" -", " -", Tabela1[[#This Row],[Quantidade máxima (q) (tonelada)]]/Tabela1[[#This Row],[Qinf Secção E]])</f>
        <v xml:space="preserve"> -</v>
      </c>
      <c r="W60" s="125">
        <f>IF(Tabela1[[#This Row],[Qsup Secção H]]=" -", " -", Tabela1[[#This Row],[Quantidade máxima (q) (tonelada)]]/Tabela1[[#This Row],[Qsup Secção H]])</f>
        <v>0.02</v>
      </c>
      <c r="X60" s="125" t="str">
        <f>IF(Tabela1[[#This Row],[Qsup Secção P]]=" -", " -", Tabela1[[#This Row],[Quantidade máxima (q) (tonelada)]]/Tabela1[[#This Row],[Qsup Secção P]])</f>
        <v xml:space="preserve"> -</v>
      </c>
      <c r="Y60" s="126" t="str">
        <f>IF(Tabela1[[#This Row],[Qsup Secção E]]=" -", " -", Tabela1[[#This Row],[Quantidade máxima (q) (tonelada)]]/Tabela1[[#This Row],[Qsup Secção E]])</f>
        <v xml:space="preserve"> -</v>
      </c>
      <c r="Z6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" spans="2:27" s="1" customFormat="1" ht="41.4" x14ac:dyDescent="0.3">
      <c r="B61" s="119" t="s">
        <v>317</v>
      </c>
      <c r="C61" s="121" t="s">
        <v>6</v>
      </c>
      <c r="D61" s="121" t="s">
        <v>15</v>
      </c>
      <c r="E61" s="121">
        <v>2</v>
      </c>
      <c r="F61" s="121" t="s">
        <v>257</v>
      </c>
      <c r="G61" s="121" t="s">
        <v>275</v>
      </c>
      <c r="H61" s="120" t="s">
        <v>57</v>
      </c>
      <c r="I61" s="121"/>
      <c r="J61" s="143"/>
      <c r="K61" s="121"/>
      <c r="L61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" s="124">
        <f>IF(Tabela1[[#This Row],[Qinf Secção H]]=" -", " -", Tabela1[[#This Row],[Quantidade máxima (q) (tonelada)]]/Tabela1[[#This Row],[Qinf Secção H]])</f>
        <v>0.04</v>
      </c>
      <c r="U61" s="125" t="str">
        <f>IF(Tabela1[[#This Row],[Qinf Secção P]]=" -", " -", Tabela1[[#This Row],[Quantidade máxima (q) (tonelada)]]/Tabela1[[#This Row],[Qinf Secção P]])</f>
        <v xml:space="preserve"> -</v>
      </c>
      <c r="V61" s="126" t="str">
        <f>IF(Tabela1[[#This Row],[Qinf Secção E]]=" -", " -", Tabela1[[#This Row],[Quantidade máxima (q) (tonelada)]]/Tabela1[[#This Row],[Qinf Secção E]])</f>
        <v xml:space="preserve"> -</v>
      </c>
      <c r="W61" s="125">
        <f>IF(Tabela1[[#This Row],[Qsup Secção H]]=" -", " -", Tabela1[[#This Row],[Quantidade máxima (q) (tonelada)]]/Tabela1[[#This Row],[Qsup Secção H]])</f>
        <v>0.01</v>
      </c>
      <c r="X61" s="125" t="str">
        <f>IF(Tabela1[[#This Row],[Qsup Secção P]]=" -", " -", Tabela1[[#This Row],[Quantidade máxima (q) (tonelada)]]/Tabela1[[#This Row],[Qsup Secção P]])</f>
        <v xml:space="preserve"> -</v>
      </c>
      <c r="Y61" s="126" t="str">
        <f>IF(Tabela1[[#This Row],[Qsup Secção E]]=" -", " -", Tabela1[[#This Row],[Quantidade máxima (q) (tonelada)]]/Tabela1[[#This Row],[Qsup Secção E]])</f>
        <v xml:space="preserve"> -</v>
      </c>
      <c r="Z6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" spans="2:27" s="1" customFormat="1" x14ac:dyDescent="0.3">
      <c r="B62" s="119" t="s">
        <v>308</v>
      </c>
      <c r="C62" s="121" t="s">
        <v>6</v>
      </c>
      <c r="D62" s="121" t="s">
        <v>15</v>
      </c>
      <c r="E62" s="121">
        <v>0.32</v>
      </c>
      <c r="F62" s="121" t="s">
        <v>257</v>
      </c>
      <c r="G62" s="121" t="s">
        <v>269</v>
      </c>
      <c r="H62" s="120"/>
      <c r="I62" s="121"/>
      <c r="J62" s="121" t="s">
        <v>72</v>
      </c>
      <c r="K62" s="121"/>
      <c r="L6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" s="124" t="str">
        <f>IF(Tabela1[[#This Row],[Qinf Secção H]]=" -", " -", Tabela1[[#This Row],[Quantidade máxima (q) (tonelada)]]/Tabela1[[#This Row],[Qinf Secção H]])</f>
        <v xml:space="preserve"> -</v>
      </c>
      <c r="U62" s="125" t="str">
        <f>IF(Tabela1[[#This Row],[Qinf Secção P]]=" -", " -", Tabela1[[#This Row],[Quantidade máxima (q) (tonelada)]]/Tabela1[[#This Row],[Qinf Secção P]])</f>
        <v xml:space="preserve"> -</v>
      </c>
      <c r="V62" s="126">
        <f>IF(Tabela1[[#This Row],[Qinf Secção E]]=" -", " -", Tabela1[[#This Row],[Quantidade máxima (q) (tonelada)]]/Tabela1[[#This Row],[Qinf Secção E]])</f>
        <v>3.2000000000000002E-3</v>
      </c>
      <c r="W62" s="125" t="str">
        <f>IF(Tabela1[[#This Row],[Qsup Secção H]]=" -", " -", Tabela1[[#This Row],[Quantidade máxima (q) (tonelada)]]/Tabela1[[#This Row],[Qsup Secção H]])</f>
        <v xml:space="preserve"> -</v>
      </c>
      <c r="X62" s="125" t="str">
        <f>IF(Tabela1[[#This Row],[Qsup Secção P]]=" -", " -", Tabela1[[#This Row],[Quantidade máxima (q) (tonelada)]]/Tabela1[[#This Row],[Qsup Secção P]])</f>
        <v xml:space="preserve"> -</v>
      </c>
      <c r="Y62" s="126">
        <f>IF(Tabela1[[#This Row],[Qsup Secção E]]=" -", " -", Tabela1[[#This Row],[Quantidade máxima (q) (tonelada)]]/Tabela1[[#This Row],[Qsup Secção E]])</f>
        <v>1.6000000000000001E-3</v>
      </c>
      <c r="Z6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" spans="2:27" s="1" customFormat="1" ht="41.4" x14ac:dyDescent="0.3">
      <c r="B63" s="119" t="s">
        <v>309</v>
      </c>
      <c r="C63" s="121" t="s">
        <v>6</v>
      </c>
      <c r="D63" s="121" t="s">
        <v>15</v>
      </c>
      <c r="E63" s="121">
        <v>0.495</v>
      </c>
      <c r="F63" s="121" t="s">
        <v>257</v>
      </c>
      <c r="G63" s="121" t="s">
        <v>271</v>
      </c>
      <c r="H63" s="120"/>
      <c r="I63" s="121"/>
      <c r="J63" s="121" t="s">
        <v>72</v>
      </c>
      <c r="K63" s="121"/>
      <c r="L6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" s="124" t="str">
        <f>IF(Tabela1[[#This Row],[Qinf Secção H]]=" -", " -", Tabela1[[#This Row],[Quantidade máxima (q) (tonelada)]]/Tabela1[[#This Row],[Qinf Secção H]])</f>
        <v xml:space="preserve"> -</v>
      </c>
      <c r="U63" s="125" t="str">
        <f>IF(Tabela1[[#This Row],[Qinf Secção P]]=" -", " -", Tabela1[[#This Row],[Quantidade máxima (q) (tonelada)]]/Tabela1[[#This Row],[Qinf Secção P]])</f>
        <v xml:space="preserve"> -</v>
      </c>
      <c r="V63" s="126">
        <f>IF(Tabela1[[#This Row],[Qinf Secção E]]=" -", " -", Tabela1[[#This Row],[Quantidade máxima (q) (tonelada)]]/Tabela1[[#This Row],[Qinf Secção E]])</f>
        <v>4.9499999999999995E-3</v>
      </c>
      <c r="W63" s="125" t="str">
        <f>IF(Tabela1[[#This Row],[Qsup Secção H]]=" -", " -", Tabela1[[#This Row],[Quantidade máxima (q) (tonelada)]]/Tabela1[[#This Row],[Qsup Secção H]])</f>
        <v xml:space="preserve"> -</v>
      </c>
      <c r="X63" s="125" t="str">
        <f>IF(Tabela1[[#This Row],[Qsup Secção P]]=" -", " -", Tabela1[[#This Row],[Quantidade máxima (q) (tonelada)]]/Tabela1[[#This Row],[Qsup Secção P]])</f>
        <v xml:space="preserve"> -</v>
      </c>
      <c r="Y63" s="126">
        <f>IF(Tabela1[[#This Row],[Qsup Secção E]]=" -", " -", Tabela1[[#This Row],[Quantidade máxima (q) (tonelada)]]/Tabela1[[#This Row],[Qsup Secção E]])</f>
        <v>2.4749999999999998E-3</v>
      </c>
      <c r="Z6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" spans="2:27" s="1" customFormat="1" x14ac:dyDescent="0.3">
      <c r="B64" s="119" t="s">
        <v>310</v>
      </c>
      <c r="C64" s="121" t="s">
        <v>6</v>
      </c>
      <c r="D64" s="121" t="s">
        <v>15</v>
      </c>
      <c r="E64" s="121">
        <v>0.60499999999999998</v>
      </c>
      <c r="F64" s="121" t="s">
        <v>257</v>
      </c>
      <c r="G64" s="121" t="s">
        <v>263</v>
      </c>
      <c r="H64" s="120"/>
      <c r="I64" s="121" t="s">
        <v>67</v>
      </c>
      <c r="J64" s="121"/>
      <c r="K64" s="121"/>
      <c r="L6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6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6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" s="124" t="str">
        <f>IF(Tabela1[[#This Row],[Qinf Secção H]]=" -", " -", Tabela1[[#This Row],[Quantidade máxima (q) (tonelada)]]/Tabela1[[#This Row],[Qinf Secção H]])</f>
        <v xml:space="preserve"> -</v>
      </c>
      <c r="U64" s="125">
        <f>IF(Tabela1[[#This Row],[Qinf Secção P]]=" -", " -", Tabela1[[#This Row],[Quantidade máxima (q) (tonelada)]]/Tabela1[[#This Row],[Qinf Secção P]])</f>
        <v>1.21E-4</v>
      </c>
      <c r="V64" s="126" t="str">
        <f>IF(Tabela1[[#This Row],[Qinf Secção E]]=" -", " -", Tabela1[[#This Row],[Quantidade máxima (q) (tonelada)]]/Tabela1[[#This Row],[Qinf Secção E]])</f>
        <v xml:space="preserve"> -</v>
      </c>
      <c r="W64" s="125" t="str">
        <f>IF(Tabela1[[#This Row],[Qsup Secção H]]=" -", " -", Tabela1[[#This Row],[Quantidade máxima (q) (tonelada)]]/Tabela1[[#This Row],[Qsup Secção H]])</f>
        <v xml:space="preserve"> -</v>
      </c>
      <c r="X64" s="125">
        <f>IF(Tabela1[[#This Row],[Qsup Secção P]]=" -", " -", Tabela1[[#This Row],[Quantidade máxima (q) (tonelada)]]/Tabela1[[#This Row],[Qsup Secção P]])</f>
        <v>1.2099999999999999E-5</v>
      </c>
      <c r="Y64" s="126" t="str">
        <f>IF(Tabela1[[#This Row],[Qsup Secção E]]=" -", " -", Tabela1[[#This Row],[Quantidade máxima (q) (tonelada)]]/Tabela1[[#This Row],[Qsup Secção E]])</f>
        <v xml:space="preserve"> -</v>
      </c>
      <c r="Z6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" spans="2:27" s="1" customFormat="1" ht="27.6" x14ac:dyDescent="0.3">
      <c r="B65" s="119" t="s">
        <v>311</v>
      </c>
      <c r="C65" s="121" t="s">
        <v>8</v>
      </c>
      <c r="D65" s="121" t="s">
        <v>15</v>
      </c>
      <c r="E65" s="121">
        <v>4</v>
      </c>
      <c r="F65" s="121" t="s">
        <v>257</v>
      </c>
      <c r="G65" s="121" t="s">
        <v>276</v>
      </c>
      <c r="H65" s="120" t="s">
        <v>57</v>
      </c>
      <c r="I65" s="121"/>
      <c r="J65" s="121" t="s">
        <v>72</v>
      </c>
      <c r="K65" s="121"/>
      <c r="L65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" s="124">
        <f>IF(Tabela1[[#This Row],[Qinf Secção H]]=" -", " -", Tabela1[[#This Row],[Quantidade máxima (q) (tonelada)]]/Tabela1[[#This Row],[Qinf Secção H]])</f>
        <v>0.08</v>
      </c>
      <c r="U65" s="125" t="str">
        <f>IF(Tabela1[[#This Row],[Qinf Secção P]]=" -", " -", Tabela1[[#This Row],[Quantidade máxima (q) (tonelada)]]/Tabela1[[#This Row],[Qinf Secção P]])</f>
        <v xml:space="preserve"> -</v>
      </c>
      <c r="V65" s="126">
        <f>IF(Tabela1[[#This Row],[Qinf Secção E]]=" -", " -", Tabela1[[#This Row],[Quantidade máxima (q) (tonelada)]]/Tabela1[[#This Row],[Qinf Secção E]])</f>
        <v>0.04</v>
      </c>
      <c r="W65" s="125">
        <f>IF(Tabela1[[#This Row],[Qsup Secção H]]=" -", " -", Tabela1[[#This Row],[Quantidade máxima (q) (tonelada)]]/Tabela1[[#This Row],[Qsup Secção H]])</f>
        <v>0.02</v>
      </c>
      <c r="X65" s="125" t="str">
        <f>IF(Tabela1[[#This Row],[Qsup Secção P]]=" -", " -", Tabela1[[#This Row],[Quantidade máxima (q) (tonelada)]]/Tabela1[[#This Row],[Qsup Secção P]])</f>
        <v xml:space="preserve"> -</v>
      </c>
      <c r="Y65" s="126">
        <f>IF(Tabela1[[#This Row],[Qsup Secção E]]=" -", " -", Tabela1[[#This Row],[Quantidade máxima (q) (tonelada)]]/Tabela1[[#This Row],[Qsup Secção E]])</f>
        <v>0.02</v>
      </c>
      <c r="Z6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" spans="2:27" s="1" customFormat="1" x14ac:dyDescent="0.3">
      <c r="B66" s="119"/>
      <c r="C66" s="121"/>
      <c r="D66" s="121"/>
      <c r="E66" s="121"/>
      <c r="F66" s="121"/>
      <c r="G66" s="121"/>
      <c r="H66" s="120"/>
      <c r="I66" s="121"/>
      <c r="J66" s="121"/>
      <c r="K66" s="121"/>
      <c r="L6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" s="124" t="str">
        <f>IF(Tabela1[[#This Row],[Qinf Secção H]]=" -", " -", Tabela1[[#This Row],[Quantidade máxima (q) (tonelada)]]/Tabela1[[#This Row],[Qinf Secção H]])</f>
        <v xml:space="preserve"> -</v>
      </c>
      <c r="U66" s="125" t="str">
        <f>IF(Tabela1[[#This Row],[Qinf Secção P]]=" -", " -", Tabela1[[#This Row],[Quantidade máxima (q) (tonelada)]]/Tabela1[[#This Row],[Qinf Secção P]])</f>
        <v xml:space="preserve"> -</v>
      </c>
      <c r="V66" s="126" t="str">
        <f>IF(Tabela1[[#This Row],[Qinf Secção E]]=" -", " -", Tabela1[[#This Row],[Quantidade máxima (q) (tonelada)]]/Tabela1[[#This Row],[Qinf Secção E]])</f>
        <v xml:space="preserve"> -</v>
      </c>
      <c r="W66" s="125" t="str">
        <f>IF(Tabela1[[#This Row],[Qsup Secção H]]=" -", " -", Tabela1[[#This Row],[Quantidade máxima (q) (tonelada)]]/Tabela1[[#This Row],[Qsup Secção H]])</f>
        <v xml:space="preserve"> -</v>
      </c>
      <c r="X66" s="125" t="str">
        <f>IF(Tabela1[[#This Row],[Qsup Secção P]]=" -", " -", Tabela1[[#This Row],[Quantidade máxima (q) (tonelada)]]/Tabela1[[#This Row],[Qsup Secção P]])</f>
        <v xml:space="preserve"> -</v>
      </c>
      <c r="Y66" s="126" t="str">
        <f>IF(Tabela1[[#This Row],[Qsup Secção E]]=" -", " -", Tabela1[[#This Row],[Quantidade máxima (q) (tonelada)]]/Tabela1[[#This Row],[Qsup Secção E]])</f>
        <v xml:space="preserve"> -</v>
      </c>
      <c r="Z6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" spans="2:27" s="1" customFormat="1" x14ac:dyDescent="0.3">
      <c r="B67" s="119"/>
      <c r="C67" s="121"/>
      <c r="D67" s="121"/>
      <c r="E67" s="121"/>
      <c r="F67" s="121"/>
      <c r="G67" s="121"/>
      <c r="H67" s="120"/>
      <c r="I67" s="121"/>
      <c r="J67" s="121"/>
      <c r="K67" s="121"/>
      <c r="L6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" s="124" t="str">
        <f>IF(Tabela1[[#This Row],[Qinf Secção H]]=" -", " -", Tabela1[[#This Row],[Quantidade máxima (q) (tonelada)]]/Tabela1[[#This Row],[Qinf Secção H]])</f>
        <v xml:space="preserve"> -</v>
      </c>
      <c r="U67" s="125" t="str">
        <f>IF(Tabela1[[#This Row],[Qinf Secção P]]=" -", " -", Tabela1[[#This Row],[Quantidade máxima (q) (tonelada)]]/Tabela1[[#This Row],[Qinf Secção P]])</f>
        <v xml:space="preserve"> -</v>
      </c>
      <c r="V67" s="126" t="str">
        <f>IF(Tabela1[[#This Row],[Qinf Secção E]]=" -", " -", Tabela1[[#This Row],[Quantidade máxima (q) (tonelada)]]/Tabela1[[#This Row],[Qinf Secção E]])</f>
        <v xml:space="preserve"> -</v>
      </c>
      <c r="W67" s="125" t="str">
        <f>IF(Tabela1[[#This Row],[Qsup Secção H]]=" -", " -", Tabela1[[#This Row],[Quantidade máxima (q) (tonelada)]]/Tabela1[[#This Row],[Qsup Secção H]])</f>
        <v xml:space="preserve"> -</v>
      </c>
      <c r="X67" s="125" t="str">
        <f>IF(Tabela1[[#This Row],[Qsup Secção P]]=" -", " -", Tabela1[[#This Row],[Quantidade máxima (q) (tonelada)]]/Tabela1[[#This Row],[Qsup Secção P]])</f>
        <v xml:space="preserve"> -</v>
      </c>
      <c r="Y67" s="126" t="str">
        <f>IF(Tabela1[[#This Row],[Qsup Secção E]]=" -", " -", Tabela1[[#This Row],[Quantidade máxima (q) (tonelada)]]/Tabela1[[#This Row],[Qsup Secção E]])</f>
        <v xml:space="preserve"> -</v>
      </c>
      <c r="Z6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" spans="2:27" s="1" customFormat="1" x14ac:dyDescent="0.3">
      <c r="B68" s="119"/>
      <c r="C68" s="121"/>
      <c r="D68" s="121"/>
      <c r="E68" s="121"/>
      <c r="F68" s="121"/>
      <c r="G68" s="121"/>
      <c r="H68" s="120"/>
      <c r="I68" s="121"/>
      <c r="J68" s="121"/>
      <c r="K68" s="121"/>
      <c r="L6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" s="124" t="str">
        <f>IF(Tabela1[[#This Row],[Qinf Secção H]]=" -", " -", Tabela1[[#This Row],[Quantidade máxima (q) (tonelada)]]/Tabela1[[#This Row],[Qinf Secção H]])</f>
        <v xml:space="preserve"> -</v>
      </c>
      <c r="U68" s="125" t="str">
        <f>IF(Tabela1[[#This Row],[Qinf Secção P]]=" -", " -", Tabela1[[#This Row],[Quantidade máxima (q) (tonelada)]]/Tabela1[[#This Row],[Qinf Secção P]])</f>
        <v xml:space="preserve"> -</v>
      </c>
      <c r="V68" s="126" t="str">
        <f>IF(Tabela1[[#This Row],[Qinf Secção E]]=" -", " -", Tabela1[[#This Row],[Quantidade máxima (q) (tonelada)]]/Tabela1[[#This Row],[Qinf Secção E]])</f>
        <v xml:space="preserve"> -</v>
      </c>
      <c r="W68" s="125" t="str">
        <f>IF(Tabela1[[#This Row],[Qsup Secção H]]=" -", " -", Tabela1[[#This Row],[Quantidade máxima (q) (tonelada)]]/Tabela1[[#This Row],[Qsup Secção H]])</f>
        <v xml:space="preserve"> -</v>
      </c>
      <c r="X68" s="125" t="str">
        <f>IF(Tabela1[[#This Row],[Qsup Secção P]]=" -", " -", Tabela1[[#This Row],[Quantidade máxima (q) (tonelada)]]/Tabela1[[#This Row],[Qsup Secção P]])</f>
        <v xml:space="preserve"> -</v>
      </c>
      <c r="Y68" s="126" t="str">
        <f>IF(Tabela1[[#This Row],[Qsup Secção E]]=" -", " -", Tabela1[[#This Row],[Quantidade máxima (q) (tonelada)]]/Tabela1[[#This Row],[Qsup Secção E]])</f>
        <v xml:space="preserve"> -</v>
      </c>
      <c r="Z6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" spans="2:27" s="1" customFormat="1" x14ac:dyDescent="0.3">
      <c r="B69" s="119"/>
      <c r="C69" s="121"/>
      <c r="D69" s="121"/>
      <c r="E69" s="121"/>
      <c r="F69" s="121"/>
      <c r="G69" s="121"/>
      <c r="H69" s="120"/>
      <c r="I69" s="121"/>
      <c r="J69" s="121"/>
      <c r="K69" s="121"/>
      <c r="L6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" s="124" t="str">
        <f>IF(Tabela1[[#This Row],[Qinf Secção H]]=" -", " -", Tabela1[[#This Row],[Quantidade máxima (q) (tonelada)]]/Tabela1[[#This Row],[Qinf Secção H]])</f>
        <v xml:space="preserve"> -</v>
      </c>
      <c r="U69" s="125" t="str">
        <f>IF(Tabela1[[#This Row],[Qinf Secção P]]=" -", " -", Tabela1[[#This Row],[Quantidade máxima (q) (tonelada)]]/Tabela1[[#This Row],[Qinf Secção P]])</f>
        <v xml:space="preserve"> -</v>
      </c>
      <c r="V69" s="126" t="str">
        <f>IF(Tabela1[[#This Row],[Qinf Secção E]]=" -", " -", Tabela1[[#This Row],[Quantidade máxima (q) (tonelada)]]/Tabela1[[#This Row],[Qinf Secção E]])</f>
        <v xml:space="preserve"> -</v>
      </c>
      <c r="W69" s="125" t="str">
        <f>IF(Tabela1[[#This Row],[Qsup Secção H]]=" -", " -", Tabela1[[#This Row],[Quantidade máxima (q) (tonelada)]]/Tabela1[[#This Row],[Qsup Secção H]])</f>
        <v xml:space="preserve"> -</v>
      </c>
      <c r="X69" s="125" t="str">
        <f>IF(Tabela1[[#This Row],[Qsup Secção P]]=" -", " -", Tabela1[[#This Row],[Quantidade máxima (q) (tonelada)]]/Tabela1[[#This Row],[Qsup Secção P]])</f>
        <v xml:space="preserve"> -</v>
      </c>
      <c r="Y69" s="126" t="str">
        <f>IF(Tabela1[[#This Row],[Qsup Secção E]]=" -", " -", Tabela1[[#This Row],[Quantidade máxima (q) (tonelada)]]/Tabela1[[#This Row],[Qsup Secção E]])</f>
        <v xml:space="preserve"> -</v>
      </c>
      <c r="Z6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" spans="2:27" s="1" customFormat="1" x14ac:dyDescent="0.3">
      <c r="B70" s="119"/>
      <c r="C70" s="121"/>
      <c r="D70" s="121"/>
      <c r="E70" s="121"/>
      <c r="F70" s="121"/>
      <c r="G70" s="121"/>
      <c r="H70" s="120"/>
      <c r="I70" s="121"/>
      <c r="J70" s="121"/>
      <c r="K70" s="121"/>
      <c r="L7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" s="124" t="str">
        <f>IF(Tabela1[[#This Row],[Qinf Secção H]]=" -", " -", Tabela1[[#This Row],[Quantidade máxima (q) (tonelada)]]/Tabela1[[#This Row],[Qinf Secção H]])</f>
        <v xml:space="preserve"> -</v>
      </c>
      <c r="U70" s="125" t="str">
        <f>IF(Tabela1[[#This Row],[Qinf Secção P]]=" -", " -", Tabela1[[#This Row],[Quantidade máxima (q) (tonelada)]]/Tabela1[[#This Row],[Qinf Secção P]])</f>
        <v xml:space="preserve"> -</v>
      </c>
      <c r="V70" s="126" t="str">
        <f>IF(Tabela1[[#This Row],[Qinf Secção E]]=" -", " -", Tabela1[[#This Row],[Quantidade máxima (q) (tonelada)]]/Tabela1[[#This Row],[Qinf Secção E]])</f>
        <v xml:space="preserve"> -</v>
      </c>
      <c r="W70" s="125" t="str">
        <f>IF(Tabela1[[#This Row],[Qsup Secção H]]=" -", " -", Tabela1[[#This Row],[Quantidade máxima (q) (tonelada)]]/Tabela1[[#This Row],[Qsup Secção H]])</f>
        <v xml:space="preserve"> -</v>
      </c>
      <c r="X70" s="125" t="str">
        <f>IF(Tabela1[[#This Row],[Qsup Secção P]]=" -", " -", Tabela1[[#This Row],[Quantidade máxima (q) (tonelada)]]/Tabela1[[#This Row],[Qsup Secção P]])</f>
        <v xml:space="preserve"> -</v>
      </c>
      <c r="Y70" s="126" t="str">
        <f>IF(Tabela1[[#This Row],[Qsup Secção E]]=" -", " -", Tabela1[[#This Row],[Quantidade máxima (q) (tonelada)]]/Tabela1[[#This Row],[Qsup Secção E]])</f>
        <v xml:space="preserve"> -</v>
      </c>
      <c r="Z7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" spans="2:27" s="1" customFormat="1" x14ac:dyDescent="0.3">
      <c r="B71" s="119"/>
      <c r="C71" s="121"/>
      <c r="D71" s="121"/>
      <c r="E71" s="121"/>
      <c r="F71" s="121"/>
      <c r="G71" s="121"/>
      <c r="H71" s="120"/>
      <c r="I71" s="121"/>
      <c r="J71" s="121"/>
      <c r="K71" s="121"/>
      <c r="L7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" s="124" t="str">
        <f>IF(Tabela1[[#This Row],[Qinf Secção H]]=" -", " -", Tabela1[[#This Row],[Quantidade máxima (q) (tonelada)]]/Tabela1[[#This Row],[Qinf Secção H]])</f>
        <v xml:space="preserve"> -</v>
      </c>
      <c r="U71" s="125" t="str">
        <f>IF(Tabela1[[#This Row],[Qinf Secção P]]=" -", " -", Tabela1[[#This Row],[Quantidade máxima (q) (tonelada)]]/Tabela1[[#This Row],[Qinf Secção P]])</f>
        <v xml:space="preserve"> -</v>
      </c>
      <c r="V71" s="126" t="str">
        <f>IF(Tabela1[[#This Row],[Qinf Secção E]]=" -", " -", Tabela1[[#This Row],[Quantidade máxima (q) (tonelada)]]/Tabela1[[#This Row],[Qinf Secção E]])</f>
        <v xml:space="preserve"> -</v>
      </c>
      <c r="W71" s="125" t="str">
        <f>IF(Tabela1[[#This Row],[Qsup Secção H]]=" -", " -", Tabela1[[#This Row],[Quantidade máxima (q) (tonelada)]]/Tabela1[[#This Row],[Qsup Secção H]])</f>
        <v xml:space="preserve"> -</v>
      </c>
      <c r="X71" s="125" t="str">
        <f>IF(Tabela1[[#This Row],[Qsup Secção P]]=" -", " -", Tabela1[[#This Row],[Quantidade máxima (q) (tonelada)]]/Tabela1[[#This Row],[Qsup Secção P]])</f>
        <v xml:space="preserve"> -</v>
      </c>
      <c r="Y71" s="126" t="str">
        <f>IF(Tabela1[[#This Row],[Qsup Secção E]]=" -", " -", Tabela1[[#This Row],[Quantidade máxima (q) (tonelada)]]/Tabela1[[#This Row],[Qsup Secção E]])</f>
        <v xml:space="preserve"> -</v>
      </c>
      <c r="Z7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" spans="2:27" s="1" customFormat="1" x14ac:dyDescent="0.3">
      <c r="B72" s="119"/>
      <c r="C72" s="121"/>
      <c r="D72" s="121"/>
      <c r="E72" s="121"/>
      <c r="F72" s="121"/>
      <c r="G72" s="121"/>
      <c r="H72" s="120"/>
      <c r="I72" s="121"/>
      <c r="J72" s="121"/>
      <c r="K72" s="121"/>
      <c r="L7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" s="124" t="str">
        <f>IF(Tabela1[[#This Row],[Qinf Secção H]]=" -", " -", Tabela1[[#This Row],[Quantidade máxima (q) (tonelada)]]/Tabela1[[#This Row],[Qinf Secção H]])</f>
        <v xml:space="preserve"> -</v>
      </c>
      <c r="U72" s="125" t="str">
        <f>IF(Tabela1[[#This Row],[Qinf Secção P]]=" -", " -", Tabela1[[#This Row],[Quantidade máxima (q) (tonelada)]]/Tabela1[[#This Row],[Qinf Secção P]])</f>
        <v xml:space="preserve"> -</v>
      </c>
      <c r="V72" s="126" t="str">
        <f>IF(Tabela1[[#This Row],[Qinf Secção E]]=" -", " -", Tabela1[[#This Row],[Quantidade máxima (q) (tonelada)]]/Tabela1[[#This Row],[Qinf Secção E]])</f>
        <v xml:space="preserve"> -</v>
      </c>
      <c r="W72" s="125" t="str">
        <f>IF(Tabela1[[#This Row],[Qsup Secção H]]=" -", " -", Tabela1[[#This Row],[Quantidade máxima (q) (tonelada)]]/Tabela1[[#This Row],[Qsup Secção H]])</f>
        <v xml:space="preserve"> -</v>
      </c>
      <c r="X72" s="125" t="str">
        <f>IF(Tabela1[[#This Row],[Qsup Secção P]]=" -", " -", Tabela1[[#This Row],[Quantidade máxima (q) (tonelada)]]/Tabela1[[#This Row],[Qsup Secção P]])</f>
        <v xml:space="preserve"> -</v>
      </c>
      <c r="Y72" s="126" t="str">
        <f>IF(Tabela1[[#This Row],[Qsup Secção E]]=" -", " -", Tabela1[[#This Row],[Quantidade máxima (q) (tonelada)]]/Tabela1[[#This Row],[Qsup Secção E]])</f>
        <v xml:space="preserve"> -</v>
      </c>
      <c r="Z7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" spans="2:27" s="1" customFormat="1" x14ac:dyDescent="0.3">
      <c r="B73" s="119"/>
      <c r="C73" s="121"/>
      <c r="D73" s="121"/>
      <c r="E73" s="121"/>
      <c r="F73" s="121"/>
      <c r="G73" s="121"/>
      <c r="H73" s="120"/>
      <c r="I73" s="121"/>
      <c r="J73" s="121"/>
      <c r="K73" s="121"/>
      <c r="L7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" s="124" t="str">
        <f>IF(Tabela1[[#This Row],[Qinf Secção H]]=" -", " -", Tabela1[[#This Row],[Quantidade máxima (q) (tonelada)]]/Tabela1[[#This Row],[Qinf Secção H]])</f>
        <v xml:space="preserve"> -</v>
      </c>
      <c r="U73" s="125" t="str">
        <f>IF(Tabela1[[#This Row],[Qinf Secção P]]=" -", " -", Tabela1[[#This Row],[Quantidade máxima (q) (tonelada)]]/Tabela1[[#This Row],[Qinf Secção P]])</f>
        <v xml:space="preserve"> -</v>
      </c>
      <c r="V73" s="126" t="str">
        <f>IF(Tabela1[[#This Row],[Qinf Secção E]]=" -", " -", Tabela1[[#This Row],[Quantidade máxima (q) (tonelada)]]/Tabela1[[#This Row],[Qinf Secção E]])</f>
        <v xml:space="preserve"> -</v>
      </c>
      <c r="W73" s="125" t="str">
        <f>IF(Tabela1[[#This Row],[Qsup Secção H]]=" -", " -", Tabela1[[#This Row],[Quantidade máxima (q) (tonelada)]]/Tabela1[[#This Row],[Qsup Secção H]])</f>
        <v xml:space="preserve"> -</v>
      </c>
      <c r="X73" s="125" t="str">
        <f>IF(Tabela1[[#This Row],[Qsup Secção P]]=" -", " -", Tabela1[[#This Row],[Quantidade máxima (q) (tonelada)]]/Tabela1[[#This Row],[Qsup Secção P]])</f>
        <v xml:space="preserve"> -</v>
      </c>
      <c r="Y73" s="126" t="str">
        <f>IF(Tabela1[[#This Row],[Qsup Secção E]]=" -", " -", Tabela1[[#This Row],[Quantidade máxima (q) (tonelada)]]/Tabela1[[#This Row],[Qsup Secção E]])</f>
        <v xml:space="preserve"> -</v>
      </c>
      <c r="Z7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" spans="2:27" s="1" customFormat="1" x14ac:dyDescent="0.3">
      <c r="B74" s="119"/>
      <c r="C74" s="121"/>
      <c r="D74" s="121"/>
      <c r="E74" s="121"/>
      <c r="F74" s="121"/>
      <c r="G74" s="121"/>
      <c r="H74" s="120"/>
      <c r="I74" s="121"/>
      <c r="J74" s="121"/>
      <c r="K74" s="121"/>
      <c r="L7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" s="124" t="str">
        <f>IF(Tabela1[[#This Row],[Qinf Secção H]]=" -", " -", Tabela1[[#This Row],[Quantidade máxima (q) (tonelada)]]/Tabela1[[#This Row],[Qinf Secção H]])</f>
        <v xml:space="preserve"> -</v>
      </c>
      <c r="U74" s="125" t="str">
        <f>IF(Tabela1[[#This Row],[Qinf Secção P]]=" -", " -", Tabela1[[#This Row],[Quantidade máxima (q) (tonelada)]]/Tabela1[[#This Row],[Qinf Secção P]])</f>
        <v xml:space="preserve"> -</v>
      </c>
      <c r="V74" s="126" t="str">
        <f>IF(Tabela1[[#This Row],[Qinf Secção E]]=" -", " -", Tabela1[[#This Row],[Quantidade máxima (q) (tonelada)]]/Tabela1[[#This Row],[Qinf Secção E]])</f>
        <v xml:space="preserve"> -</v>
      </c>
      <c r="W74" s="125" t="str">
        <f>IF(Tabela1[[#This Row],[Qsup Secção H]]=" -", " -", Tabela1[[#This Row],[Quantidade máxima (q) (tonelada)]]/Tabela1[[#This Row],[Qsup Secção H]])</f>
        <v xml:space="preserve"> -</v>
      </c>
      <c r="X74" s="125" t="str">
        <f>IF(Tabela1[[#This Row],[Qsup Secção P]]=" -", " -", Tabela1[[#This Row],[Quantidade máxima (q) (tonelada)]]/Tabela1[[#This Row],[Qsup Secção P]])</f>
        <v xml:space="preserve"> -</v>
      </c>
      <c r="Y74" s="126" t="str">
        <f>IF(Tabela1[[#This Row],[Qsup Secção E]]=" -", " -", Tabela1[[#This Row],[Quantidade máxima (q) (tonelada)]]/Tabela1[[#This Row],[Qsup Secção E]])</f>
        <v xml:space="preserve"> -</v>
      </c>
      <c r="Z7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" spans="2:27" s="1" customFormat="1" x14ac:dyDescent="0.3">
      <c r="B75" s="119"/>
      <c r="C75" s="121"/>
      <c r="D75" s="121"/>
      <c r="E75" s="121"/>
      <c r="F75" s="121"/>
      <c r="G75" s="121"/>
      <c r="H75" s="120"/>
      <c r="I75" s="121"/>
      <c r="J75" s="121"/>
      <c r="K75" s="121"/>
      <c r="L7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" s="124" t="str">
        <f>IF(Tabela1[[#This Row],[Qinf Secção H]]=" -", " -", Tabela1[[#This Row],[Quantidade máxima (q) (tonelada)]]/Tabela1[[#This Row],[Qinf Secção H]])</f>
        <v xml:space="preserve"> -</v>
      </c>
      <c r="U75" s="125" t="str">
        <f>IF(Tabela1[[#This Row],[Qinf Secção P]]=" -", " -", Tabela1[[#This Row],[Quantidade máxima (q) (tonelada)]]/Tabela1[[#This Row],[Qinf Secção P]])</f>
        <v xml:space="preserve"> -</v>
      </c>
      <c r="V75" s="126" t="str">
        <f>IF(Tabela1[[#This Row],[Qinf Secção E]]=" -", " -", Tabela1[[#This Row],[Quantidade máxima (q) (tonelada)]]/Tabela1[[#This Row],[Qinf Secção E]])</f>
        <v xml:space="preserve"> -</v>
      </c>
      <c r="W75" s="125" t="str">
        <f>IF(Tabela1[[#This Row],[Qsup Secção H]]=" -", " -", Tabela1[[#This Row],[Quantidade máxima (q) (tonelada)]]/Tabela1[[#This Row],[Qsup Secção H]])</f>
        <v xml:space="preserve"> -</v>
      </c>
      <c r="X75" s="125" t="str">
        <f>IF(Tabela1[[#This Row],[Qsup Secção P]]=" -", " -", Tabela1[[#This Row],[Quantidade máxima (q) (tonelada)]]/Tabela1[[#This Row],[Qsup Secção P]])</f>
        <v xml:space="preserve"> -</v>
      </c>
      <c r="Y75" s="126" t="str">
        <f>IF(Tabela1[[#This Row],[Qsup Secção E]]=" -", " -", Tabela1[[#This Row],[Quantidade máxima (q) (tonelada)]]/Tabela1[[#This Row],[Qsup Secção E]])</f>
        <v xml:space="preserve"> -</v>
      </c>
      <c r="Z7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" spans="2:27" s="1" customFormat="1" x14ac:dyDescent="0.3">
      <c r="B76" s="119"/>
      <c r="C76" s="121"/>
      <c r="D76" s="121"/>
      <c r="E76" s="121"/>
      <c r="F76" s="121"/>
      <c r="G76" s="121"/>
      <c r="H76" s="120"/>
      <c r="I76" s="121"/>
      <c r="J76" s="121"/>
      <c r="K76" s="121"/>
      <c r="L7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" s="124" t="str">
        <f>IF(Tabela1[[#This Row],[Qinf Secção H]]=" -", " -", Tabela1[[#This Row],[Quantidade máxima (q) (tonelada)]]/Tabela1[[#This Row],[Qinf Secção H]])</f>
        <v xml:space="preserve"> -</v>
      </c>
      <c r="U76" s="125" t="str">
        <f>IF(Tabela1[[#This Row],[Qinf Secção P]]=" -", " -", Tabela1[[#This Row],[Quantidade máxima (q) (tonelada)]]/Tabela1[[#This Row],[Qinf Secção P]])</f>
        <v xml:space="preserve"> -</v>
      </c>
      <c r="V76" s="126" t="str">
        <f>IF(Tabela1[[#This Row],[Qinf Secção E]]=" -", " -", Tabela1[[#This Row],[Quantidade máxima (q) (tonelada)]]/Tabela1[[#This Row],[Qinf Secção E]])</f>
        <v xml:space="preserve"> -</v>
      </c>
      <c r="W76" s="125" t="str">
        <f>IF(Tabela1[[#This Row],[Qsup Secção H]]=" -", " -", Tabela1[[#This Row],[Quantidade máxima (q) (tonelada)]]/Tabela1[[#This Row],[Qsup Secção H]])</f>
        <v xml:space="preserve"> -</v>
      </c>
      <c r="X76" s="125" t="str">
        <f>IF(Tabela1[[#This Row],[Qsup Secção P]]=" -", " -", Tabela1[[#This Row],[Quantidade máxima (q) (tonelada)]]/Tabela1[[#This Row],[Qsup Secção P]])</f>
        <v xml:space="preserve"> -</v>
      </c>
      <c r="Y76" s="126" t="str">
        <f>IF(Tabela1[[#This Row],[Qsup Secção E]]=" -", " -", Tabela1[[#This Row],[Quantidade máxima (q) (tonelada)]]/Tabela1[[#This Row],[Qsup Secção E]])</f>
        <v xml:space="preserve"> -</v>
      </c>
      <c r="Z7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" spans="2:27" s="1" customFormat="1" x14ac:dyDescent="0.3">
      <c r="B77" s="119"/>
      <c r="C77" s="121"/>
      <c r="D77" s="121"/>
      <c r="E77" s="121"/>
      <c r="F77" s="121"/>
      <c r="G77" s="121"/>
      <c r="H77" s="120"/>
      <c r="I77" s="121"/>
      <c r="J77" s="121"/>
      <c r="K77" s="121"/>
      <c r="L7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" s="124" t="str">
        <f>IF(Tabela1[[#This Row],[Qinf Secção H]]=" -", " -", Tabela1[[#This Row],[Quantidade máxima (q) (tonelada)]]/Tabela1[[#This Row],[Qinf Secção H]])</f>
        <v xml:space="preserve"> -</v>
      </c>
      <c r="U77" s="125" t="str">
        <f>IF(Tabela1[[#This Row],[Qinf Secção P]]=" -", " -", Tabela1[[#This Row],[Quantidade máxima (q) (tonelada)]]/Tabela1[[#This Row],[Qinf Secção P]])</f>
        <v xml:space="preserve"> -</v>
      </c>
      <c r="V77" s="126" t="str">
        <f>IF(Tabela1[[#This Row],[Qinf Secção E]]=" -", " -", Tabela1[[#This Row],[Quantidade máxima (q) (tonelada)]]/Tabela1[[#This Row],[Qinf Secção E]])</f>
        <v xml:space="preserve"> -</v>
      </c>
      <c r="W77" s="125" t="str">
        <f>IF(Tabela1[[#This Row],[Qsup Secção H]]=" -", " -", Tabela1[[#This Row],[Quantidade máxima (q) (tonelada)]]/Tabela1[[#This Row],[Qsup Secção H]])</f>
        <v xml:space="preserve"> -</v>
      </c>
      <c r="X77" s="125" t="str">
        <f>IF(Tabela1[[#This Row],[Qsup Secção P]]=" -", " -", Tabela1[[#This Row],[Quantidade máxima (q) (tonelada)]]/Tabela1[[#This Row],[Qsup Secção P]])</f>
        <v xml:space="preserve"> -</v>
      </c>
      <c r="Y77" s="126" t="str">
        <f>IF(Tabela1[[#This Row],[Qsup Secção E]]=" -", " -", Tabela1[[#This Row],[Quantidade máxima (q) (tonelada)]]/Tabela1[[#This Row],[Qsup Secção E]])</f>
        <v xml:space="preserve"> -</v>
      </c>
      <c r="Z7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" spans="2:27" s="1" customFormat="1" x14ac:dyDescent="0.3">
      <c r="B78" s="119"/>
      <c r="C78" s="121"/>
      <c r="D78" s="121"/>
      <c r="E78" s="121"/>
      <c r="F78" s="121"/>
      <c r="G78" s="121"/>
      <c r="H78" s="120"/>
      <c r="I78" s="121"/>
      <c r="J78" s="121"/>
      <c r="K78" s="121"/>
      <c r="L7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" s="124" t="str">
        <f>IF(Tabela1[[#This Row],[Qinf Secção H]]=" -", " -", Tabela1[[#This Row],[Quantidade máxima (q) (tonelada)]]/Tabela1[[#This Row],[Qinf Secção H]])</f>
        <v xml:space="preserve"> -</v>
      </c>
      <c r="U78" s="125" t="str">
        <f>IF(Tabela1[[#This Row],[Qinf Secção P]]=" -", " -", Tabela1[[#This Row],[Quantidade máxima (q) (tonelada)]]/Tabela1[[#This Row],[Qinf Secção P]])</f>
        <v xml:space="preserve"> -</v>
      </c>
      <c r="V78" s="126" t="str">
        <f>IF(Tabela1[[#This Row],[Qinf Secção E]]=" -", " -", Tabela1[[#This Row],[Quantidade máxima (q) (tonelada)]]/Tabela1[[#This Row],[Qinf Secção E]])</f>
        <v xml:space="preserve"> -</v>
      </c>
      <c r="W78" s="125" t="str">
        <f>IF(Tabela1[[#This Row],[Qsup Secção H]]=" -", " -", Tabela1[[#This Row],[Quantidade máxima (q) (tonelada)]]/Tabela1[[#This Row],[Qsup Secção H]])</f>
        <v xml:space="preserve"> -</v>
      </c>
      <c r="X78" s="125" t="str">
        <f>IF(Tabela1[[#This Row],[Qsup Secção P]]=" -", " -", Tabela1[[#This Row],[Quantidade máxima (q) (tonelada)]]/Tabela1[[#This Row],[Qsup Secção P]])</f>
        <v xml:space="preserve"> -</v>
      </c>
      <c r="Y78" s="126" t="str">
        <f>IF(Tabela1[[#This Row],[Qsup Secção E]]=" -", " -", Tabela1[[#This Row],[Quantidade máxima (q) (tonelada)]]/Tabela1[[#This Row],[Qsup Secção E]])</f>
        <v xml:space="preserve"> -</v>
      </c>
      <c r="Z7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" spans="2:27" s="1" customFormat="1" x14ac:dyDescent="0.3">
      <c r="B79" s="119"/>
      <c r="C79" s="121"/>
      <c r="D79" s="121"/>
      <c r="E79" s="121"/>
      <c r="F79" s="121"/>
      <c r="G79" s="121"/>
      <c r="H79" s="120"/>
      <c r="I79" s="121"/>
      <c r="J79" s="121"/>
      <c r="K79" s="121"/>
      <c r="L7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" s="124" t="str">
        <f>IF(Tabela1[[#This Row],[Qinf Secção H]]=" -", " -", Tabela1[[#This Row],[Quantidade máxima (q) (tonelada)]]/Tabela1[[#This Row],[Qinf Secção H]])</f>
        <v xml:space="preserve"> -</v>
      </c>
      <c r="U79" s="125" t="str">
        <f>IF(Tabela1[[#This Row],[Qinf Secção P]]=" -", " -", Tabela1[[#This Row],[Quantidade máxima (q) (tonelada)]]/Tabela1[[#This Row],[Qinf Secção P]])</f>
        <v xml:space="preserve"> -</v>
      </c>
      <c r="V79" s="126" t="str">
        <f>IF(Tabela1[[#This Row],[Qinf Secção E]]=" -", " -", Tabela1[[#This Row],[Quantidade máxima (q) (tonelada)]]/Tabela1[[#This Row],[Qinf Secção E]])</f>
        <v xml:space="preserve"> -</v>
      </c>
      <c r="W79" s="125" t="str">
        <f>IF(Tabela1[[#This Row],[Qsup Secção H]]=" -", " -", Tabela1[[#This Row],[Quantidade máxima (q) (tonelada)]]/Tabela1[[#This Row],[Qsup Secção H]])</f>
        <v xml:space="preserve"> -</v>
      </c>
      <c r="X79" s="125" t="str">
        <f>IF(Tabela1[[#This Row],[Qsup Secção P]]=" -", " -", Tabela1[[#This Row],[Quantidade máxima (q) (tonelada)]]/Tabela1[[#This Row],[Qsup Secção P]])</f>
        <v xml:space="preserve"> -</v>
      </c>
      <c r="Y79" s="126" t="str">
        <f>IF(Tabela1[[#This Row],[Qsup Secção E]]=" -", " -", Tabela1[[#This Row],[Quantidade máxima (q) (tonelada)]]/Tabela1[[#This Row],[Qsup Secção E]])</f>
        <v xml:space="preserve"> -</v>
      </c>
      <c r="Z7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" spans="2:27" s="1" customFormat="1" x14ac:dyDescent="0.3">
      <c r="B80" s="119"/>
      <c r="C80" s="121"/>
      <c r="D80" s="121"/>
      <c r="E80" s="121"/>
      <c r="F80" s="121"/>
      <c r="G80" s="121"/>
      <c r="H80" s="120"/>
      <c r="I80" s="121"/>
      <c r="J80" s="121"/>
      <c r="K80" s="121"/>
      <c r="L8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" s="124" t="str">
        <f>IF(Tabela1[[#This Row],[Qinf Secção H]]=" -", " -", Tabela1[[#This Row],[Quantidade máxima (q) (tonelada)]]/Tabela1[[#This Row],[Qinf Secção H]])</f>
        <v xml:space="preserve"> -</v>
      </c>
      <c r="U80" s="125" t="str">
        <f>IF(Tabela1[[#This Row],[Qinf Secção P]]=" -", " -", Tabela1[[#This Row],[Quantidade máxima (q) (tonelada)]]/Tabela1[[#This Row],[Qinf Secção P]])</f>
        <v xml:space="preserve"> -</v>
      </c>
      <c r="V80" s="126" t="str">
        <f>IF(Tabela1[[#This Row],[Qinf Secção E]]=" -", " -", Tabela1[[#This Row],[Quantidade máxima (q) (tonelada)]]/Tabela1[[#This Row],[Qinf Secção E]])</f>
        <v xml:space="preserve"> -</v>
      </c>
      <c r="W80" s="125" t="str">
        <f>IF(Tabela1[[#This Row],[Qsup Secção H]]=" -", " -", Tabela1[[#This Row],[Quantidade máxima (q) (tonelada)]]/Tabela1[[#This Row],[Qsup Secção H]])</f>
        <v xml:space="preserve"> -</v>
      </c>
      <c r="X80" s="125" t="str">
        <f>IF(Tabela1[[#This Row],[Qsup Secção P]]=" -", " -", Tabela1[[#This Row],[Quantidade máxima (q) (tonelada)]]/Tabela1[[#This Row],[Qsup Secção P]])</f>
        <v xml:space="preserve"> -</v>
      </c>
      <c r="Y80" s="126" t="str">
        <f>IF(Tabela1[[#This Row],[Qsup Secção E]]=" -", " -", Tabela1[[#This Row],[Quantidade máxima (q) (tonelada)]]/Tabela1[[#This Row],[Qsup Secção E]])</f>
        <v xml:space="preserve"> -</v>
      </c>
      <c r="Z8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" spans="2:27" s="1" customFormat="1" x14ac:dyDescent="0.3">
      <c r="B81" s="119"/>
      <c r="C81" s="121"/>
      <c r="D81" s="121"/>
      <c r="E81" s="121"/>
      <c r="F81" s="121"/>
      <c r="G81" s="121"/>
      <c r="H81" s="120"/>
      <c r="I81" s="121"/>
      <c r="J81" s="121"/>
      <c r="K81" s="121"/>
      <c r="L8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" s="124" t="str">
        <f>IF(Tabela1[[#This Row],[Qinf Secção H]]=" -", " -", Tabela1[[#This Row],[Quantidade máxima (q) (tonelada)]]/Tabela1[[#This Row],[Qinf Secção H]])</f>
        <v xml:space="preserve"> -</v>
      </c>
      <c r="U81" s="125" t="str">
        <f>IF(Tabela1[[#This Row],[Qinf Secção P]]=" -", " -", Tabela1[[#This Row],[Quantidade máxima (q) (tonelada)]]/Tabela1[[#This Row],[Qinf Secção P]])</f>
        <v xml:space="preserve"> -</v>
      </c>
      <c r="V81" s="126" t="str">
        <f>IF(Tabela1[[#This Row],[Qinf Secção E]]=" -", " -", Tabela1[[#This Row],[Quantidade máxima (q) (tonelada)]]/Tabela1[[#This Row],[Qinf Secção E]])</f>
        <v xml:space="preserve"> -</v>
      </c>
      <c r="W81" s="125" t="str">
        <f>IF(Tabela1[[#This Row],[Qsup Secção H]]=" -", " -", Tabela1[[#This Row],[Quantidade máxima (q) (tonelada)]]/Tabela1[[#This Row],[Qsup Secção H]])</f>
        <v xml:space="preserve"> -</v>
      </c>
      <c r="X81" s="125" t="str">
        <f>IF(Tabela1[[#This Row],[Qsup Secção P]]=" -", " -", Tabela1[[#This Row],[Quantidade máxima (q) (tonelada)]]/Tabela1[[#This Row],[Qsup Secção P]])</f>
        <v xml:space="preserve"> -</v>
      </c>
      <c r="Y81" s="126" t="str">
        <f>IF(Tabela1[[#This Row],[Qsup Secção E]]=" -", " -", Tabela1[[#This Row],[Quantidade máxima (q) (tonelada)]]/Tabela1[[#This Row],[Qsup Secção E]])</f>
        <v xml:space="preserve"> -</v>
      </c>
      <c r="Z8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" spans="2:27" s="1" customFormat="1" x14ac:dyDescent="0.3">
      <c r="B82" s="119"/>
      <c r="C82" s="121"/>
      <c r="D82" s="121"/>
      <c r="E82" s="121"/>
      <c r="F82" s="121"/>
      <c r="G82" s="121"/>
      <c r="H82" s="120"/>
      <c r="I82" s="121"/>
      <c r="J82" s="121"/>
      <c r="K82" s="121"/>
      <c r="L8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" s="124" t="str">
        <f>IF(Tabela1[[#This Row],[Qinf Secção H]]=" -", " -", Tabela1[[#This Row],[Quantidade máxima (q) (tonelada)]]/Tabela1[[#This Row],[Qinf Secção H]])</f>
        <v xml:space="preserve"> -</v>
      </c>
      <c r="U82" s="125" t="str">
        <f>IF(Tabela1[[#This Row],[Qinf Secção P]]=" -", " -", Tabela1[[#This Row],[Quantidade máxima (q) (tonelada)]]/Tabela1[[#This Row],[Qinf Secção P]])</f>
        <v xml:space="preserve"> -</v>
      </c>
      <c r="V82" s="126" t="str">
        <f>IF(Tabela1[[#This Row],[Qinf Secção E]]=" -", " -", Tabela1[[#This Row],[Quantidade máxima (q) (tonelada)]]/Tabela1[[#This Row],[Qinf Secção E]])</f>
        <v xml:space="preserve"> -</v>
      </c>
      <c r="W82" s="125" t="str">
        <f>IF(Tabela1[[#This Row],[Qsup Secção H]]=" -", " -", Tabela1[[#This Row],[Quantidade máxima (q) (tonelada)]]/Tabela1[[#This Row],[Qsup Secção H]])</f>
        <v xml:space="preserve"> -</v>
      </c>
      <c r="X82" s="125" t="str">
        <f>IF(Tabela1[[#This Row],[Qsup Secção P]]=" -", " -", Tabela1[[#This Row],[Quantidade máxima (q) (tonelada)]]/Tabela1[[#This Row],[Qsup Secção P]])</f>
        <v xml:space="preserve"> -</v>
      </c>
      <c r="Y82" s="126" t="str">
        <f>IF(Tabela1[[#This Row],[Qsup Secção E]]=" -", " -", Tabela1[[#This Row],[Quantidade máxima (q) (tonelada)]]/Tabela1[[#This Row],[Qsup Secção E]])</f>
        <v xml:space="preserve"> -</v>
      </c>
      <c r="Z8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" spans="2:27" s="1" customFormat="1" x14ac:dyDescent="0.3">
      <c r="B83" s="119"/>
      <c r="C83" s="121"/>
      <c r="D83" s="121"/>
      <c r="E83" s="121"/>
      <c r="F83" s="121"/>
      <c r="G83" s="121"/>
      <c r="H83" s="120"/>
      <c r="I83" s="121"/>
      <c r="J83" s="121"/>
      <c r="K83" s="121"/>
      <c r="L8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" s="124" t="str">
        <f>IF(Tabela1[[#This Row],[Qinf Secção H]]=" -", " -", Tabela1[[#This Row],[Quantidade máxima (q) (tonelada)]]/Tabela1[[#This Row],[Qinf Secção H]])</f>
        <v xml:space="preserve"> -</v>
      </c>
      <c r="U83" s="125" t="str">
        <f>IF(Tabela1[[#This Row],[Qinf Secção P]]=" -", " -", Tabela1[[#This Row],[Quantidade máxima (q) (tonelada)]]/Tabela1[[#This Row],[Qinf Secção P]])</f>
        <v xml:space="preserve"> -</v>
      </c>
      <c r="V83" s="126" t="str">
        <f>IF(Tabela1[[#This Row],[Qinf Secção E]]=" -", " -", Tabela1[[#This Row],[Quantidade máxima (q) (tonelada)]]/Tabela1[[#This Row],[Qinf Secção E]])</f>
        <v xml:space="preserve"> -</v>
      </c>
      <c r="W83" s="125" t="str">
        <f>IF(Tabela1[[#This Row],[Qsup Secção H]]=" -", " -", Tabela1[[#This Row],[Quantidade máxima (q) (tonelada)]]/Tabela1[[#This Row],[Qsup Secção H]])</f>
        <v xml:space="preserve"> -</v>
      </c>
      <c r="X83" s="125" t="str">
        <f>IF(Tabela1[[#This Row],[Qsup Secção P]]=" -", " -", Tabela1[[#This Row],[Quantidade máxima (q) (tonelada)]]/Tabela1[[#This Row],[Qsup Secção P]])</f>
        <v xml:space="preserve"> -</v>
      </c>
      <c r="Y83" s="126" t="str">
        <f>IF(Tabela1[[#This Row],[Qsup Secção E]]=" -", " -", Tabela1[[#This Row],[Quantidade máxima (q) (tonelada)]]/Tabela1[[#This Row],[Qsup Secção E]])</f>
        <v xml:space="preserve"> -</v>
      </c>
      <c r="Z8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" spans="2:27" s="1" customFormat="1" x14ac:dyDescent="0.3">
      <c r="B84" s="119"/>
      <c r="C84" s="121"/>
      <c r="D84" s="121"/>
      <c r="E84" s="121"/>
      <c r="F84" s="121"/>
      <c r="G84" s="121"/>
      <c r="H84" s="120"/>
      <c r="I84" s="121"/>
      <c r="J84" s="121"/>
      <c r="K84" s="121"/>
      <c r="L8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" s="124" t="str">
        <f>IF(Tabela1[[#This Row],[Qinf Secção H]]=" -", " -", Tabela1[[#This Row],[Quantidade máxima (q) (tonelada)]]/Tabela1[[#This Row],[Qinf Secção H]])</f>
        <v xml:space="preserve"> -</v>
      </c>
      <c r="U84" s="125" t="str">
        <f>IF(Tabela1[[#This Row],[Qinf Secção P]]=" -", " -", Tabela1[[#This Row],[Quantidade máxima (q) (tonelada)]]/Tabela1[[#This Row],[Qinf Secção P]])</f>
        <v xml:space="preserve"> -</v>
      </c>
      <c r="V84" s="126" t="str">
        <f>IF(Tabela1[[#This Row],[Qinf Secção E]]=" -", " -", Tabela1[[#This Row],[Quantidade máxima (q) (tonelada)]]/Tabela1[[#This Row],[Qinf Secção E]])</f>
        <v xml:space="preserve"> -</v>
      </c>
      <c r="W84" s="125" t="str">
        <f>IF(Tabela1[[#This Row],[Qsup Secção H]]=" -", " -", Tabela1[[#This Row],[Quantidade máxima (q) (tonelada)]]/Tabela1[[#This Row],[Qsup Secção H]])</f>
        <v xml:space="preserve"> -</v>
      </c>
      <c r="X84" s="125" t="str">
        <f>IF(Tabela1[[#This Row],[Qsup Secção P]]=" -", " -", Tabela1[[#This Row],[Quantidade máxima (q) (tonelada)]]/Tabela1[[#This Row],[Qsup Secção P]])</f>
        <v xml:space="preserve"> -</v>
      </c>
      <c r="Y84" s="126" t="str">
        <f>IF(Tabela1[[#This Row],[Qsup Secção E]]=" -", " -", Tabela1[[#This Row],[Quantidade máxima (q) (tonelada)]]/Tabela1[[#This Row],[Qsup Secção E]])</f>
        <v xml:space="preserve"> -</v>
      </c>
      <c r="Z8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" spans="2:27" s="1" customFormat="1" x14ac:dyDescent="0.3">
      <c r="B85" s="119"/>
      <c r="C85" s="121"/>
      <c r="D85" s="121"/>
      <c r="E85" s="121"/>
      <c r="F85" s="121"/>
      <c r="G85" s="121"/>
      <c r="H85" s="120"/>
      <c r="I85" s="121"/>
      <c r="J85" s="121"/>
      <c r="K85" s="121"/>
      <c r="L8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" s="124" t="str">
        <f>IF(Tabela1[[#This Row],[Qinf Secção H]]=" -", " -", Tabela1[[#This Row],[Quantidade máxima (q) (tonelada)]]/Tabela1[[#This Row],[Qinf Secção H]])</f>
        <v xml:space="preserve"> -</v>
      </c>
      <c r="U85" s="125" t="str">
        <f>IF(Tabela1[[#This Row],[Qinf Secção P]]=" -", " -", Tabela1[[#This Row],[Quantidade máxima (q) (tonelada)]]/Tabela1[[#This Row],[Qinf Secção P]])</f>
        <v xml:space="preserve"> -</v>
      </c>
      <c r="V85" s="126" t="str">
        <f>IF(Tabela1[[#This Row],[Qinf Secção E]]=" -", " -", Tabela1[[#This Row],[Quantidade máxima (q) (tonelada)]]/Tabela1[[#This Row],[Qinf Secção E]])</f>
        <v xml:space="preserve"> -</v>
      </c>
      <c r="W85" s="125" t="str">
        <f>IF(Tabela1[[#This Row],[Qsup Secção H]]=" -", " -", Tabela1[[#This Row],[Quantidade máxima (q) (tonelada)]]/Tabela1[[#This Row],[Qsup Secção H]])</f>
        <v xml:space="preserve"> -</v>
      </c>
      <c r="X85" s="125" t="str">
        <f>IF(Tabela1[[#This Row],[Qsup Secção P]]=" -", " -", Tabela1[[#This Row],[Quantidade máxima (q) (tonelada)]]/Tabela1[[#This Row],[Qsup Secção P]])</f>
        <v xml:space="preserve"> -</v>
      </c>
      <c r="Y85" s="126" t="str">
        <f>IF(Tabela1[[#This Row],[Qsup Secção E]]=" -", " -", Tabela1[[#This Row],[Quantidade máxima (q) (tonelada)]]/Tabela1[[#This Row],[Qsup Secção E]])</f>
        <v xml:space="preserve"> -</v>
      </c>
      <c r="Z8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" spans="2:27" s="1" customFormat="1" x14ac:dyDescent="0.3">
      <c r="B86" s="119"/>
      <c r="C86" s="121"/>
      <c r="D86" s="121"/>
      <c r="E86" s="121"/>
      <c r="F86" s="121"/>
      <c r="G86" s="121"/>
      <c r="H86" s="120"/>
      <c r="I86" s="121"/>
      <c r="J86" s="121"/>
      <c r="K86" s="121"/>
      <c r="L8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" s="124" t="str">
        <f>IF(Tabela1[[#This Row],[Qinf Secção H]]=" -", " -", Tabela1[[#This Row],[Quantidade máxima (q) (tonelada)]]/Tabela1[[#This Row],[Qinf Secção H]])</f>
        <v xml:space="preserve"> -</v>
      </c>
      <c r="U86" s="125" t="str">
        <f>IF(Tabela1[[#This Row],[Qinf Secção P]]=" -", " -", Tabela1[[#This Row],[Quantidade máxima (q) (tonelada)]]/Tabela1[[#This Row],[Qinf Secção P]])</f>
        <v xml:space="preserve"> -</v>
      </c>
      <c r="V86" s="126" t="str">
        <f>IF(Tabela1[[#This Row],[Qinf Secção E]]=" -", " -", Tabela1[[#This Row],[Quantidade máxima (q) (tonelada)]]/Tabela1[[#This Row],[Qinf Secção E]])</f>
        <v xml:space="preserve"> -</v>
      </c>
      <c r="W86" s="125" t="str">
        <f>IF(Tabela1[[#This Row],[Qsup Secção H]]=" -", " -", Tabela1[[#This Row],[Quantidade máxima (q) (tonelada)]]/Tabela1[[#This Row],[Qsup Secção H]])</f>
        <v xml:space="preserve"> -</v>
      </c>
      <c r="X86" s="125" t="str">
        <f>IF(Tabela1[[#This Row],[Qsup Secção P]]=" -", " -", Tabela1[[#This Row],[Quantidade máxima (q) (tonelada)]]/Tabela1[[#This Row],[Qsup Secção P]])</f>
        <v xml:space="preserve"> -</v>
      </c>
      <c r="Y86" s="126" t="str">
        <f>IF(Tabela1[[#This Row],[Qsup Secção E]]=" -", " -", Tabela1[[#This Row],[Quantidade máxima (q) (tonelada)]]/Tabela1[[#This Row],[Qsup Secção E]])</f>
        <v xml:space="preserve"> -</v>
      </c>
      <c r="Z8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" spans="2:27" s="1" customFormat="1" x14ac:dyDescent="0.3">
      <c r="B87" s="119"/>
      <c r="C87" s="121"/>
      <c r="D87" s="121"/>
      <c r="E87" s="121"/>
      <c r="F87" s="121"/>
      <c r="G87" s="121"/>
      <c r="H87" s="120"/>
      <c r="I87" s="121"/>
      <c r="J87" s="121"/>
      <c r="K87" s="121"/>
      <c r="L8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" s="124" t="str">
        <f>IF(Tabela1[[#This Row],[Qinf Secção H]]=" -", " -", Tabela1[[#This Row],[Quantidade máxima (q) (tonelada)]]/Tabela1[[#This Row],[Qinf Secção H]])</f>
        <v xml:space="preserve"> -</v>
      </c>
      <c r="U87" s="125" t="str">
        <f>IF(Tabela1[[#This Row],[Qinf Secção P]]=" -", " -", Tabela1[[#This Row],[Quantidade máxima (q) (tonelada)]]/Tabela1[[#This Row],[Qinf Secção P]])</f>
        <v xml:space="preserve"> -</v>
      </c>
      <c r="V87" s="126" t="str">
        <f>IF(Tabela1[[#This Row],[Qinf Secção E]]=" -", " -", Tabela1[[#This Row],[Quantidade máxima (q) (tonelada)]]/Tabela1[[#This Row],[Qinf Secção E]])</f>
        <v xml:space="preserve"> -</v>
      </c>
      <c r="W87" s="125" t="str">
        <f>IF(Tabela1[[#This Row],[Qsup Secção H]]=" -", " -", Tabela1[[#This Row],[Quantidade máxima (q) (tonelada)]]/Tabela1[[#This Row],[Qsup Secção H]])</f>
        <v xml:space="preserve"> -</v>
      </c>
      <c r="X87" s="125" t="str">
        <f>IF(Tabela1[[#This Row],[Qsup Secção P]]=" -", " -", Tabela1[[#This Row],[Quantidade máxima (q) (tonelada)]]/Tabela1[[#This Row],[Qsup Secção P]])</f>
        <v xml:space="preserve"> -</v>
      </c>
      <c r="Y87" s="126" t="str">
        <f>IF(Tabela1[[#This Row],[Qsup Secção E]]=" -", " -", Tabela1[[#This Row],[Quantidade máxima (q) (tonelada)]]/Tabela1[[#This Row],[Qsup Secção E]])</f>
        <v xml:space="preserve"> -</v>
      </c>
      <c r="Z8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" spans="2:27" s="1" customFormat="1" x14ac:dyDescent="0.3">
      <c r="B88" s="119"/>
      <c r="C88" s="121"/>
      <c r="D88" s="121"/>
      <c r="E88" s="121"/>
      <c r="F88" s="121"/>
      <c r="G88" s="121"/>
      <c r="H88" s="120"/>
      <c r="I88" s="121"/>
      <c r="J88" s="121"/>
      <c r="K88" s="121"/>
      <c r="L8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" s="124" t="str">
        <f>IF(Tabela1[[#This Row],[Qinf Secção H]]=" -", " -", Tabela1[[#This Row],[Quantidade máxima (q) (tonelada)]]/Tabela1[[#This Row],[Qinf Secção H]])</f>
        <v xml:space="preserve"> -</v>
      </c>
      <c r="U88" s="125" t="str">
        <f>IF(Tabela1[[#This Row],[Qinf Secção P]]=" -", " -", Tabela1[[#This Row],[Quantidade máxima (q) (tonelada)]]/Tabela1[[#This Row],[Qinf Secção P]])</f>
        <v xml:space="preserve"> -</v>
      </c>
      <c r="V88" s="126" t="str">
        <f>IF(Tabela1[[#This Row],[Qinf Secção E]]=" -", " -", Tabela1[[#This Row],[Quantidade máxima (q) (tonelada)]]/Tabela1[[#This Row],[Qinf Secção E]])</f>
        <v xml:space="preserve"> -</v>
      </c>
      <c r="W88" s="125" t="str">
        <f>IF(Tabela1[[#This Row],[Qsup Secção H]]=" -", " -", Tabela1[[#This Row],[Quantidade máxima (q) (tonelada)]]/Tabela1[[#This Row],[Qsup Secção H]])</f>
        <v xml:space="preserve"> -</v>
      </c>
      <c r="X88" s="125" t="str">
        <f>IF(Tabela1[[#This Row],[Qsup Secção P]]=" -", " -", Tabela1[[#This Row],[Quantidade máxima (q) (tonelada)]]/Tabela1[[#This Row],[Qsup Secção P]])</f>
        <v xml:space="preserve"> -</v>
      </c>
      <c r="Y88" s="126" t="str">
        <f>IF(Tabela1[[#This Row],[Qsup Secção E]]=" -", " -", Tabela1[[#This Row],[Quantidade máxima (q) (tonelada)]]/Tabela1[[#This Row],[Qsup Secção E]])</f>
        <v xml:space="preserve"> -</v>
      </c>
      <c r="Z8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" spans="2:27" s="1" customFormat="1" x14ac:dyDescent="0.3">
      <c r="B89" s="119"/>
      <c r="C89" s="121"/>
      <c r="D89" s="121"/>
      <c r="E89" s="121"/>
      <c r="F89" s="121"/>
      <c r="G89" s="121"/>
      <c r="H89" s="120"/>
      <c r="I89" s="121"/>
      <c r="J89" s="121"/>
      <c r="K89" s="121"/>
      <c r="L8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" s="124" t="str">
        <f>IF(Tabela1[[#This Row],[Qinf Secção H]]=" -", " -", Tabela1[[#This Row],[Quantidade máxima (q) (tonelada)]]/Tabela1[[#This Row],[Qinf Secção H]])</f>
        <v xml:space="preserve"> -</v>
      </c>
      <c r="U89" s="125" t="str">
        <f>IF(Tabela1[[#This Row],[Qinf Secção P]]=" -", " -", Tabela1[[#This Row],[Quantidade máxima (q) (tonelada)]]/Tabela1[[#This Row],[Qinf Secção P]])</f>
        <v xml:space="preserve"> -</v>
      </c>
      <c r="V89" s="126" t="str">
        <f>IF(Tabela1[[#This Row],[Qinf Secção E]]=" -", " -", Tabela1[[#This Row],[Quantidade máxima (q) (tonelada)]]/Tabela1[[#This Row],[Qinf Secção E]])</f>
        <v xml:space="preserve"> -</v>
      </c>
      <c r="W89" s="125" t="str">
        <f>IF(Tabela1[[#This Row],[Qsup Secção H]]=" -", " -", Tabela1[[#This Row],[Quantidade máxima (q) (tonelada)]]/Tabela1[[#This Row],[Qsup Secção H]])</f>
        <v xml:space="preserve"> -</v>
      </c>
      <c r="X89" s="125" t="str">
        <f>IF(Tabela1[[#This Row],[Qsup Secção P]]=" -", " -", Tabela1[[#This Row],[Quantidade máxima (q) (tonelada)]]/Tabela1[[#This Row],[Qsup Secção P]])</f>
        <v xml:space="preserve"> -</v>
      </c>
      <c r="Y89" s="126" t="str">
        <f>IF(Tabela1[[#This Row],[Qsup Secção E]]=" -", " -", Tabela1[[#This Row],[Quantidade máxima (q) (tonelada)]]/Tabela1[[#This Row],[Qsup Secção E]])</f>
        <v xml:space="preserve"> -</v>
      </c>
      <c r="Z8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" spans="2:27" s="1" customFormat="1" x14ac:dyDescent="0.3">
      <c r="B90" s="119"/>
      <c r="C90" s="121"/>
      <c r="D90" s="121"/>
      <c r="E90" s="121"/>
      <c r="F90" s="121"/>
      <c r="G90" s="121"/>
      <c r="H90" s="120"/>
      <c r="I90" s="121"/>
      <c r="J90" s="121"/>
      <c r="K90" s="121"/>
      <c r="L9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" s="124" t="str">
        <f>IF(Tabela1[[#This Row],[Qinf Secção H]]=" -", " -", Tabela1[[#This Row],[Quantidade máxima (q) (tonelada)]]/Tabela1[[#This Row],[Qinf Secção H]])</f>
        <v xml:space="preserve"> -</v>
      </c>
      <c r="U90" s="125" t="str">
        <f>IF(Tabela1[[#This Row],[Qinf Secção P]]=" -", " -", Tabela1[[#This Row],[Quantidade máxima (q) (tonelada)]]/Tabela1[[#This Row],[Qinf Secção P]])</f>
        <v xml:space="preserve"> -</v>
      </c>
      <c r="V90" s="126" t="str">
        <f>IF(Tabela1[[#This Row],[Qinf Secção E]]=" -", " -", Tabela1[[#This Row],[Quantidade máxima (q) (tonelada)]]/Tabela1[[#This Row],[Qinf Secção E]])</f>
        <v xml:space="preserve"> -</v>
      </c>
      <c r="W90" s="125" t="str">
        <f>IF(Tabela1[[#This Row],[Qsup Secção H]]=" -", " -", Tabela1[[#This Row],[Quantidade máxima (q) (tonelada)]]/Tabela1[[#This Row],[Qsup Secção H]])</f>
        <v xml:space="preserve"> -</v>
      </c>
      <c r="X90" s="125" t="str">
        <f>IF(Tabela1[[#This Row],[Qsup Secção P]]=" -", " -", Tabela1[[#This Row],[Quantidade máxima (q) (tonelada)]]/Tabela1[[#This Row],[Qsup Secção P]])</f>
        <v xml:space="preserve"> -</v>
      </c>
      <c r="Y90" s="126" t="str">
        <f>IF(Tabela1[[#This Row],[Qsup Secção E]]=" -", " -", Tabela1[[#This Row],[Quantidade máxima (q) (tonelada)]]/Tabela1[[#This Row],[Qsup Secção E]])</f>
        <v xml:space="preserve"> -</v>
      </c>
      <c r="Z9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" spans="2:27" s="1" customFormat="1" x14ac:dyDescent="0.3">
      <c r="B91" s="119"/>
      <c r="C91" s="121"/>
      <c r="D91" s="121"/>
      <c r="E91" s="121"/>
      <c r="F91" s="121"/>
      <c r="G91" s="121"/>
      <c r="H91" s="120"/>
      <c r="I91" s="121"/>
      <c r="J91" s="121"/>
      <c r="K91" s="121"/>
      <c r="L9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" s="124" t="str">
        <f>IF(Tabela1[[#This Row],[Qinf Secção H]]=" -", " -", Tabela1[[#This Row],[Quantidade máxima (q) (tonelada)]]/Tabela1[[#This Row],[Qinf Secção H]])</f>
        <v xml:space="preserve"> -</v>
      </c>
      <c r="U91" s="125" t="str">
        <f>IF(Tabela1[[#This Row],[Qinf Secção P]]=" -", " -", Tabela1[[#This Row],[Quantidade máxima (q) (tonelada)]]/Tabela1[[#This Row],[Qinf Secção P]])</f>
        <v xml:space="preserve"> -</v>
      </c>
      <c r="V91" s="126" t="str">
        <f>IF(Tabela1[[#This Row],[Qinf Secção E]]=" -", " -", Tabela1[[#This Row],[Quantidade máxima (q) (tonelada)]]/Tabela1[[#This Row],[Qinf Secção E]])</f>
        <v xml:space="preserve"> -</v>
      </c>
      <c r="W91" s="125" t="str">
        <f>IF(Tabela1[[#This Row],[Qsup Secção H]]=" -", " -", Tabela1[[#This Row],[Quantidade máxima (q) (tonelada)]]/Tabela1[[#This Row],[Qsup Secção H]])</f>
        <v xml:space="preserve"> -</v>
      </c>
      <c r="X91" s="125" t="str">
        <f>IF(Tabela1[[#This Row],[Qsup Secção P]]=" -", " -", Tabela1[[#This Row],[Quantidade máxima (q) (tonelada)]]/Tabela1[[#This Row],[Qsup Secção P]])</f>
        <v xml:space="preserve"> -</v>
      </c>
      <c r="Y91" s="126" t="str">
        <f>IF(Tabela1[[#This Row],[Qsup Secção E]]=" -", " -", Tabela1[[#This Row],[Quantidade máxima (q) (tonelada)]]/Tabela1[[#This Row],[Qsup Secção E]])</f>
        <v xml:space="preserve"> -</v>
      </c>
      <c r="Z9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" spans="2:27" s="1" customFormat="1" x14ac:dyDescent="0.3">
      <c r="B92" s="119"/>
      <c r="C92" s="121"/>
      <c r="D92" s="121"/>
      <c r="E92" s="121"/>
      <c r="F92" s="121"/>
      <c r="G92" s="121"/>
      <c r="H92" s="120"/>
      <c r="I92" s="121"/>
      <c r="J92" s="121"/>
      <c r="K92" s="121"/>
      <c r="L9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" s="124" t="str">
        <f>IF(Tabela1[[#This Row],[Qinf Secção H]]=" -", " -", Tabela1[[#This Row],[Quantidade máxima (q) (tonelada)]]/Tabela1[[#This Row],[Qinf Secção H]])</f>
        <v xml:space="preserve"> -</v>
      </c>
      <c r="U92" s="125" t="str">
        <f>IF(Tabela1[[#This Row],[Qinf Secção P]]=" -", " -", Tabela1[[#This Row],[Quantidade máxima (q) (tonelada)]]/Tabela1[[#This Row],[Qinf Secção P]])</f>
        <v xml:space="preserve"> -</v>
      </c>
      <c r="V92" s="126" t="str">
        <f>IF(Tabela1[[#This Row],[Qinf Secção E]]=" -", " -", Tabela1[[#This Row],[Quantidade máxima (q) (tonelada)]]/Tabela1[[#This Row],[Qinf Secção E]])</f>
        <v xml:space="preserve"> -</v>
      </c>
      <c r="W92" s="125" t="str">
        <f>IF(Tabela1[[#This Row],[Qsup Secção H]]=" -", " -", Tabela1[[#This Row],[Quantidade máxima (q) (tonelada)]]/Tabela1[[#This Row],[Qsup Secção H]])</f>
        <v xml:space="preserve"> -</v>
      </c>
      <c r="X92" s="125" t="str">
        <f>IF(Tabela1[[#This Row],[Qsup Secção P]]=" -", " -", Tabela1[[#This Row],[Quantidade máxima (q) (tonelada)]]/Tabela1[[#This Row],[Qsup Secção P]])</f>
        <v xml:space="preserve"> -</v>
      </c>
      <c r="Y92" s="126" t="str">
        <f>IF(Tabela1[[#This Row],[Qsup Secção E]]=" -", " -", Tabela1[[#This Row],[Quantidade máxima (q) (tonelada)]]/Tabela1[[#This Row],[Qsup Secção E]])</f>
        <v xml:space="preserve"> -</v>
      </c>
      <c r="Z9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" spans="2:27" s="1" customFormat="1" x14ac:dyDescent="0.3">
      <c r="B93" s="119"/>
      <c r="C93" s="121"/>
      <c r="D93" s="121"/>
      <c r="E93" s="121"/>
      <c r="F93" s="121"/>
      <c r="G93" s="121"/>
      <c r="H93" s="120"/>
      <c r="I93" s="121"/>
      <c r="J93" s="121"/>
      <c r="K93" s="121"/>
      <c r="L9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" s="124" t="str">
        <f>IF(Tabela1[[#This Row],[Qinf Secção H]]=" -", " -", Tabela1[[#This Row],[Quantidade máxima (q) (tonelada)]]/Tabela1[[#This Row],[Qinf Secção H]])</f>
        <v xml:space="preserve"> -</v>
      </c>
      <c r="U93" s="125" t="str">
        <f>IF(Tabela1[[#This Row],[Qinf Secção P]]=" -", " -", Tabela1[[#This Row],[Quantidade máxima (q) (tonelada)]]/Tabela1[[#This Row],[Qinf Secção P]])</f>
        <v xml:space="preserve"> -</v>
      </c>
      <c r="V93" s="126" t="str">
        <f>IF(Tabela1[[#This Row],[Qinf Secção E]]=" -", " -", Tabela1[[#This Row],[Quantidade máxima (q) (tonelada)]]/Tabela1[[#This Row],[Qinf Secção E]])</f>
        <v xml:space="preserve"> -</v>
      </c>
      <c r="W93" s="125" t="str">
        <f>IF(Tabela1[[#This Row],[Qsup Secção H]]=" -", " -", Tabela1[[#This Row],[Quantidade máxima (q) (tonelada)]]/Tabela1[[#This Row],[Qsup Secção H]])</f>
        <v xml:space="preserve"> -</v>
      </c>
      <c r="X93" s="125" t="str">
        <f>IF(Tabela1[[#This Row],[Qsup Secção P]]=" -", " -", Tabela1[[#This Row],[Quantidade máxima (q) (tonelada)]]/Tabela1[[#This Row],[Qsup Secção P]])</f>
        <v xml:space="preserve"> -</v>
      </c>
      <c r="Y93" s="126" t="str">
        <f>IF(Tabela1[[#This Row],[Qsup Secção E]]=" -", " -", Tabela1[[#This Row],[Quantidade máxima (q) (tonelada)]]/Tabela1[[#This Row],[Qsup Secção E]])</f>
        <v xml:space="preserve"> -</v>
      </c>
      <c r="Z9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" spans="2:27" s="1" customFormat="1" x14ac:dyDescent="0.3">
      <c r="B94" s="119"/>
      <c r="C94" s="121"/>
      <c r="D94" s="121"/>
      <c r="E94" s="121"/>
      <c r="F94" s="121"/>
      <c r="G94" s="121"/>
      <c r="H94" s="120"/>
      <c r="I94" s="121"/>
      <c r="J94" s="121"/>
      <c r="K94" s="121"/>
      <c r="L9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" s="124" t="str">
        <f>IF(Tabela1[[#This Row],[Qinf Secção H]]=" -", " -", Tabela1[[#This Row],[Quantidade máxima (q) (tonelada)]]/Tabela1[[#This Row],[Qinf Secção H]])</f>
        <v xml:space="preserve"> -</v>
      </c>
      <c r="U94" s="125" t="str">
        <f>IF(Tabela1[[#This Row],[Qinf Secção P]]=" -", " -", Tabela1[[#This Row],[Quantidade máxima (q) (tonelada)]]/Tabela1[[#This Row],[Qinf Secção P]])</f>
        <v xml:space="preserve"> -</v>
      </c>
      <c r="V94" s="126" t="str">
        <f>IF(Tabela1[[#This Row],[Qinf Secção E]]=" -", " -", Tabela1[[#This Row],[Quantidade máxima (q) (tonelada)]]/Tabela1[[#This Row],[Qinf Secção E]])</f>
        <v xml:space="preserve"> -</v>
      </c>
      <c r="W94" s="125" t="str">
        <f>IF(Tabela1[[#This Row],[Qsup Secção H]]=" -", " -", Tabela1[[#This Row],[Quantidade máxima (q) (tonelada)]]/Tabela1[[#This Row],[Qsup Secção H]])</f>
        <v xml:space="preserve"> -</v>
      </c>
      <c r="X94" s="125" t="str">
        <f>IF(Tabela1[[#This Row],[Qsup Secção P]]=" -", " -", Tabela1[[#This Row],[Quantidade máxima (q) (tonelada)]]/Tabela1[[#This Row],[Qsup Secção P]])</f>
        <v xml:space="preserve"> -</v>
      </c>
      <c r="Y94" s="126" t="str">
        <f>IF(Tabela1[[#This Row],[Qsup Secção E]]=" -", " -", Tabela1[[#This Row],[Quantidade máxima (q) (tonelada)]]/Tabela1[[#This Row],[Qsup Secção E]])</f>
        <v xml:space="preserve"> -</v>
      </c>
      <c r="Z9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" spans="2:27" s="1" customFormat="1" x14ac:dyDescent="0.3">
      <c r="B95" s="119"/>
      <c r="C95" s="121"/>
      <c r="D95" s="121"/>
      <c r="E95" s="121"/>
      <c r="F95" s="121"/>
      <c r="G95" s="121"/>
      <c r="H95" s="120"/>
      <c r="I95" s="121"/>
      <c r="J95" s="121"/>
      <c r="K95" s="121"/>
      <c r="L9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" s="124" t="str">
        <f>IF(Tabela1[[#This Row],[Qinf Secção H]]=" -", " -", Tabela1[[#This Row],[Quantidade máxima (q) (tonelada)]]/Tabela1[[#This Row],[Qinf Secção H]])</f>
        <v xml:space="preserve"> -</v>
      </c>
      <c r="U95" s="125" t="str">
        <f>IF(Tabela1[[#This Row],[Qinf Secção P]]=" -", " -", Tabela1[[#This Row],[Quantidade máxima (q) (tonelada)]]/Tabela1[[#This Row],[Qinf Secção P]])</f>
        <v xml:space="preserve"> -</v>
      </c>
      <c r="V95" s="126" t="str">
        <f>IF(Tabela1[[#This Row],[Qinf Secção E]]=" -", " -", Tabela1[[#This Row],[Quantidade máxima (q) (tonelada)]]/Tabela1[[#This Row],[Qinf Secção E]])</f>
        <v xml:space="preserve"> -</v>
      </c>
      <c r="W95" s="125" t="str">
        <f>IF(Tabela1[[#This Row],[Qsup Secção H]]=" -", " -", Tabela1[[#This Row],[Quantidade máxima (q) (tonelada)]]/Tabela1[[#This Row],[Qsup Secção H]])</f>
        <v xml:space="preserve"> -</v>
      </c>
      <c r="X95" s="125" t="str">
        <f>IF(Tabela1[[#This Row],[Qsup Secção P]]=" -", " -", Tabela1[[#This Row],[Quantidade máxima (q) (tonelada)]]/Tabela1[[#This Row],[Qsup Secção P]])</f>
        <v xml:space="preserve"> -</v>
      </c>
      <c r="Y95" s="126" t="str">
        <f>IF(Tabela1[[#This Row],[Qsup Secção E]]=" -", " -", Tabela1[[#This Row],[Quantidade máxima (q) (tonelada)]]/Tabela1[[#This Row],[Qsup Secção E]])</f>
        <v xml:space="preserve"> -</v>
      </c>
      <c r="Z9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" spans="2:27" s="1" customFormat="1" x14ac:dyDescent="0.3">
      <c r="B96" s="119"/>
      <c r="C96" s="121"/>
      <c r="D96" s="121"/>
      <c r="E96" s="121"/>
      <c r="F96" s="121"/>
      <c r="G96" s="121"/>
      <c r="H96" s="120"/>
      <c r="I96" s="121"/>
      <c r="J96" s="121"/>
      <c r="K96" s="121"/>
      <c r="L9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" s="124" t="str">
        <f>IF(Tabela1[[#This Row],[Qinf Secção H]]=" -", " -", Tabela1[[#This Row],[Quantidade máxima (q) (tonelada)]]/Tabela1[[#This Row],[Qinf Secção H]])</f>
        <v xml:space="preserve"> -</v>
      </c>
      <c r="U96" s="125" t="str">
        <f>IF(Tabela1[[#This Row],[Qinf Secção P]]=" -", " -", Tabela1[[#This Row],[Quantidade máxima (q) (tonelada)]]/Tabela1[[#This Row],[Qinf Secção P]])</f>
        <v xml:space="preserve"> -</v>
      </c>
      <c r="V96" s="126" t="str">
        <f>IF(Tabela1[[#This Row],[Qinf Secção E]]=" -", " -", Tabela1[[#This Row],[Quantidade máxima (q) (tonelada)]]/Tabela1[[#This Row],[Qinf Secção E]])</f>
        <v xml:space="preserve"> -</v>
      </c>
      <c r="W96" s="125" t="str">
        <f>IF(Tabela1[[#This Row],[Qsup Secção H]]=" -", " -", Tabela1[[#This Row],[Quantidade máxima (q) (tonelada)]]/Tabela1[[#This Row],[Qsup Secção H]])</f>
        <v xml:space="preserve"> -</v>
      </c>
      <c r="X96" s="125" t="str">
        <f>IF(Tabela1[[#This Row],[Qsup Secção P]]=" -", " -", Tabela1[[#This Row],[Quantidade máxima (q) (tonelada)]]/Tabela1[[#This Row],[Qsup Secção P]])</f>
        <v xml:space="preserve"> -</v>
      </c>
      <c r="Y96" s="126" t="str">
        <f>IF(Tabela1[[#This Row],[Qsup Secção E]]=" -", " -", Tabela1[[#This Row],[Quantidade máxima (q) (tonelada)]]/Tabela1[[#This Row],[Qsup Secção E]])</f>
        <v xml:space="preserve"> -</v>
      </c>
      <c r="Z9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" spans="2:27" s="1" customFormat="1" x14ac:dyDescent="0.3">
      <c r="B97" s="119"/>
      <c r="C97" s="121"/>
      <c r="D97" s="121"/>
      <c r="E97" s="121"/>
      <c r="F97" s="121"/>
      <c r="G97" s="121"/>
      <c r="H97" s="120"/>
      <c r="I97" s="121"/>
      <c r="J97" s="121"/>
      <c r="K97" s="121"/>
      <c r="L9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" s="124" t="str">
        <f>IF(Tabela1[[#This Row],[Qinf Secção H]]=" -", " -", Tabela1[[#This Row],[Quantidade máxima (q) (tonelada)]]/Tabela1[[#This Row],[Qinf Secção H]])</f>
        <v xml:space="preserve"> -</v>
      </c>
      <c r="U97" s="125" t="str">
        <f>IF(Tabela1[[#This Row],[Qinf Secção P]]=" -", " -", Tabela1[[#This Row],[Quantidade máxima (q) (tonelada)]]/Tabela1[[#This Row],[Qinf Secção P]])</f>
        <v xml:space="preserve"> -</v>
      </c>
      <c r="V97" s="126" t="str">
        <f>IF(Tabela1[[#This Row],[Qinf Secção E]]=" -", " -", Tabela1[[#This Row],[Quantidade máxima (q) (tonelada)]]/Tabela1[[#This Row],[Qinf Secção E]])</f>
        <v xml:space="preserve"> -</v>
      </c>
      <c r="W97" s="125" t="str">
        <f>IF(Tabela1[[#This Row],[Qsup Secção H]]=" -", " -", Tabela1[[#This Row],[Quantidade máxima (q) (tonelada)]]/Tabela1[[#This Row],[Qsup Secção H]])</f>
        <v xml:space="preserve"> -</v>
      </c>
      <c r="X97" s="125" t="str">
        <f>IF(Tabela1[[#This Row],[Qsup Secção P]]=" -", " -", Tabela1[[#This Row],[Quantidade máxima (q) (tonelada)]]/Tabela1[[#This Row],[Qsup Secção P]])</f>
        <v xml:space="preserve"> -</v>
      </c>
      <c r="Y97" s="126" t="str">
        <f>IF(Tabela1[[#This Row],[Qsup Secção E]]=" -", " -", Tabela1[[#This Row],[Quantidade máxima (q) (tonelada)]]/Tabela1[[#This Row],[Qsup Secção E]])</f>
        <v xml:space="preserve"> -</v>
      </c>
      <c r="Z9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" spans="2:27" s="1" customFormat="1" x14ac:dyDescent="0.3">
      <c r="B98" s="119"/>
      <c r="C98" s="121"/>
      <c r="D98" s="121"/>
      <c r="E98" s="121"/>
      <c r="F98" s="121"/>
      <c r="G98" s="121"/>
      <c r="H98" s="120"/>
      <c r="I98" s="121"/>
      <c r="J98" s="121"/>
      <c r="K98" s="121"/>
      <c r="L9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" s="124" t="str">
        <f>IF(Tabela1[[#This Row],[Qinf Secção H]]=" -", " -", Tabela1[[#This Row],[Quantidade máxima (q) (tonelada)]]/Tabela1[[#This Row],[Qinf Secção H]])</f>
        <v xml:space="preserve"> -</v>
      </c>
      <c r="U98" s="125" t="str">
        <f>IF(Tabela1[[#This Row],[Qinf Secção P]]=" -", " -", Tabela1[[#This Row],[Quantidade máxima (q) (tonelada)]]/Tabela1[[#This Row],[Qinf Secção P]])</f>
        <v xml:space="preserve"> -</v>
      </c>
      <c r="V98" s="126" t="str">
        <f>IF(Tabela1[[#This Row],[Qinf Secção E]]=" -", " -", Tabela1[[#This Row],[Quantidade máxima (q) (tonelada)]]/Tabela1[[#This Row],[Qinf Secção E]])</f>
        <v xml:space="preserve"> -</v>
      </c>
      <c r="W98" s="125" t="str">
        <f>IF(Tabela1[[#This Row],[Qsup Secção H]]=" -", " -", Tabela1[[#This Row],[Quantidade máxima (q) (tonelada)]]/Tabela1[[#This Row],[Qsup Secção H]])</f>
        <v xml:space="preserve"> -</v>
      </c>
      <c r="X98" s="125" t="str">
        <f>IF(Tabela1[[#This Row],[Qsup Secção P]]=" -", " -", Tabela1[[#This Row],[Quantidade máxima (q) (tonelada)]]/Tabela1[[#This Row],[Qsup Secção P]])</f>
        <v xml:space="preserve"> -</v>
      </c>
      <c r="Y98" s="126" t="str">
        <f>IF(Tabela1[[#This Row],[Qsup Secção E]]=" -", " -", Tabela1[[#This Row],[Quantidade máxima (q) (tonelada)]]/Tabela1[[#This Row],[Qsup Secção E]])</f>
        <v xml:space="preserve"> -</v>
      </c>
      <c r="Z9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" spans="2:27" s="1" customFormat="1" x14ac:dyDescent="0.3">
      <c r="B99" s="119"/>
      <c r="C99" s="121"/>
      <c r="D99" s="121"/>
      <c r="E99" s="121"/>
      <c r="F99" s="121"/>
      <c r="G99" s="121"/>
      <c r="H99" s="120"/>
      <c r="I99" s="121"/>
      <c r="J99" s="121"/>
      <c r="K99" s="121"/>
      <c r="L9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" s="124" t="str">
        <f>IF(Tabela1[[#This Row],[Qinf Secção H]]=" -", " -", Tabela1[[#This Row],[Quantidade máxima (q) (tonelada)]]/Tabela1[[#This Row],[Qinf Secção H]])</f>
        <v xml:space="preserve"> -</v>
      </c>
      <c r="U99" s="125" t="str">
        <f>IF(Tabela1[[#This Row],[Qinf Secção P]]=" -", " -", Tabela1[[#This Row],[Quantidade máxima (q) (tonelada)]]/Tabela1[[#This Row],[Qinf Secção P]])</f>
        <v xml:space="preserve"> -</v>
      </c>
      <c r="V99" s="126" t="str">
        <f>IF(Tabela1[[#This Row],[Qinf Secção E]]=" -", " -", Tabela1[[#This Row],[Quantidade máxima (q) (tonelada)]]/Tabela1[[#This Row],[Qinf Secção E]])</f>
        <v xml:space="preserve"> -</v>
      </c>
      <c r="W99" s="125" t="str">
        <f>IF(Tabela1[[#This Row],[Qsup Secção H]]=" -", " -", Tabela1[[#This Row],[Quantidade máxima (q) (tonelada)]]/Tabela1[[#This Row],[Qsup Secção H]])</f>
        <v xml:space="preserve"> -</v>
      </c>
      <c r="X99" s="125" t="str">
        <f>IF(Tabela1[[#This Row],[Qsup Secção P]]=" -", " -", Tabela1[[#This Row],[Quantidade máxima (q) (tonelada)]]/Tabela1[[#This Row],[Qsup Secção P]])</f>
        <v xml:space="preserve"> -</v>
      </c>
      <c r="Y99" s="126" t="str">
        <f>IF(Tabela1[[#This Row],[Qsup Secção E]]=" -", " -", Tabela1[[#This Row],[Quantidade máxima (q) (tonelada)]]/Tabela1[[#This Row],[Qsup Secção E]])</f>
        <v xml:space="preserve"> -</v>
      </c>
      <c r="Z9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" spans="2:27" s="1" customFormat="1" x14ac:dyDescent="0.3">
      <c r="B100" s="119"/>
      <c r="C100" s="121"/>
      <c r="D100" s="121"/>
      <c r="E100" s="121"/>
      <c r="F100" s="121"/>
      <c r="G100" s="121"/>
      <c r="H100" s="120"/>
      <c r="I100" s="121"/>
      <c r="J100" s="121"/>
      <c r="K100" s="121"/>
      <c r="L10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" s="124" t="str">
        <f>IF(Tabela1[[#This Row],[Qinf Secção H]]=" -", " -", Tabela1[[#This Row],[Quantidade máxima (q) (tonelada)]]/Tabela1[[#This Row],[Qinf Secção H]])</f>
        <v xml:space="preserve"> -</v>
      </c>
      <c r="U100" s="125" t="str">
        <f>IF(Tabela1[[#This Row],[Qinf Secção P]]=" -", " -", Tabela1[[#This Row],[Quantidade máxima (q) (tonelada)]]/Tabela1[[#This Row],[Qinf Secção P]])</f>
        <v xml:space="preserve"> -</v>
      </c>
      <c r="V100" s="126" t="str">
        <f>IF(Tabela1[[#This Row],[Qinf Secção E]]=" -", " -", Tabela1[[#This Row],[Quantidade máxima (q) (tonelada)]]/Tabela1[[#This Row],[Qinf Secção E]])</f>
        <v xml:space="preserve"> -</v>
      </c>
      <c r="W100" s="125" t="str">
        <f>IF(Tabela1[[#This Row],[Qsup Secção H]]=" -", " -", Tabela1[[#This Row],[Quantidade máxima (q) (tonelada)]]/Tabela1[[#This Row],[Qsup Secção H]])</f>
        <v xml:space="preserve"> -</v>
      </c>
      <c r="X100" s="125" t="str">
        <f>IF(Tabela1[[#This Row],[Qsup Secção P]]=" -", " -", Tabela1[[#This Row],[Quantidade máxima (q) (tonelada)]]/Tabela1[[#This Row],[Qsup Secção P]])</f>
        <v xml:space="preserve"> -</v>
      </c>
      <c r="Y100" s="126" t="str">
        <f>IF(Tabela1[[#This Row],[Qsup Secção E]]=" -", " -", Tabela1[[#This Row],[Quantidade máxima (q) (tonelada)]]/Tabela1[[#This Row],[Qsup Secção E]])</f>
        <v xml:space="preserve"> -</v>
      </c>
      <c r="Z10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" spans="2:27" s="1" customFormat="1" x14ac:dyDescent="0.3">
      <c r="B101" s="119"/>
      <c r="C101" s="121"/>
      <c r="D101" s="121"/>
      <c r="E101" s="121"/>
      <c r="F101" s="121"/>
      <c r="G101" s="121"/>
      <c r="H101" s="120"/>
      <c r="I101" s="121"/>
      <c r="J101" s="121"/>
      <c r="K101" s="121"/>
      <c r="L10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" s="124" t="str">
        <f>IF(Tabela1[[#This Row],[Qinf Secção H]]=" -", " -", Tabela1[[#This Row],[Quantidade máxima (q) (tonelada)]]/Tabela1[[#This Row],[Qinf Secção H]])</f>
        <v xml:space="preserve"> -</v>
      </c>
      <c r="U101" s="125" t="str">
        <f>IF(Tabela1[[#This Row],[Qinf Secção P]]=" -", " -", Tabela1[[#This Row],[Quantidade máxima (q) (tonelada)]]/Tabela1[[#This Row],[Qinf Secção P]])</f>
        <v xml:space="preserve"> -</v>
      </c>
      <c r="V101" s="126" t="str">
        <f>IF(Tabela1[[#This Row],[Qinf Secção E]]=" -", " -", Tabela1[[#This Row],[Quantidade máxima (q) (tonelada)]]/Tabela1[[#This Row],[Qinf Secção E]])</f>
        <v xml:space="preserve"> -</v>
      </c>
      <c r="W101" s="125" t="str">
        <f>IF(Tabela1[[#This Row],[Qsup Secção H]]=" -", " -", Tabela1[[#This Row],[Quantidade máxima (q) (tonelada)]]/Tabela1[[#This Row],[Qsup Secção H]])</f>
        <v xml:space="preserve"> -</v>
      </c>
      <c r="X101" s="125" t="str">
        <f>IF(Tabela1[[#This Row],[Qsup Secção P]]=" -", " -", Tabela1[[#This Row],[Quantidade máxima (q) (tonelada)]]/Tabela1[[#This Row],[Qsup Secção P]])</f>
        <v xml:space="preserve"> -</v>
      </c>
      <c r="Y101" s="126" t="str">
        <f>IF(Tabela1[[#This Row],[Qsup Secção E]]=" -", " -", Tabela1[[#This Row],[Quantidade máxima (q) (tonelada)]]/Tabela1[[#This Row],[Qsup Secção E]])</f>
        <v xml:space="preserve"> -</v>
      </c>
      <c r="Z10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" spans="2:27" s="1" customFormat="1" x14ac:dyDescent="0.3">
      <c r="B102" s="119"/>
      <c r="C102" s="121"/>
      <c r="D102" s="121"/>
      <c r="E102" s="121"/>
      <c r="F102" s="121"/>
      <c r="G102" s="121"/>
      <c r="H102" s="120"/>
      <c r="I102" s="121"/>
      <c r="J102" s="121"/>
      <c r="K102" s="121"/>
      <c r="L10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" s="124" t="str">
        <f>IF(Tabela1[[#This Row],[Qinf Secção H]]=" -", " -", Tabela1[[#This Row],[Quantidade máxima (q) (tonelada)]]/Tabela1[[#This Row],[Qinf Secção H]])</f>
        <v xml:space="preserve"> -</v>
      </c>
      <c r="U102" s="125" t="str">
        <f>IF(Tabela1[[#This Row],[Qinf Secção P]]=" -", " -", Tabela1[[#This Row],[Quantidade máxima (q) (tonelada)]]/Tabela1[[#This Row],[Qinf Secção P]])</f>
        <v xml:space="preserve"> -</v>
      </c>
      <c r="V102" s="126" t="str">
        <f>IF(Tabela1[[#This Row],[Qinf Secção E]]=" -", " -", Tabela1[[#This Row],[Quantidade máxima (q) (tonelada)]]/Tabela1[[#This Row],[Qinf Secção E]])</f>
        <v xml:space="preserve"> -</v>
      </c>
      <c r="W102" s="125" t="str">
        <f>IF(Tabela1[[#This Row],[Qsup Secção H]]=" -", " -", Tabela1[[#This Row],[Quantidade máxima (q) (tonelada)]]/Tabela1[[#This Row],[Qsup Secção H]])</f>
        <v xml:space="preserve"> -</v>
      </c>
      <c r="X102" s="125" t="str">
        <f>IF(Tabela1[[#This Row],[Qsup Secção P]]=" -", " -", Tabela1[[#This Row],[Quantidade máxima (q) (tonelada)]]/Tabela1[[#This Row],[Qsup Secção P]])</f>
        <v xml:space="preserve"> -</v>
      </c>
      <c r="Y102" s="126" t="str">
        <f>IF(Tabela1[[#This Row],[Qsup Secção E]]=" -", " -", Tabela1[[#This Row],[Quantidade máxima (q) (tonelada)]]/Tabela1[[#This Row],[Qsup Secção E]])</f>
        <v xml:space="preserve"> -</v>
      </c>
      <c r="Z10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" spans="2:27" s="1" customFormat="1" x14ac:dyDescent="0.3">
      <c r="B103" s="119"/>
      <c r="C103" s="121"/>
      <c r="D103" s="121"/>
      <c r="E103" s="121"/>
      <c r="F103" s="121"/>
      <c r="G103" s="121"/>
      <c r="H103" s="120"/>
      <c r="I103" s="121"/>
      <c r="J103" s="121"/>
      <c r="K103" s="121"/>
      <c r="L10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" s="124" t="str">
        <f>IF(Tabela1[[#This Row],[Qinf Secção H]]=" -", " -", Tabela1[[#This Row],[Quantidade máxima (q) (tonelada)]]/Tabela1[[#This Row],[Qinf Secção H]])</f>
        <v xml:space="preserve"> -</v>
      </c>
      <c r="U103" s="125" t="str">
        <f>IF(Tabela1[[#This Row],[Qinf Secção P]]=" -", " -", Tabela1[[#This Row],[Quantidade máxima (q) (tonelada)]]/Tabela1[[#This Row],[Qinf Secção P]])</f>
        <v xml:space="preserve"> -</v>
      </c>
      <c r="V103" s="126" t="str">
        <f>IF(Tabela1[[#This Row],[Qinf Secção E]]=" -", " -", Tabela1[[#This Row],[Quantidade máxima (q) (tonelada)]]/Tabela1[[#This Row],[Qinf Secção E]])</f>
        <v xml:space="preserve"> -</v>
      </c>
      <c r="W103" s="125" t="str">
        <f>IF(Tabela1[[#This Row],[Qsup Secção H]]=" -", " -", Tabela1[[#This Row],[Quantidade máxima (q) (tonelada)]]/Tabela1[[#This Row],[Qsup Secção H]])</f>
        <v xml:space="preserve"> -</v>
      </c>
      <c r="X103" s="125" t="str">
        <f>IF(Tabela1[[#This Row],[Qsup Secção P]]=" -", " -", Tabela1[[#This Row],[Quantidade máxima (q) (tonelada)]]/Tabela1[[#This Row],[Qsup Secção P]])</f>
        <v xml:space="preserve"> -</v>
      </c>
      <c r="Y103" s="126" t="str">
        <f>IF(Tabela1[[#This Row],[Qsup Secção E]]=" -", " -", Tabela1[[#This Row],[Quantidade máxima (q) (tonelada)]]/Tabela1[[#This Row],[Qsup Secção E]])</f>
        <v xml:space="preserve"> -</v>
      </c>
      <c r="Z10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" spans="2:27" s="1" customFormat="1" x14ac:dyDescent="0.3">
      <c r="B104" s="119"/>
      <c r="C104" s="121"/>
      <c r="D104" s="121"/>
      <c r="E104" s="121"/>
      <c r="F104" s="121"/>
      <c r="G104" s="121"/>
      <c r="H104" s="120"/>
      <c r="I104" s="121"/>
      <c r="J104" s="121"/>
      <c r="K104" s="121"/>
      <c r="L10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" s="124" t="str">
        <f>IF(Tabela1[[#This Row],[Qinf Secção H]]=" -", " -", Tabela1[[#This Row],[Quantidade máxima (q) (tonelada)]]/Tabela1[[#This Row],[Qinf Secção H]])</f>
        <v xml:space="preserve"> -</v>
      </c>
      <c r="U104" s="125" t="str">
        <f>IF(Tabela1[[#This Row],[Qinf Secção P]]=" -", " -", Tabela1[[#This Row],[Quantidade máxima (q) (tonelada)]]/Tabela1[[#This Row],[Qinf Secção P]])</f>
        <v xml:space="preserve"> -</v>
      </c>
      <c r="V104" s="126" t="str">
        <f>IF(Tabela1[[#This Row],[Qinf Secção E]]=" -", " -", Tabela1[[#This Row],[Quantidade máxima (q) (tonelada)]]/Tabela1[[#This Row],[Qinf Secção E]])</f>
        <v xml:space="preserve"> -</v>
      </c>
      <c r="W104" s="125" t="str">
        <f>IF(Tabela1[[#This Row],[Qsup Secção H]]=" -", " -", Tabela1[[#This Row],[Quantidade máxima (q) (tonelada)]]/Tabela1[[#This Row],[Qsup Secção H]])</f>
        <v xml:space="preserve"> -</v>
      </c>
      <c r="X104" s="125" t="str">
        <f>IF(Tabela1[[#This Row],[Qsup Secção P]]=" -", " -", Tabela1[[#This Row],[Quantidade máxima (q) (tonelada)]]/Tabela1[[#This Row],[Qsup Secção P]])</f>
        <v xml:space="preserve"> -</v>
      </c>
      <c r="Y104" s="126" t="str">
        <f>IF(Tabela1[[#This Row],[Qsup Secção E]]=" -", " -", Tabela1[[#This Row],[Quantidade máxima (q) (tonelada)]]/Tabela1[[#This Row],[Qsup Secção E]])</f>
        <v xml:space="preserve"> -</v>
      </c>
      <c r="Z10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" spans="2:27" s="1" customFormat="1" x14ac:dyDescent="0.3">
      <c r="B105" s="119"/>
      <c r="C105" s="121"/>
      <c r="D105" s="121"/>
      <c r="E105" s="121"/>
      <c r="F105" s="121"/>
      <c r="G105" s="121"/>
      <c r="H105" s="120"/>
      <c r="I105" s="121"/>
      <c r="J105" s="121"/>
      <c r="K105" s="121"/>
      <c r="L10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" s="124" t="str">
        <f>IF(Tabela1[[#This Row],[Qinf Secção H]]=" -", " -", Tabela1[[#This Row],[Quantidade máxima (q) (tonelada)]]/Tabela1[[#This Row],[Qinf Secção H]])</f>
        <v xml:space="preserve"> -</v>
      </c>
      <c r="U105" s="125" t="str">
        <f>IF(Tabela1[[#This Row],[Qinf Secção P]]=" -", " -", Tabela1[[#This Row],[Quantidade máxima (q) (tonelada)]]/Tabela1[[#This Row],[Qinf Secção P]])</f>
        <v xml:space="preserve"> -</v>
      </c>
      <c r="V105" s="126" t="str">
        <f>IF(Tabela1[[#This Row],[Qinf Secção E]]=" -", " -", Tabela1[[#This Row],[Quantidade máxima (q) (tonelada)]]/Tabela1[[#This Row],[Qinf Secção E]])</f>
        <v xml:space="preserve"> -</v>
      </c>
      <c r="W105" s="125" t="str">
        <f>IF(Tabela1[[#This Row],[Qsup Secção H]]=" -", " -", Tabela1[[#This Row],[Quantidade máxima (q) (tonelada)]]/Tabela1[[#This Row],[Qsup Secção H]])</f>
        <v xml:space="preserve"> -</v>
      </c>
      <c r="X105" s="125" t="str">
        <f>IF(Tabela1[[#This Row],[Qsup Secção P]]=" -", " -", Tabela1[[#This Row],[Quantidade máxima (q) (tonelada)]]/Tabela1[[#This Row],[Qsup Secção P]])</f>
        <v xml:space="preserve"> -</v>
      </c>
      <c r="Y105" s="126" t="str">
        <f>IF(Tabela1[[#This Row],[Qsup Secção E]]=" -", " -", Tabela1[[#This Row],[Quantidade máxima (q) (tonelada)]]/Tabela1[[#This Row],[Qsup Secção E]])</f>
        <v xml:space="preserve"> -</v>
      </c>
      <c r="Z10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" spans="2:27" s="1" customFormat="1" x14ac:dyDescent="0.3">
      <c r="B106" s="119"/>
      <c r="C106" s="121"/>
      <c r="D106" s="121"/>
      <c r="E106" s="121"/>
      <c r="F106" s="121"/>
      <c r="G106" s="121"/>
      <c r="H106" s="120"/>
      <c r="I106" s="121"/>
      <c r="J106" s="121"/>
      <c r="K106" s="121"/>
      <c r="L10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" s="124" t="str">
        <f>IF(Tabela1[[#This Row],[Qinf Secção H]]=" -", " -", Tabela1[[#This Row],[Quantidade máxima (q) (tonelada)]]/Tabela1[[#This Row],[Qinf Secção H]])</f>
        <v xml:space="preserve"> -</v>
      </c>
      <c r="U106" s="125" t="str">
        <f>IF(Tabela1[[#This Row],[Qinf Secção P]]=" -", " -", Tabela1[[#This Row],[Quantidade máxima (q) (tonelada)]]/Tabela1[[#This Row],[Qinf Secção P]])</f>
        <v xml:space="preserve"> -</v>
      </c>
      <c r="V106" s="126" t="str">
        <f>IF(Tabela1[[#This Row],[Qinf Secção E]]=" -", " -", Tabela1[[#This Row],[Quantidade máxima (q) (tonelada)]]/Tabela1[[#This Row],[Qinf Secção E]])</f>
        <v xml:space="preserve"> -</v>
      </c>
      <c r="W106" s="125" t="str">
        <f>IF(Tabela1[[#This Row],[Qsup Secção H]]=" -", " -", Tabela1[[#This Row],[Quantidade máxima (q) (tonelada)]]/Tabela1[[#This Row],[Qsup Secção H]])</f>
        <v xml:space="preserve"> -</v>
      </c>
      <c r="X106" s="125" t="str">
        <f>IF(Tabela1[[#This Row],[Qsup Secção P]]=" -", " -", Tabela1[[#This Row],[Quantidade máxima (q) (tonelada)]]/Tabela1[[#This Row],[Qsup Secção P]])</f>
        <v xml:space="preserve"> -</v>
      </c>
      <c r="Y106" s="126" t="str">
        <f>IF(Tabela1[[#This Row],[Qsup Secção E]]=" -", " -", Tabela1[[#This Row],[Quantidade máxima (q) (tonelada)]]/Tabela1[[#This Row],[Qsup Secção E]])</f>
        <v xml:space="preserve"> -</v>
      </c>
      <c r="Z10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" spans="2:27" s="1" customFormat="1" x14ac:dyDescent="0.3">
      <c r="B107" s="119"/>
      <c r="C107" s="121"/>
      <c r="D107" s="121"/>
      <c r="E107" s="121"/>
      <c r="F107" s="121"/>
      <c r="G107" s="121"/>
      <c r="H107" s="120"/>
      <c r="I107" s="121"/>
      <c r="J107" s="121"/>
      <c r="K107" s="121"/>
      <c r="L10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" s="124" t="str">
        <f>IF(Tabela1[[#This Row],[Qinf Secção H]]=" -", " -", Tabela1[[#This Row],[Quantidade máxima (q) (tonelada)]]/Tabela1[[#This Row],[Qinf Secção H]])</f>
        <v xml:space="preserve"> -</v>
      </c>
      <c r="U107" s="125" t="str">
        <f>IF(Tabela1[[#This Row],[Qinf Secção P]]=" -", " -", Tabela1[[#This Row],[Quantidade máxima (q) (tonelada)]]/Tabela1[[#This Row],[Qinf Secção P]])</f>
        <v xml:space="preserve"> -</v>
      </c>
      <c r="V107" s="126" t="str">
        <f>IF(Tabela1[[#This Row],[Qinf Secção E]]=" -", " -", Tabela1[[#This Row],[Quantidade máxima (q) (tonelada)]]/Tabela1[[#This Row],[Qinf Secção E]])</f>
        <v xml:space="preserve"> -</v>
      </c>
      <c r="W107" s="125" t="str">
        <f>IF(Tabela1[[#This Row],[Qsup Secção H]]=" -", " -", Tabela1[[#This Row],[Quantidade máxima (q) (tonelada)]]/Tabela1[[#This Row],[Qsup Secção H]])</f>
        <v xml:space="preserve"> -</v>
      </c>
      <c r="X107" s="125" t="str">
        <f>IF(Tabela1[[#This Row],[Qsup Secção P]]=" -", " -", Tabela1[[#This Row],[Quantidade máxima (q) (tonelada)]]/Tabela1[[#This Row],[Qsup Secção P]])</f>
        <v xml:space="preserve"> -</v>
      </c>
      <c r="Y107" s="126" t="str">
        <f>IF(Tabela1[[#This Row],[Qsup Secção E]]=" -", " -", Tabela1[[#This Row],[Quantidade máxima (q) (tonelada)]]/Tabela1[[#This Row],[Qsup Secção E]])</f>
        <v xml:space="preserve"> -</v>
      </c>
      <c r="Z10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" spans="2:27" s="1" customFormat="1" x14ac:dyDescent="0.3">
      <c r="B108" s="119"/>
      <c r="C108" s="121"/>
      <c r="D108" s="121"/>
      <c r="E108" s="121"/>
      <c r="F108" s="121"/>
      <c r="G108" s="121"/>
      <c r="H108" s="120"/>
      <c r="I108" s="121"/>
      <c r="J108" s="121"/>
      <c r="K108" s="121"/>
      <c r="L10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" s="124" t="str">
        <f>IF(Tabela1[[#This Row],[Qinf Secção H]]=" -", " -", Tabela1[[#This Row],[Quantidade máxima (q) (tonelada)]]/Tabela1[[#This Row],[Qinf Secção H]])</f>
        <v xml:space="preserve"> -</v>
      </c>
      <c r="U108" s="125" t="str">
        <f>IF(Tabela1[[#This Row],[Qinf Secção P]]=" -", " -", Tabela1[[#This Row],[Quantidade máxima (q) (tonelada)]]/Tabela1[[#This Row],[Qinf Secção P]])</f>
        <v xml:space="preserve"> -</v>
      </c>
      <c r="V108" s="126" t="str">
        <f>IF(Tabela1[[#This Row],[Qinf Secção E]]=" -", " -", Tabela1[[#This Row],[Quantidade máxima (q) (tonelada)]]/Tabela1[[#This Row],[Qinf Secção E]])</f>
        <v xml:space="preserve"> -</v>
      </c>
      <c r="W108" s="125" t="str">
        <f>IF(Tabela1[[#This Row],[Qsup Secção H]]=" -", " -", Tabela1[[#This Row],[Quantidade máxima (q) (tonelada)]]/Tabela1[[#This Row],[Qsup Secção H]])</f>
        <v xml:space="preserve"> -</v>
      </c>
      <c r="X108" s="125" t="str">
        <f>IF(Tabela1[[#This Row],[Qsup Secção P]]=" -", " -", Tabela1[[#This Row],[Quantidade máxima (q) (tonelada)]]/Tabela1[[#This Row],[Qsup Secção P]])</f>
        <v xml:space="preserve"> -</v>
      </c>
      <c r="Y108" s="126" t="str">
        <f>IF(Tabela1[[#This Row],[Qsup Secção E]]=" -", " -", Tabela1[[#This Row],[Quantidade máxima (q) (tonelada)]]/Tabela1[[#This Row],[Qsup Secção E]])</f>
        <v xml:space="preserve"> -</v>
      </c>
      <c r="Z10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" spans="2:27" s="1" customFormat="1" x14ac:dyDescent="0.3">
      <c r="B109" s="119"/>
      <c r="C109" s="121"/>
      <c r="D109" s="121"/>
      <c r="E109" s="121"/>
      <c r="F109" s="121"/>
      <c r="G109" s="121"/>
      <c r="H109" s="120"/>
      <c r="I109" s="121"/>
      <c r="J109" s="121"/>
      <c r="K109" s="121"/>
      <c r="L10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" s="124" t="str">
        <f>IF(Tabela1[[#This Row],[Qinf Secção H]]=" -", " -", Tabela1[[#This Row],[Quantidade máxima (q) (tonelada)]]/Tabela1[[#This Row],[Qinf Secção H]])</f>
        <v xml:space="preserve"> -</v>
      </c>
      <c r="U109" s="125" t="str">
        <f>IF(Tabela1[[#This Row],[Qinf Secção P]]=" -", " -", Tabela1[[#This Row],[Quantidade máxima (q) (tonelada)]]/Tabela1[[#This Row],[Qinf Secção P]])</f>
        <v xml:space="preserve"> -</v>
      </c>
      <c r="V109" s="126" t="str">
        <f>IF(Tabela1[[#This Row],[Qinf Secção E]]=" -", " -", Tabela1[[#This Row],[Quantidade máxima (q) (tonelada)]]/Tabela1[[#This Row],[Qinf Secção E]])</f>
        <v xml:space="preserve"> -</v>
      </c>
      <c r="W109" s="125" t="str">
        <f>IF(Tabela1[[#This Row],[Qsup Secção H]]=" -", " -", Tabela1[[#This Row],[Quantidade máxima (q) (tonelada)]]/Tabela1[[#This Row],[Qsup Secção H]])</f>
        <v xml:space="preserve"> -</v>
      </c>
      <c r="X109" s="125" t="str">
        <f>IF(Tabela1[[#This Row],[Qsup Secção P]]=" -", " -", Tabela1[[#This Row],[Quantidade máxima (q) (tonelada)]]/Tabela1[[#This Row],[Qsup Secção P]])</f>
        <v xml:space="preserve"> -</v>
      </c>
      <c r="Y109" s="126" t="str">
        <f>IF(Tabela1[[#This Row],[Qsup Secção E]]=" -", " -", Tabela1[[#This Row],[Quantidade máxima (q) (tonelada)]]/Tabela1[[#This Row],[Qsup Secção E]])</f>
        <v xml:space="preserve"> -</v>
      </c>
      <c r="Z10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" spans="2:27" s="1" customFormat="1" x14ac:dyDescent="0.3">
      <c r="B110" s="119"/>
      <c r="C110" s="121"/>
      <c r="D110" s="121"/>
      <c r="E110" s="121"/>
      <c r="F110" s="121"/>
      <c r="G110" s="121"/>
      <c r="H110" s="120"/>
      <c r="I110" s="121"/>
      <c r="J110" s="121"/>
      <c r="K110" s="121"/>
      <c r="L11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" s="124" t="str">
        <f>IF(Tabela1[[#This Row],[Qinf Secção H]]=" -", " -", Tabela1[[#This Row],[Quantidade máxima (q) (tonelada)]]/Tabela1[[#This Row],[Qinf Secção H]])</f>
        <v xml:space="preserve"> -</v>
      </c>
      <c r="U110" s="125" t="str">
        <f>IF(Tabela1[[#This Row],[Qinf Secção P]]=" -", " -", Tabela1[[#This Row],[Quantidade máxima (q) (tonelada)]]/Tabela1[[#This Row],[Qinf Secção P]])</f>
        <v xml:space="preserve"> -</v>
      </c>
      <c r="V110" s="126" t="str">
        <f>IF(Tabela1[[#This Row],[Qinf Secção E]]=" -", " -", Tabela1[[#This Row],[Quantidade máxima (q) (tonelada)]]/Tabela1[[#This Row],[Qinf Secção E]])</f>
        <v xml:space="preserve"> -</v>
      </c>
      <c r="W110" s="125" t="str">
        <f>IF(Tabela1[[#This Row],[Qsup Secção H]]=" -", " -", Tabela1[[#This Row],[Quantidade máxima (q) (tonelada)]]/Tabela1[[#This Row],[Qsup Secção H]])</f>
        <v xml:space="preserve"> -</v>
      </c>
      <c r="X110" s="125" t="str">
        <f>IF(Tabela1[[#This Row],[Qsup Secção P]]=" -", " -", Tabela1[[#This Row],[Quantidade máxima (q) (tonelada)]]/Tabela1[[#This Row],[Qsup Secção P]])</f>
        <v xml:space="preserve"> -</v>
      </c>
      <c r="Y110" s="126" t="str">
        <f>IF(Tabela1[[#This Row],[Qsup Secção E]]=" -", " -", Tabela1[[#This Row],[Quantidade máxima (q) (tonelada)]]/Tabela1[[#This Row],[Qsup Secção E]])</f>
        <v xml:space="preserve"> -</v>
      </c>
      <c r="Z11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" spans="2:27" s="1" customFormat="1" x14ac:dyDescent="0.3">
      <c r="B111" s="119"/>
      <c r="C111" s="121"/>
      <c r="D111" s="121"/>
      <c r="E111" s="121"/>
      <c r="F111" s="121"/>
      <c r="G111" s="121"/>
      <c r="H111" s="120"/>
      <c r="I111" s="121"/>
      <c r="J111" s="121"/>
      <c r="K111" s="121"/>
      <c r="L11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" s="124" t="str">
        <f>IF(Tabela1[[#This Row],[Qinf Secção H]]=" -", " -", Tabela1[[#This Row],[Quantidade máxima (q) (tonelada)]]/Tabela1[[#This Row],[Qinf Secção H]])</f>
        <v xml:space="preserve"> -</v>
      </c>
      <c r="U111" s="125" t="str">
        <f>IF(Tabela1[[#This Row],[Qinf Secção P]]=" -", " -", Tabela1[[#This Row],[Quantidade máxima (q) (tonelada)]]/Tabela1[[#This Row],[Qinf Secção P]])</f>
        <v xml:space="preserve"> -</v>
      </c>
      <c r="V111" s="126" t="str">
        <f>IF(Tabela1[[#This Row],[Qinf Secção E]]=" -", " -", Tabela1[[#This Row],[Quantidade máxima (q) (tonelada)]]/Tabela1[[#This Row],[Qinf Secção E]])</f>
        <v xml:space="preserve"> -</v>
      </c>
      <c r="W111" s="125" t="str">
        <f>IF(Tabela1[[#This Row],[Qsup Secção H]]=" -", " -", Tabela1[[#This Row],[Quantidade máxima (q) (tonelada)]]/Tabela1[[#This Row],[Qsup Secção H]])</f>
        <v xml:space="preserve"> -</v>
      </c>
      <c r="X111" s="125" t="str">
        <f>IF(Tabela1[[#This Row],[Qsup Secção P]]=" -", " -", Tabela1[[#This Row],[Quantidade máxima (q) (tonelada)]]/Tabela1[[#This Row],[Qsup Secção P]])</f>
        <v xml:space="preserve"> -</v>
      </c>
      <c r="Y111" s="126" t="str">
        <f>IF(Tabela1[[#This Row],[Qsup Secção E]]=" -", " -", Tabela1[[#This Row],[Quantidade máxima (q) (tonelada)]]/Tabela1[[#This Row],[Qsup Secção E]])</f>
        <v xml:space="preserve"> -</v>
      </c>
      <c r="Z11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" spans="2:27" s="1" customFormat="1" x14ac:dyDescent="0.3">
      <c r="B112" s="119"/>
      <c r="C112" s="121"/>
      <c r="D112" s="121"/>
      <c r="E112" s="121"/>
      <c r="F112" s="121"/>
      <c r="G112" s="121"/>
      <c r="H112" s="120"/>
      <c r="I112" s="121"/>
      <c r="J112" s="121"/>
      <c r="K112" s="121"/>
      <c r="L11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" s="124" t="str">
        <f>IF(Tabela1[[#This Row],[Qinf Secção H]]=" -", " -", Tabela1[[#This Row],[Quantidade máxima (q) (tonelada)]]/Tabela1[[#This Row],[Qinf Secção H]])</f>
        <v xml:space="preserve"> -</v>
      </c>
      <c r="U112" s="125" t="str">
        <f>IF(Tabela1[[#This Row],[Qinf Secção P]]=" -", " -", Tabela1[[#This Row],[Quantidade máxima (q) (tonelada)]]/Tabela1[[#This Row],[Qinf Secção P]])</f>
        <v xml:space="preserve"> -</v>
      </c>
      <c r="V112" s="126" t="str">
        <f>IF(Tabela1[[#This Row],[Qinf Secção E]]=" -", " -", Tabela1[[#This Row],[Quantidade máxima (q) (tonelada)]]/Tabela1[[#This Row],[Qinf Secção E]])</f>
        <v xml:space="preserve"> -</v>
      </c>
      <c r="W112" s="125" t="str">
        <f>IF(Tabela1[[#This Row],[Qsup Secção H]]=" -", " -", Tabela1[[#This Row],[Quantidade máxima (q) (tonelada)]]/Tabela1[[#This Row],[Qsup Secção H]])</f>
        <v xml:space="preserve"> -</v>
      </c>
      <c r="X112" s="125" t="str">
        <f>IF(Tabela1[[#This Row],[Qsup Secção P]]=" -", " -", Tabela1[[#This Row],[Quantidade máxima (q) (tonelada)]]/Tabela1[[#This Row],[Qsup Secção P]])</f>
        <v xml:space="preserve"> -</v>
      </c>
      <c r="Y112" s="126" t="str">
        <f>IF(Tabela1[[#This Row],[Qsup Secção E]]=" -", " -", Tabela1[[#This Row],[Quantidade máxima (q) (tonelada)]]/Tabela1[[#This Row],[Qsup Secção E]])</f>
        <v xml:space="preserve"> -</v>
      </c>
      <c r="Z11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3" spans="2:27" s="1" customFormat="1" x14ac:dyDescent="0.3">
      <c r="B113" s="119"/>
      <c r="C113" s="121"/>
      <c r="D113" s="121"/>
      <c r="E113" s="121"/>
      <c r="F113" s="121"/>
      <c r="G113" s="121"/>
      <c r="H113" s="120"/>
      <c r="I113" s="121"/>
      <c r="J113" s="121"/>
      <c r="K113" s="121"/>
      <c r="L11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3" s="124" t="str">
        <f>IF(Tabela1[[#This Row],[Qinf Secção H]]=" -", " -", Tabela1[[#This Row],[Quantidade máxima (q) (tonelada)]]/Tabela1[[#This Row],[Qinf Secção H]])</f>
        <v xml:space="preserve"> -</v>
      </c>
      <c r="U113" s="125" t="str">
        <f>IF(Tabela1[[#This Row],[Qinf Secção P]]=" -", " -", Tabela1[[#This Row],[Quantidade máxima (q) (tonelada)]]/Tabela1[[#This Row],[Qinf Secção P]])</f>
        <v xml:space="preserve"> -</v>
      </c>
      <c r="V113" s="126" t="str">
        <f>IF(Tabela1[[#This Row],[Qinf Secção E]]=" -", " -", Tabela1[[#This Row],[Quantidade máxima (q) (tonelada)]]/Tabela1[[#This Row],[Qinf Secção E]])</f>
        <v xml:space="preserve"> -</v>
      </c>
      <c r="W113" s="125" t="str">
        <f>IF(Tabela1[[#This Row],[Qsup Secção H]]=" -", " -", Tabela1[[#This Row],[Quantidade máxima (q) (tonelada)]]/Tabela1[[#This Row],[Qsup Secção H]])</f>
        <v xml:space="preserve"> -</v>
      </c>
      <c r="X113" s="125" t="str">
        <f>IF(Tabela1[[#This Row],[Qsup Secção P]]=" -", " -", Tabela1[[#This Row],[Quantidade máxima (q) (tonelada)]]/Tabela1[[#This Row],[Qsup Secção P]])</f>
        <v xml:space="preserve"> -</v>
      </c>
      <c r="Y113" s="126" t="str">
        <f>IF(Tabela1[[#This Row],[Qsup Secção E]]=" -", " -", Tabela1[[#This Row],[Quantidade máxima (q) (tonelada)]]/Tabela1[[#This Row],[Qsup Secção E]])</f>
        <v xml:space="preserve"> -</v>
      </c>
      <c r="Z11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4" spans="2:27" s="1" customFormat="1" x14ac:dyDescent="0.3">
      <c r="B114" s="119"/>
      <c r="C114" s="121"/>
      <c r="D114" s="121"/>
      <c r="E114" s="121"/>
      <c r="F114" s="121"/>
      <c r="G114" s="121"/>
      <c r="H114" s="120"/>
      <c r="I114" s="121"/>
      <c r="J114" s="121"/>
      <c r="K114" s="121"/>
      <c r="L11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4" s="124" t="str">
        <f>IF(Tabela1[[#This Row],[Qinf Secção H]]=" -", " -", Tabela1[[#This Row],[Quantidade máxima (q) (tonelada)]]/Tabela1[[#This Row],[Qinf Secção H]])</f>
        <v xml:space="preserve"> -</v>
      </c>
      <c r="U114" s="125" t="str">
        <f>IF(Tabela1[[#This Row],[Qinf Secção P]]=" -", " -", Tabela1[[#This Row],[Quantidade máxima (q) (tonelada)]]/Tabela1[[#This Row],[Qinf Secção P]])</f>
        <v xml:space="preserve"> -</v>
      </c>
      <c r="V114" s="126" t="str">
        <f>IF(Tabela1[[#This Row],[Qinf Secção E]]=" -", " -", Tabela1[[#This Row],[Quantidade máxima (q) (tonelada)]]/Tabela1[[#This Row],[Qinf Secção E]])</f>
        <v xml:space="preserve"> -</v>
      </c>
      <c r="W114" s="125" t="str">
        <f>IF(Tabela1[[#This Row],[Qsup Secção H]]=" -", " -", Tabela1[[#This Row],[Quantidade máxima (q) (tonelada)]]/Tabela1[[#This Row],[Qsup Secção H]])</f>
        <v xml:space="preserve"> -</v>
      </c>
      <c r="X114" s="125" t="str">
        <f>IF(Tabela1[[#This Row],[Qsup Secção P]]=" -", " -", Tabela1[[#This Row],[Quantidade máxima (q) (tonelada)]]/Tabela1[[#This Row],[Qsup Secção P]])</f>
        <v xml:space="preserve"> -</v>
      </c>
      <c r="Y114" s="126" t="str">
        <f>IF(Tabela1[[#This Row],[Qsup Secção E]]=" -", " -", Tabela1[[#This Row],[Quantidade máxima (q) (tonelada)]]/Tabela1[[#This Row],[Qsup Secção E]])</f>
        <v xml:space="preserve"> -</v>
      </c>
      <c r="Z11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5" spans="2:27" s="1" customFormat="1" x14ac:dyDescent="0.3">
      <c r="B115" s="119"/>
      <c r="C115" s="121"/>
      <c r="D115" s="121"/>
      <c r="E115" s="121"/>
      <c r="F115" s="121"/>
      <c r="G115" s="121"/>
      <c r="H115" s="120"/>
      <c r="I115" s="121"/>
      <c r="J115" s="121"/>
      <c r="K115" s="121"/>
      <c r="L11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5" s="124" t="str">
        <f>IF(Tabela1[[#This Row],[Qinf Secção H]]=" -", " -", Tabela1[[#This Row],[Quantidade máxima (q) (tonelada)]]/Tabela1[[#This Row],[Qinf Secção H]])</f>
        <v xml:space="preserve"> -</v>
      </c>
      <c r="U115" s="125" t="str">
        <f>IF(Tabela1[[#This Row],[Qinf Secção P]]=" -", " -", Tabela1[[#This Row],[Quantidade máxima (q) (tonelada)]]/Tabela1[[#This Row],[Qinf Secção P]])</f>
        <v xml:space="preserve"> -</v>
      </c>
      <c r="V115" s="126" t="str">
        <f>IF(Tabela1[[#This Row],[Qinf Secção E]]=" -", " -", Tabela1[[#This Row],[Quantidade máxima (q) (tonelada)]]/Tabela1[[#This Row],[Qinf Secção E]])</f>
        <v xml:space="preserve"> -</v>
      </c>
      <c r="W115" s="125" t="str">
        <f>IF(Tabela1[[#This Row],[Qsup Secção H]]=" -", " -", Tabela1[[#This Row],[Quantidade máxima (q) (tonelada)]]/Tabela1[[#This Row],[Qsup Secção H]])</f>
        <v xml:space="preserve"> -</v>
      </c>
      <c r="X115" s="125" t="str">
        <f>IF(Tabela1[[#This Row],[Qsup Secção P]]=" -", " -", Tabela1[[#This Row],[Quantidade máxima (q) (tonelada)]]/Tabela1[[#This Row],[Qsup Secção P]])</f>
        <v xml:space="preserve"> -</v>
      </c>
      <c r="Y115" s="126" t="str">
        <f>IF(Tabela1[[#This Row],[Qsup Secção E]]=" -", " -", Tabela1[[#This Row],[Quantidade máxima (q) (tonelada)]]/Tabela1[[#This Row],[Qsup Secção E]])</f>
        <v xml:space="preserve"> -</v>
      </c>
      <c r="Z11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6" spans="2:27" s="1" customFormat="1" x14ac:dyDescent="0.3">
      <c r="B116" s="119"/>
      <c r="C116" s="121"/>
      <c r="D116" s="121"/>
      <c r="E116" s="121"/>
      <c r="F116" s="121"/>
      <c r="G116" s="121"/>
      <c r="H116" s="120"/>
      <c r="I116" s="121"/>
      <c r="J116" s="121"/>
      <c r="K116" s="121"/>
      <c r="L11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6" s="124" t="str">
        <f>IF(Tabela1[[#This Row],[Qinf Secção H]]=" -", " -", Tabela1[[#This Row],[Quantidade máxima (q) (tonelada)]]/Tabela1[[#This Row],[Qinf Secção H]])</f>
        <v xml:space="preserve"> -</v>
      </c>
      <c r="U116" s="125" t="str">
        <f>IF(Tabela1[[#This Row],[Qinf Secção P]]=" -", " -", Tabela1[[#This Row],[Quantidade máxima (q) (tonelada)]]/Tabela1[[#This Row],[Qinf Secção P]])</f>
        <v xml:space="preserve"> -</v>
      </c>
      <c r="V116" s="126" t="str">
        <f>IF(Tabela1[[#This Row],[Qinf Secção E]]=" -", " -", Tabela1[[#This Row],[Quantidade máxima (q) (tonelada)]]/Tabela1[[#This Row],[Qinf Secção E]])</f>
        <v xml:space="preserve"> -</v>
      </c>
      <c r="W116" s="125" t="str">
        <f>IF(Tabela1[[#This Row],[Qsup Secção H]]=" -", " -", Tabela1[[#This Row],[Quantidade máxima (q) (tonelada)]]/Tabela1[[#This Row],[Qsup Secção H]])</f>
        <v xml:space="preserve"> -</v>
      </c>
      <c r="X116" s="125" t="str">
        <f>IF(Tabela1[[#This Row],[Qsup Secção P]]=" -", " -", Tabela1[[#This Row],[Quantidade máxima (q) (tonelada)]]/Tabela1[[#This Row],[Qsup Secção P]])</f>
        <v xml:space="preserve"> -</v>
      </c>
      <c r="Y116" s="126" t="str">
        <f>IF(Tabela1[[#This Row],[Qsup Secção E]]=" -", " -", Tabela1[[#This Row],[Quantidade máxima (q) (tonelada)]]/Tabela1[[#This Row],[Qsup Secção E]])</f>
        <v xml:space="preserve"> -</v>
      </c>
      <c r="Z11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7" spans="2:27" s="1" customFormat="1" x14ac:dyDescent="0.3">
      <c r="B117" s="119"/>
      <c r="C117" s="121"/>
      <c r="D117" s="121"/>
      <c r="E117" s="121"/>
      <c r="F117" s="121"/>
      <c r="G117" s="121"/>
      <c r="H117" s="120"/>
      <c r="I117" s="121"/>
      <c r="J117" s="121"/>
      <c r="K117" s="121"/>
      <c r="L11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7" s="124" t="str">
        <f>IF(Tabela1[[#This Row],[Qinf Secção H]]=" -", " -", Tabela1[[#This Row],[Quantidade máxima (q) (tonelada)]]/Tabela1[[#This Row],[Qinf Secção H]])</f>
        <v xml:space="preserve"> -</v>
      </c>
      <c r="U117" s="125" t="str">
        <f>IF(Tabela1[[#This Row],[Qinf Secção P]]=" -", " -", Tabela1[[#This Row],[Quantidade máxima (q) (tonelada)]]/Tabela1[[#This Row],[Qinf Secção P]])</f>
        <v xml:space="preserve"> -</v>
      </c>
      <c r="V117" s="126" t="str">
        <f>IF(Tabela1[[#This Row],[Qinf Secção E]]=" -", " -", Tabela1[[#This Row],[Quantidade máxima (q) (tonelada)]]/Tabela1[[#This Row],[Qinf Secção E]])</f>
        <v xml:space="preserve"> -</v>
      </c>
      <c r="W117" s="125" t="str">
        <f>IF(Tabela1[[#This Row],[Qsup Secção H]]=" -", " -", Tabela1[[#This Row],[Quantidade máxima (q) (tonelada)]]/Tabela1[[#This Row],[Qsup Secção H]])</f>
        <v xml:space="preserve"> -</v>
      </c>
      <c r="X117" s="125" t="str">
        <f>IF(Tabela1[[#This Row],[Qsup Secção P]]=" -", " -", Tabela1[[#This Row],[Quantidade máxima (q) (tonelada)]]/Tabela1[[#This Row],[Qsup Secção P]])</f>
        <v xml:space="preserve"> -</v>
      </c>
      <c r="Y117" s="126" t="str">
        <f>IF(Tabela1[[#This Row],[Qsup Secção E]]=" -", " -", Tabela1[[#This Row],[Quantidade máxima (q) (tonelada)]]/Tabela1[[#This Row],[Qsup Secção E]])</f>
        <v xml:space="preserve"> -</v>
      </c>
      <c r="Z11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8" spans="2:27" s="1" customFormat="1" x14ac:dyDescent="0.3">
      <c r="B118" s="119"/>
      <c r="C118" s="121"/>
      <c r="D118" s="121"/>
      <c r="E118" s="121"/>
      <c r="F118" s="121"/>
      <c r="G118" s="121"/>
      <c r="H118" s="120"/>
      <c r="I118" s="121"/>
      <c r="J118" s="121"/>
      <c r="K118" s="121"/>
      <c r="L11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8" s="124" t="str">
        <f>IF(Tabela1[[#This Row],[Qinf Secção H]]=" -", " -", Tabela1[[#This Row],[Quantidade máxima (q) (tonelada)]]/Tabela1[[#This Row],[Qinf Secção H]])</f>
        <v xml:space="preserve"> -</v>
      </c>
      <c r="U118" s="125" t="str">
        <f>IF(Tabela1[[#This Row],[Qinf Secção P]]=" -", " -", Tabela1[[#This Row],[Quantidade máxima (q) (tonelada)]]/Tabela1[[#This Row],[Qinf Secção P]])</f>
        <v xml:space="preserve"> -</v>
      </c>
      <c r="V118" s="126" t="str">
        <f>IF(Tabela1[[#This Row],[Qinf Secção E]]=" -", " -", Tabela1[[#This Row],[Quantidade máxima (q) (tonelada)]]/Tabela1[[#This Row],[Qinf Secção E]])</f>
        <v xml:space="preserve"> -</v>
      </c>
      <c r="W118" s="125" t="str">
        <f>IF(Tabela1[[#This Row],[Qsup Secção H]]=" -", " -", Tabela1[[#This Row],[Quantidade máxima (q) (tonelada)]]/Tabela1[[#This Row],[Qsup Secção H]])</f>
        <v xml:space="preserve"> -</v>
      </c>
      <c r="X118" s="125" t="str">
        <f>IF(Tabela1[[#This Row],[Qsup Secção P]]=" -", " -", Tabela1[[#This Row],[Quantidade máxima (q) (tonelada)]]/Tabela1[[#This Row],[Qsup Secção P]])</f>
        <v xml:space="preserve"> -</v>
      </c>
      <c r="Y118" s="126" t="str">
        <f>IF(Tabela1[[#This Row],[Qsup Secção E]]=" -", " -", Tabela1[[#This Row],[Quantidade máxima (q) (tonelada)]]/Tabela1[[#This Row],[Qsup Secção E]])</f>
        <v xml:space="preserve"> -</v>
      </c>
      <c r="Z11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9" spans="2:27" s="1" customFormat="1" x14ac:dyDescent="0.3">
      <c r="B119" s="119"/>
      <c r="C119" s="121"/>
      <c r="D119" s="121"/>
      <c r="E119" s="121"/>
      <c r="F119" s="121"/>
      <c r="G119" s="121"/>
      <c r="H119" s="120"/>
      <c r="I119" s="121"/>
      <c r="J119" s="121"/>
      <c r="K119" s="121"/>
      <c r="L11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9" s="124" t="str">
        <f>IF(Tabela1[[#This Row],[Qinf Secção H]]=" -", " -", Tabela1[[#This Row],[Quantidade máxima (q) (tonelada)]]/Tabela1[[#This Row],[Qinf Secção H]])</f>
        <v xml:space="preserve"> -</v>
      </c>
      <c r="U119" s="125" t="str">
        <f>IF(Tabela1[[#This Row],[Qinf Secção P]]=" -", " -", Tabela1[[#This Row],[Quantidade máxima (q) (tonelada)]]/Tabela1[[#This Row],[Qinf Secção P]])</f>
        <v xml:space="preserve"> -</v>
      </c>
      <c r="V119" s="126" t="str">
        <f>IF(Tabela1[[#This Row],[Qinf Secção E]]=" -", " -", Tabela1[[#This Row],[Quantidade máxima (q) (tonelada)]]/Tabela1[[#This Row],[Qinf Secção E]])</f>
        <v xml:space="preserve"> -</v>
      </c>
      <c r="W119" s="125" t="str">
        <f>IF(Tabela1[[#This Row],[Qsup Secção H]]=" -", " -", Tabela1[[#This Row],[Quantidade máxima (q) (tonelada)]]/Tabela1[[#This Row],[Qsup Secção H]])</f>
        <v xml:space="preserve"> -</v>
      </c>
      <c r="X119" s="125" t="str">
        <f>IF(Tabela1[[#This Row],[Qsup Secção P]]=" -", " -", Tabela1[[#This Row],[Quantidade máxima (q) (tonelada)]]/Tabela1[[#This Row],[Qsup Secção P]])</f>
        <v xml:space="preserve"> -</v>
      </c>
      <c r="Y119" s="126" t="str">
        <f>IF(Tabela1[[#This Row],[Qsup Secção E]]=" -", " -", Tabela1[[#This Row],[Quantidade máxima (q) (tonelada)]]/Tabela1[[#This Row],[Qsup Secção E]])</f>
        <v xml:space="preserve"> -</v>
      </c>
      <c r="Z11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0" spans="2:27" s="1" customFormat="1" x14ac:dyDescent="0.3">
      <c r="B120" s="119"/>
      <c r="C120" s="121"/>
      <c r="D120" s="121"/>
      <c r="E120" s="121"/>
      <c r="F120" s="121"/>
      <c r="G120" s="121"/>
      <c r="H120" s="120"/>
      <c r="I120" s="121"/>
      <c r="J120" s="121"/>
      <c r="K120" s="121"/>
      <c r="L12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0" s="124" t="str">
        <f>IF(Tabela1[[#This Row],[Qinf Secção H]]=" -", " -", Tabela1[[#This Row],[Quantidade máxima (q) (tonelada)]]/Tabela1[[#This Row],[Qinf Secção H]])</f>
        <v xml:space="preserve"> -</v>
      </c>
      <c r="U120" s="125" t="str">
        <f>IF(Tabela1[[#This Row],[Qinf Secção P]]=" -", " -", Tabela1[[#This Row],[Quantidade máxima (q) (tonelada)]]/Tabela1[[#This Row],[Qinf Secção P]])</f>
        <v xml:space="preserve"> -</v>
      </c>
      <c r="V120" s="126" t="str">
        <f>IF(Tabela1[[#This Row],[Qinf Secção E]]=" -", " -", Tabela1[[#This Row],[Quantidade máxima (q) (tonelada)]]/Tabela1[[#This Row],[Qinf Secção E]])</f>
        <v xml:space="preserve"> -</v>
      </c>
      <c r="W120" s="125" t="str">
        <f>IF(Tabela1[[#This Row],[Qsup Secção H]]=" -", " -", Tabela1[[#This Row],[Quantidade máxima (q) (tonelada)]]/Tabela1[[#This Row],[Qsup Secção H]])</f>
        <v xml:space="preserve"> -</v>
      </c>
      <c r="X120" s="125" t="str">
        <f>IF(Tabela1[[#This Row],[Qsup Secção P]]=" -", " -", Tabela1[[#This Row],[Quantidade máxima (q) (tonelada)]]/Tabela1[[#This Row],[Qsup Secção P]])</f>
        <v xml:space="preserve"> -</v>
      </c>
      <c r="Y120" s="126" t="str">
        <f>IF(Tabela1[[#This Row],[Qsup Secção E]]=" -", " -", Tabela1[[#This Row],[Quantidade máxima (q) (tonelada)]]/Tabela1[[#This Row],[Qsup Secção E]])</f>
        <v xml:space="preserve"> -</v>
      </c>
      <c r="Z12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1" spans="2:27" s="1" customFormat="1" x14ac:dyDescent="0.3">
      <c r="B121" s="119"/>
      <c r="C121" s="121"/>
      <c r="D121" s="121"/>
      <c r="E121" s="121"/>
      <c r="F121" s="121"/>
      <c r="G121" s="121"/>
      <c r="H121" s="120"/>
      <c r="I121" s="121"/>
      <c r="J121" s="121"/>
      <c r="K121" s="121"/>
      <c r="L12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1" s="124" t="str">
        <f>IF(Tabela1[[#This Row],[Qinf Secção H]]=" -", " -", Tabela1[[#This Row],[Quantidade máxima (q) (tonelada)]]/Tabela1[[#This Row],[Qinf Secção H]])</f>
        <v xml:space="preserve"> -</v>
      </c>
      <c r="U121" s="125" t="str">
        <f>IF(Tabela1[[#This Row],[Qinf Secção P]]=" -", " -", Tabela1[[#This Row],[Quantidade máxima (q) (tonelada)]]/Tabela1[[#This Row],[Qinf Secção P]])</f>
        <v xml:space="preserve"> -</v>
      </c>
      <c r="V121" s="126" t="str">
        <f>IF(Tabela1[[#This Row],[Qinf Secção E]]=" -", " -", Tabela1[[#This Row],[Quantidade máxima (q) (tonelada)]]/Tabela1[[#This Row],[Qinf Secção E]])</f>
        <v xml:space="preserve"> -</v>
      </c>
      <c r="W121" s="125" t="str">
        <f>IF(Tabela1[[#This Row],[Qsup Secção H]]=" -", " -", Tabela1[[#This Row],[Quantidade máxima (q) (tonelada)]]/Tabela1[[#This Row],[Qsup Secção H]])</f>
        <v xml:space="preserve"> -</v>
      </c>
      <c r="X121" s="125" t="str">
        <f>IF(Tabela1[[#This Row],[Qsup Secção P]]=" -", " -", Tabela1[[#This Row],[Quantidade máxima (q) (tonelada)]]/Tabela1[[#This Row],[Qsup Secção P]])</f>
        <v xml:space="preserve"> -</v>
      </c>
      <c r="Y121" s="126" t="str">
        <f>IF(Tabela1[[#This Row],[Qsup Secção E]]=" -", " -", Tabela1[[#This Row],[Quantidade máxima (q) (tonelada)]]/Tabela1[[#This Row],[Qsup Secção E]])</f>
        <v xml:space="preserve"> -</v>
      </c>
      <c r="Z12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2" spans="2:27" s="1" customFormat="1" x14ac:dyDescent="0.3">
      <c r="B122" s="119"/>
      <c r="C122" s="121"/>
      <c r="D122" s="121"/>
      <c r="E122" s="121"/>
      <c r="F122" s="121"/>
      <c r="G122" s="121"/>
      <c r="H122" s="120"/>
      <c r="I122" s="121"/>
      <c r="J122" s="121"/>
      <c r="K122" s="121"/>
      <c r="L12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2" s="124" t="str">
        <f>IF(Tabela1[[#This Row],[Qinf Secção H]]=" -", " -", Tabela1[[#This Row],[Quantidade máxima (q) (tonelada)]]/Tabela1[[#This Row],[Qinf Secção H]])</f>
        <v xml:space="preserve"> -</v>
      </c>
      <c r="U122" s="125" t="str">
        <f>IF(Tabela1[[#This Row],[Qinf Secção P]]=" -", " -", Tabela1[[#This Row],[Quantidade máxima (q) (tonelada)]]/Tabela1[[#This Row],[Qinf Secção P]])</f>
        <v xml:space="preserve"> -</v>
      </c>
      <c r="V122" s="126" t="str">
        <f>IF(Tabela1[[#This Row],[Qinf Secção E]]=" -", " -", Tabela1[[#This Row],[Quantidade máxima (q) (tonelada)]]/Tabela1[[#This Row],[Qinf Secção E]])</f>
        <v xml:space="preserve"> -</v>
      </c>
      <c r="W122" s="125" t="str">
        <f>IF(Tabela1[[#This Row],[Qsup Secção H]]=" -", " -", Tabela1[[#This Row],[Quantidade máxima (q) (tonelada)]]/Tabela1[[#This Row],[Qsup Secção H]])</f>
        <v xml:space="preserve"> -</v>
      </c>
      <c r="X122" s="125" t="str">
        <f>IF(Tabela1[[#This Row],[Qsup Secção P]]=" -", " -", Tabela1[[#This Row],[Quantidade máxima (q) (tonelada)]]/Tabela1[[#This Row],[Qsup Secção P]])</f>
        <v xml:space="preserve"> -</v>
      </c>
      <c r="Y122" s="126" t="str">
        <f>IF(Tabela1[[#This Row],[Qsup Secção E]]=" -", " -", Tabela1[[#This Row],[Quantidade máxima (q) (tonelada)]]/Tabela1[[#This Row],[Qsup Secção E]])</f>
        <v xml:space="preserve"> -</v>
      </c>
      <c r="Z1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3" spans="2:27" s="1" customFormat="1" x14ac:dyDescent="0.3">
      <c r="B123" s="119"/>
      <c r="C123" s="121"/>
      <c r="D123" s="121"/>
      <c r="E123" s="121"/>
      <c r="F123" s="121"/>
      <c r="G123" s="121"/>
      <c r="H123" s="120"/>
      <c r="I123" s="121"/>
      <c r="J123" s="121"/>
      <c r="K123" s="121"/>
      <c r="L1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3" s="124" t="str">
        <f>IF(Tabela1[[#This Row],[Qinf Secção H]]=" -", " -", Tabela1[[#This Row],[Quantidade máxima (q) (tonelada)]]/Tabela1[[#This Row],[Qinf Secção H]])</f>
        <v xml:space="preserve"> -</v>
      </c>
      <c r="U123" s="125" t="str">
        <f>IF(Tabela1[[#This Row],[Qinf Secção P]]=" -", " -", Tabela1[[#This Row],[Quantidade máxima (q) (tonelada)]]/Tabela1[[#This Row],[Qinf Secção P]])</f>
        <v xml:space="preserve"> -</v>
      </c>
      <c r="V123" s="126" t="str">
        <f>IF(Tabela1[[#This Row],[Qinf Secção E]]=" -", " -", Tabela1[[#This Row],[Quantidade máxima (q) (tonelada)]]/Tabela1[[#This Row],[Qinf Secção E]])</f>
        <v xml:space="preserve"> -</v>
      </c>
      <c r="W123" s="125" t="str">
        <f>IF(Tabela1[[#This Row],[Qsup Secção H]]=" -", " -", Tabela1[[#This Row],[Quantidade máxima (q) (tonelada)]]/Tabela1[[#This Row],[Qsup Secção H]])</f>
        <v xml:space="preserve"> -</v>
      </c>
      <c r="X123" s="125" t="str">
        <f>IF(Tabela1[[#This Row],[Qsup Secção P]]=" -", " -", Tabela1[[#This Row],[Quantidade máxima (q) (tonelada)]]/Tabela1[[#This Row],[Qsup Secção P]])</f>
        <v xml:space="preserve"> -</v>
      </c>
      <c r="Y123" s="126" t="str">
        <f>IF(Tabela1[[#This Row],[Qsup Secção E]]=" -", " -", Tabela1[[#This Row],[Quantidade máxima (q) (tonelada)]]/Tabela1[[#This Row],[Qsup Secção E]])</f>
        <v xml:space="preserve"> -</v>
      </c>
      <c r="Z1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4" spans="2:27" s="1" customFormat="1" x14ac:dyDescent="0.3">
      <c r="B124" s="119"/>
      <c r="C124" s="121"/>
      <c r="D124" s="121"/>
      <c r="E124" s="121"/>
      <c r="F124" s="121"/>
      <c r="G124" s="121"/>
      <c r="H124" s="120"/>
      <c r="I124" s="121"/>
      <c r="J124" s="121"/>
      <c r="K124" s="121"/>
      <c r="L1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4" s="124" t="str">
        <f>IF(Tabela1[[#This Row],[Qinf Secção H]]=" -", " -", Tabela1[[#This Row],[Quantidade máxima (q) (tonelada)]]/Tabela1[[#This Row],[Qinf Secção H]])</f>
        <v xml:space="preserve"> -</v>
      </c>
      <c r="U124" s="125" t="str">
        <f>IF(Tabela1[[#This Row],[Qinf Secção P]]=" -", " -", Tabela1[[#This Row],[Quantidade máxima (q) (tonelada)]]/Tabela1[[#This Row],[Qinf Secção P]])</f>
        <v xml:space="preserve"> -</v>
      </c>
      <c r="V124" s="126" t="str">
        <f>IF(Tabela1[[#This Row],[Qinf Secção E]]=" -", " -", Tabela1[[#This Row],[Quantidade máxima (q) (tonelada)]]/Tabela1[[#This Row],[Qinf Secção E]])</f>
        <v xml:space="preserve"> -</v>
      </c>
      <c r="W124" s="125" t="str">
        <f>IF(Tabela1[[#This Row],[Qsup Secção H]]=" -", " -", Tabela1[[#This Row],[Quantidade máxima (q) (tonelada)]]/Tabela1[[#This Row],[Qsup Secção H]])</f>
        <v xml:space="preserve"> -</v>
      </c>
      <c r="X124" s="125" t="str">
        <f>IF(Tabela1[[#This Row],[Qsup Secção P]]=" -", " -", Tabela1[[#This Row],[Quantidade máxima (q) (tonelada)]]/Tabela1[[#This Row],[Qsup Secção P]])</f>
        <v xml:space="preserve"> -</v>
      </c>
      <c r="Y124" s="126" t="str">
        <f>IF(Tabela1[[#This Row],[Qsup Secção E]]=" -", " -", Tabela1[[#This Row],[Quantidade máxima (q) (tonelada)]]/Tabela1[[#This Row],[Qsup Secção E]])</f>
        <v xml:space="preserve"> -</v>
      </c>
      <c r="Z1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5" spans="2:27" s="1" customFormat="1" x14ac:dyDescent="0.3">
      <c r="B125" s="119"/>
      <c r="C125" s="121"/>
      <c r="D125" s="121"/>
      <c r="E125" s="121"/>
      <c r="F125" s="121"/>
      <c r="G125" s="121"/>
      <c r="H125" s="120"/>
      <c r="I125" s="121"/>
      <c r="J125" s="121"/>
      <c r="K125" s="121"/>
      <c r="L1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5" s="124" t="str">
        <f>IF(Tabela1[[#This Row],[Qinf Secção H]]=" -", " -", Tabela1[[#This Row],[Quantidade máxima (q) (tonelada)]]/Tabela1[[#This Row],[Qinf Secção H]])</f>
        <v xml:space="preserve"> -</v>
      </c>
      <c r="U125" s="125" t="str">
        <f>IF(Tabela1[[#This Row],[Qinf Secção P]]=" -", " -", Tabela1[[#This Row],[Quantidade máxima (q) (tonelada)]]/Tabela1[[#This Row],[Qinf Secção P]])</f>
        <v xml:space="preserve"> -</v>
      </c>
      <c r="V125" s="126" t="str">
        <f>IF(Tabela1[[#This Row],[Qinf Secção E]]=" -", " -", Tabela1[[#This Row],[Quantidade máxima (q) (tonelada)]]/Tabela1[[#This Row],[Qinf Secção E]])</f>
        <v xml:space="preserve"> -</v>
      </c>
      <c r="W125" s="125" t="str">
        <f>IF(Tabela1[[#This Row],[Qsup Secção H]]=" -", " -", Tabela1[[#This Row],[Quantidade máxima (q) (tonelada)]]/Tabela1[[#This Row],[Qsup Secção H]])</f>
        <v xml:space="preserve"> -</v>
      </c>
      <c r="X125" s="125" t="str">
        <f>IF(Tabela1[[#This Row],[Qsup Secção P]]=" -", " -", Tabela1[[#This Row],[Quantidade máxima (q) (tonelada)]]/Tabela1[[#This Row],[Qsup Secção P]])</f>
        <v xml:space="preserve"> -</v>
      </c>
      <c r="Y125" s="126" t="str">
        <f>IF(Tabela1[[#This Row],[Qsup Secção E]]=" -", " -", Tabela1[[#This Row],[Quantidade máxima (q) (tonelada)]]/Tabela1[[#This Row],[Qsup Secção E]])</f>
        <v xml:space="preserve"> -</v>
      </c>
      <c r="Z1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6" spans="2:27" s="1" customFormat="1" x14ac:dyDescent="0.3">
      <c r="B126" s="119"/>
      <c r="C126" s="121"/>
      <c r="D126" s="121"/>
      <c r="E126" s="121"/>
      <c r="F126" s="121"/>
      <c r="G126" s="121"/>
      <c r="H126" s="120"/>
      <c r="I126" s="121"/>
      <c r="J126" s="121"/>
      <c r="K126" s="121"/>
      <c r="L1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6" s="124" t="str">
        <f>IF(Tabela1[[#This Row],[Qinf Secção H]]=" -", " -", Tabela1[[#This Row],[Quantidade máxima (q) (tonelada)]]/Tabela1[[#This Row],[Qinf Secção H]])</f>
        <v xml:space="preserve"> -</v>
      </c>
      <c r="U126" s="125" t="str">
        <f>IF(Tabela1[[#This Row],[Qinf Secção P]]=" -", " -", Tabela1[[#This Row],[Quantidade máxima (q) (tonelada)]]/Tabela1[[#This Row],[Qinf Secção P]])</f>
        <v xml:space="preserve"> -</v>
      </c>
      <c r="V126" s="126" t="str">
        <f>IF(Tabela1[[#This Row],[Qinf Secção E]]=" -", " -", Tabela1[[#This Row],[Quantidade máxima (q) (tonelada)]]/Tabela1[[#This Row],[Qinf Secção E]])</f>
        <v xml:space="preserve"> -</v>
      </c>
      <c r="W126" s="125" t="str">
        <f>IF(Tabela1[[#This Row],[Qsup Secção H]]=" -", " -", Tabela1[[#This Row],[Quantidade máxima (q) (tonelada)]]/Tabela1[[#This Row],[Qsup Secção H]])</f>
        <v xml:space="preserve"> -</v>
      </c>
      <c r="X126" s="125" t="str">
        <f>IF(Tabela1[[#This Row],[Qsup Secção P]]=" -", " -", Tabela1[[#This Row],[Quantidade máxima (q) (tonelada)]]/Tabela1[[#This Row],[Qsup Secção P]])</f>
        <v xml:space="preserve"> -</v>
      </c>
      <c r="Y126" s="126" t="str">
        <f>IF(Tabela1[[#This Row],[Qsup Secção E]]=" -", " -", Tabela1[[#This Row],[Quantidade máxima (q) (tonelada)]]/Tabela1[[#This Row],[Qsup Secção E]])</f>
        <v xml:space="preserve"> -</v>
      </c>
      <c r="Z1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7" spans="2:27" s="1" customFormat="1" x14ac:dyDescent="0.3">
      <c r="B127" s="119"/>
      <c r="C127" s="121"/>
      <c r="D127" s="121"/>
      <c r="E127" s="121"/>
      <c r="F127" s="121"/>
      <c r="G127" s="121"/>
      <c r="H127" s="120"/>
      <c r="I127" s="121"/>
      <c r="J127" s="121"/>
      <c r="K127" s="121"/>
      <c r="L1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7" s="124" t="str">
        <f>IF(Tabela1[[#This Row],[Qinf Secção H]]=" -", " -", Tabela1[[#This Row],[Quantidade máxima (q) (tonelada)]]/Tabela1[[#This Row],[Qinf Secção H]])</f>
        <v xml:space="preserve"> -</v>
      </c>
      <c r="U127" s="125" t="str">
        <f>IF(Tabela1[[#This Row],[Qinf Secção P]]=" -", " -", Tabela1[[#This Row],[Quantidade máxima (q) (tonelada)]]/Tabela1[[#This Row],[Qinf Secção P]])</f>
        <v xml:space="preserve"> -</v>
      </c>
      <c r="V127" s="126" t="str">
        <f>IF(Tabela1[[#This Row],[Qinf Secção E]]=" -", " -", Tabela1[[#This Row],[Quantidade máxima (q) (tonelada)]]/Tabela1[[#This Row],[Qinf Secção E]])</f>
        <v xml:space="preserve"> -</v>
      </c>
      <c r="W127" s="125" t="str">
        <f>IF(Tabela1[[#This Row],[Qsup Secção H]]=" -", " -", Tabela1[[#This Row],[Quantidade máxima (q) (tonelada)]]/Tabela1[[#This Row],[Qsup Secção H]])</f>
        <v xml:space="preserve"> -</v>
      </c>
      <c r="X127" s="125" t="str">
        <f>IF(Tabela1[[#This Row],[Qsup Secção P]]=" -", " -", Tabela1[[#This Row],[Quantidade máxima (q) (tonelada)]]/Tabela1[[#This Row],[Qsup Secção P]])</f>
        <v xml:space="preserve"> -</v>
      </c>
      <c r="Y127" s="126" t="str">
        <f>IF(Tabela1[[#This Row],[Qsup Secção E]]=" -", " -", Tabela1[[#This Row],[Quantidade máxima (q) (tonelada)]]/Tabela1[[#This Row],[Qsup Secção E]])</f>
        <v xml:space="preserve"> -</v>
      </c>
      <c r="Z1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8" spans="2:27" s="1" customFormat="1" x14ac:dyDescent="0.3">
      <c r="B128" s="119"/>
      <c r="C128" s="121"/>
      <c r="D128" s="121"/>
      <c r="E128" s="121"/>
      <c r="F128" s="121"/>
      <c r="G128" s="121"/>
      <c r="H128" s="120"/>
      <c r="I128" s="121"/>
      <c r="J128" s="121"/>
      <c r="K128" s="121"/>
      <c r="L1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8" s="124" t="str">
        <f>IF(Tabela1[[#This Row],[Qinf Secção H]]=" -", " -", Tabela1[[#This Row],[Quantidade máxima (q) (tonelada)]]/Tabela1[[#This Row],[Qinf Secção H]])</f>
        <v xml:space="preserve"> -</v>
      </c>
      <c r="U128" s="125" t="str">
        <f>IF(Tabela1[[#This Row],[Qinf Secção P]]=" -", " -", Tabela1[[#This Row],[Quantidade máxima (q) (tonelada)]]/Tabela1[[#This Row],[Qinf Secção P]])</f>
        <v xml:space="preserve"> -</v>
      </c>
      <c r="V128" s="126" t="str">
        <f>IF(Tabela1[[#This Row],[Qinf Secção E]]=" -", " -", Tabela1[[#This Row],[Quantidade máxima (q) (tonelada)]]/Tabela1[[#This Row],[Qinf Secção E]])</f>
        <v xml:space="preserve"> -</v>
      </c>
      <c r="W128" s="125" t="str">
        <f>IF(Tabela1[[#This Row],[Qsup Secção H]]=" -", " -", Tabela1[[#This Row],[Quantidade máxima (q) (tonelada)]]/Tabela1[[#This Row],[Qsup Secção H]])</f>
        <v xml:space="preserve"> -</v>
      </c>
      <c r="X128" s="125" t="str">
        <f>IF(Tabela1[[#This Row],[Qsup Secção P]]=" -", " -", Tabela1[[#This Row],[Quantidade máxima (q) (tonelada)]]/Tabela1[[#This Row],[Qsup Secção P]])</f>
        <v xml:space="preserve"> -</v>
      </c>
      <c r="Y128" s="126" t="str">
        <f>IF(Tabela1[[#This Row],[Qsup Secção E]]=" -", " -", Tabela1[[#This Row],[Quantidade máxima (q) (tonelada)]]/Tabela1[[#This Row],[Qsup Secção E]])</f>
        <v xml:space="preserve"> -</v>
      </c>
      <c r="Z1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9" spans="2:27" s="1" customFormat="1" x14ac:dyDescent="0.3">
      <c r="B129" s="119"/>
      <c r="C129" s="121"/>
      <c r="D129" s="121"/>
      <c r="E129" s="121"/>
      <c r="F129" s="121"/>
      <c r="G129" s="121"/>
      <c r="H129" s="120"/>
      <c r="I129" s="121"/>
      <c r="J129" s="121"/>
      <c r="K129" s="121"/>
      <c r="L12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9" s="124" t="str">
        <f>IF(Tabela1[[#This Row],[Qinf Secção H]]=" -", " -", Tabela1[[#This Row],[Quantidade máxima (q) (tonelada)]]/Tabela1[[#This Row],[Qinf Secção H]])</f>
        <v xml:space="preserve"> -</v>
      </c>
      <c r="U129" s="125" t="str">
        <f>IF(Tabela1[[#This Row],[Qinf Secção P]]=" -", " -", Tabela1[[#This Row],[Quantidade máxima (q) (tonelada)]]/Tabela1[[#This Row],[Qinf Secção P]])</f>
        <v xml:space="preserve"> -</v>
      </c>
      <c r="V129" s="126" t="str">
        <f>IF(Tabela1[[#This Row],[Qinf Secção E]]=" -", " -", Tabela1[[#This Row],[Quantidade máxima (q) (tonelada)]]/Tabela1[[#This Row],[Qinf Secção E]])</f>
        <v xml:space="preserve"> -</v>
      </c>
      <c r="W129" s="125" t="str">
        <f>IF(Tabela1[[#This Row],[Qsup Secção H]]=" -", " -", Tabela1[[#This Row],[Quantidade máxima (q) (tonelada)]]/Tabela1[[#This Row],[Qsup Secção H]])</f>
        <v xml:space="preserve"> -</v>
      </c>
      <c r="X129" s="125" t="str">
        <f>IF(Tabela1[[#This Row],[Qsup Secção P]]=" -", " -", Tabela1[[#This Row],[Quantidade máxima (q) (tonelada)]]/Tabela1[[#This Row],[Qsup Secção P]])</f>
        <v xml:space="preserve"> -</v>
      </c>
      <c r="Y129" s="126" t="str">
        <f>IF(Tabela1[[#This Row],[Qsup Secção E]]=" -", " -", Tabela1[[#This Row],[Quantidade máxima (q) (tonelada)]]/Tabela1[[#This Row],[Qsup Secção E]])</f>
        <v xml:space="preserve"> -</v>
      </c>
      <c r="Z12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0" spans="2:27" s="1" customFormat="1" x14ac:dyDescent="0.3">
      <c r="B130" s="119"/>
      <c r="C130" s="121"/>
      <c r="D130" s="121"/>
      <c r="E130" s="121"/>
      <c r="F130" s="121"/>
      <c r="G130" s="121"/>
      <c r="H130" s="120"/>
      <c r="I130" s="121"/>
      <c r="J130" s="121"/>
      <c r="K130" s="121"/>
      <c r="L13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0" s="124" t="str">
        <f>IF(Tabela1[[#This Row],[Qinf Secção H]]=" -", " -", Tabela1[[#This Row],[Quantidade máxima (q) (tonelada)]]/Tabela1[[#This Row],[Qinf Secção H]])</f>
        <v xml:space="preserve"> -</v>
      </c>
      <c r="U130" s="125" t="str">
        <f>IF(Tabela1[[#This Row],[Qinf Secção P]]=" -", " -", Tabela1[[#This Row],[Quantidade máxima (q) (tonelada)]]/Tabela1[[#This Row],[Qinf Secção P]])</f>
        <v xml:space="preserve"> -</v>
      </c>
      <c r="V130" s="126" t="str">
        <f>IF(Tabela1[[#This Row],[Qinf Secção E]]=" -", " -", Tabela1[[#This Row],[Quantidade máxima (q) (tonelada)]]/Tabela1[[#This Row],[Qinf Secção E]])</f>
        <v xml:space="preserve"> -</v>
      </c>
      <c r="W130" s="125" t="str">
        <f>IF(Tabela1[[#This Row],[Qsup Secção H]]=" -", " -", Tabela1[[#This Row],[Quantidade máxima (q) (tonelada)]]/Tabela1[[#This Row],[Qsup Secção H]])</f>
        <v xml:space="preserve"> -</v>
      </c>
      <c r="X130" s="125" t="str">
        <f>IF(Tabela1[[#This Row],[Qsup Secção P]]=" -", " -", Tabela1[[#This Row],[Quantidade máxima (q) (tonelada)]]/Tabela1[[#This Row],[Qsup Secção P]])</f>
        <v xml:space="preserve"> -</v>
      </c>
      <c r="Y130" s="126" t="str">
        <f>IF(Tabela1[[#This Row],[Qsup Secção E]]=" -", " -", Tabela1[[#This Row],[Quantidade máxima (q) (tonelada)]]/Tabela1[[#This Row],[Qsup Secção E]])</f>
        <v xml:space="preserve"> -</v>
      </c>
      <c r="Z13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1" spans="2:27" s="1" customFormat="1" x14ac:dyDescent="0.3">
      <c r="B131" s="119"/>
      <c r="C131" s="121"/>
      <c r="D131" s="121"/>
      <c r="E131" s="121"/>
      <c r="F131" s="121"/>
      <c r="G131" s="121"/>
      <c r="H131" s="120"/>
      <c r="I131" s="121"/>
      <c r="J131" s="121"/>
      <c r="K131" s="121"/>
      <c r="L13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1" s="124" t="str">
        <f>IF(Tabela1[[#This Row],[Qinf Secção H]]=" -", " -", Tabela1[[#This Row],[Quantidade máxima (q) (tonelada)]]/Tabela1[[#This Row],[Qinf Secção H]])</f>
        <v xml:space="preserve"> -</v>
      </c>
      <c r="U131" s="125" t="str">
        <f>IF(Tabela1[[#This Row],[Qinf Secção P]]=" -", " -", Tabela1[[#This Row],[Quantidade máxima (q) (tonelada)]]/Tabela1[[#This Row],[Qinf Secção P]])</f>
        <v xml:space="preserve"> -</v>
      </c>
      <c r="V131" s="126" t="str">
        <f>IF(Tabela1[[#This Row],[Qinf Secção E]]=" -", " -", Tabela1[[#This Row],[Quantidade máxima (q) (tonelada)]]/Tabela1[[#This Row],[Qinf Secção E]])</f>
        <v xml:space="preserve"> -</v>
      </c>
      <c r="W131" s="125" t="str">
        <f>IF(Tabela1[[#This Row],[Qsup Secção H]]=" -", " -", Tabela1[[#This Row],[Quantidade máxima (q) (tonelada)]]/Tabela1[[#This Row],[Qsup Secção H]])</f>
        <v xml:space="preserve"> -</v>
      </c>
      <c r="X131" s="125" t="str">
        <f>IF(Tabela1[[#This Row],[Qsup Secção P]]=" -", " -", Tabela1[[#This Row],[Quantidade máxima (q) (tonelada)]]/Tabela1[[#This Row],[Qsup Secção P]])</f>
        <v xml:space="preserve"> -</v>
      </c>
      <c r="Y131" s="126" t="str">
        <f>IF(Tabela1[[#This Row],[Qsup Secção E]]=" -", " -", Tabela1[[#This Row],[Quantidade máxima (q) (tonelada)]]/Tabela1[[#This Row],[Qsup Secção E]])</f>
        <v xml:space="preserve"> -</v>
      </c>
      <c r="Z13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2" spans="2:27" s="1" customFormat="1" x14ac:dyDescent="0.3">
      <c r="B132" s="119"/>
      <c r="C132" s="121"/>
      <c r="D132" s="121"/>
      <c r="E132" s="121"/>
      <c r="F132" s="121"/>
      <c r="G132" s="121"/>
      <c r="H132" s="120"/>
      <c r="I132" s="121"/>
      <c r="J132" s="121"/>
      <c r="K132" s="121"/>
      <c r="L13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2" s="124" t="str">
        <f>IF(Tabela1[[#This Row],[Qinf Secção H]]=" -", " -", Tabela1[[#This Row],[Quantidade máxima (q) (tonelada)]]/Tabela1[[#This Row],[Qinf Secção H]])</f>
        <v xml:space="preserve"> -</v>
      </c>
      <c r="U132" s="125" t="str">
        <f>IF(Tabela1[[#This Row],[Qinf Secção P]]=" -", " -", Tabela1[[#This Row],[Quantidade máxima (q) (tonelada)]]/Tabela1[[#This Row],[Qinf Secção P]])</f>
        <v xml:space="preserve"> -</v>
      </c>
      <c r="V132" s="126" t="str">
        <f>IF(Tabela1[[#This Row],[Qinf Secção E]]=" -", " -", Tabela1[[#This Row],[Quantidade máxima (q) (tonelada)]]/Tabela1[[#This Row],[Qinf Secção E]])</f>
        <v xml:space="preserve"> -</v>
      </c>
      <c r="W132" s="125" t="str">
        <f>IF(Tabela1[[#This Row],[Qsup Secção H]]=" -", " -", Tabela1[[#This Row],[Quantidade máxima (q) (tonelada)]]/Tabela1[[#This Row],[Qsup Secção H]])</f>
        <v xml:space="preserve"> -</v>
      </c>
      <c r="X132" s="125" t="str">
        <f>IF(Tabela1[[#This Row],[Qsup Secção P]]=" -", " -", Tabela1[[#This Row],[Quantidade máxima (q) (tonelada)]]/Tabela1[[#This Row],[Qsup Secção P]])</f>
        <v xml:space="preserve"> -</v>
      </c>
      <c r="Y132" s="126" t="str">
        <f>IF(Tabela1[[#This Row],[Qsup Secção E]]=" -", " -", Tabela1[[#This Row],[Quantidade máxima (q) (tonelada)]]/Tabela1[[#This Row],[Qsup Secção E]])</f>
        <v xml:space="preserve"> -</v>
      </c>
      <c r="Z13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3" spans="2:27" s="1" customFormat="1" x14ac:dyDescent="0.3">
      <c r="B133" s="119"/>
      <c r="C133" s="121"/>
      <c r="D133" s="121"/>
      <c r="E133" s="121"/>
      <c r="F133" s="121"/>
      <c r="G133" s="121"/>
      <c r="H133" s="120"/>
      <c r="I133" s="121"/>
      <c r="J133" s="121"/>
      <c r="K133" s="121"/>
      <c r="L13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3" s="124" t="str">
        <f>IF(Tabela1[[#This Row],[Qinf Secção H]]=" -", " -", Tabela1[[#This Row],[Quantidade máxima (q) (tonelada)]]/Tabela1[[#This Row],[Qinf Secção H]])</f>
        <v xml:space="preserve"> -</v>
      </c>
      <c r="U133" s="125" t="str">
        <f>IF(Tabela1[[#This Row],[Qinf Secção P]]=" -", " -", Tabela1[[#This Row],[Quantidade máxima (q) (tonelada)]]/Tabela1[[#This Row],[Qinf Secção P]])</f>
        <v xml:space="preserve"> -</v>
      </c>
      <c r="V133" s="126" t="str">
        <f>IF(Tabela1[[#This Row],[Qinf Secção E]]=" -", " -", Tabela1[[#This Row],[Quantidade máxima (q) (tonelada)]]/Tabela1[[#This Row],[Qinf Secção E]])</f>
        <v xml:space="preserve"> -</v>
      </c>
      <c r="W133" s="125" t="str">
        <f>IF(Tabela1[[#This Row],[Qsup Secção H]]=" -", " -", Tabela1[[#This Row],[Quantidade máxima (q) (tonelada)]]/Tabela1[[#This Row],[Qsup Secção H]])</f>
        <v xml:space="preserve"> -</v>
      </c>
      <c r="X133" s="125" t="str">
        <f>IF(Tabela1[[#This Row],[Qsup Secção P]]=" -", " -", Tabela1[[#This Row],[Quantidade máxima (q) (tonelada)]]/Tabela1[[#This Row],[Qsup Secção P]])</f>
        <v xml:space="preserve"> -</v>
      </c>
      <c r="Y133" s="126" t="str">
        <f>IF(Tabela1[[#This Row],[Qsup Secção E]]=" -", " -", Tabela1[[#This Row],[Quantidade máxima (q) (tonelada)]]/Tabela1[[#This Row],[Qsup Secção E]])</f>
        <v xml:space="preserve"> -</v>
      </c>
      <c r="Z13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4" spans="2:27" s="1" customFormat="1" x14ac:dyDescent="0.3">
      <c r="B134" s="119"/>
      <c r="C134" s="121"/>
      <c r="D134" s="121"/>
      <c r="E134" s="121"/>
      <c r="F134" s="121"/>
      <c r="G134" s="121"/>
      <c r="H134" s="120"/>
      <c r="I134" s="121"/>
      <c r="J134" s="121"/>
      <c r="K134" s="121"/>
      <c r="L13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4" s="124" t="str">
        <f>IF(Tabela1[[#This Row],[Qinf Secção H]]=" -", " -", Tabela1[[#This Row],[Quantidade máxima (q) (tonelada)]]/Tabela1[[#This Row],[Qinf Secção H]])</f>
        <v xml:space="preserve"> -</v>
      </c>
      <c r="U134" s="125" t="str">
        <f>IF(Tabela1[[#This Row],[Qinf Secção P]]=" -", " -", Tabela1[[#This Row],[Quantidade máxima (q) (tonelada)]]/Tabela1[[#This Row],[Qinf Secção P]])</f>
        <v xml:space="preserve"> -</v>
      </c>
      <c r="V134" s="126" t="str">
        <f>IF(Tabela1[[#This Row],[Qinf Secção E]]=" -", " -", Tabela1[[#This Row],[Quantidade máxima (q) (tonelada)]]/Tabela1[[#This Row],[Qinf Secção E]])</f>
        <v xml:space="preserve"> -</v>
      </c>
      <c r="W134" s="125" t="str">
        <f>IF(Tabela1[[#This Row],[Qsup Secção H]]=" -", " -", Tabela1[[#This Row],[Quantidade máxima (q) (tonelada)]]/Tabela1[[#This Row],[Qsup Secção H]])</f>
        <v xml:space="preserve"> -</v>
      </c>
      <c r="X134" s="125" t="str">
        <f>IF(Tabela1[[#This Row],[Qsup Secção P]]=" -", " -", Tabela1[[#This Row],[Quantidade máxima (q) (tonelada)]]/Tabela1[[#This Row],[Qsup Secção P]])</f>
        <v xml:space="preserve"> -</v>
      </c>
      <c r="Y134" s="126" t="str">
        <f>IF(Tabela1[[#This Row],[Qsup Secção E]]=" -", " -", Tabela1[[#This Row],[Quantidade máxima (q) (tonelada)]]/Tabela1[[#This Row],[Qsup Secção E]])</f>
        <v xml:space="preserve"> -</v>
      </c>
      <c r="Z13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5" spans="2:27" s="1" customFormat="1" x14ac:dyDescent="0.3">
      <c r="B135" s="119"/>
      <c r="C135" s="121"/>
      <c r="D135" s="121"/>
      <c r="E135" s="121"/>
      <c r="F135" s="121"/>
      <c r="G135" s="121"/>
      <c r="H135" s="120"/>
      <c r="I135" s="121"/>
      <c r="J135" s="121"/>
      <c r="K135" s="121"/>
      <c r="L13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5" s="124" t="str">
        <f>IF(Tabela1[[#This Row],[Qinf Secção H]]=" -", " -", Tabela1[[#This Row],[Quantidade máxima (q) (tonelada)]]/Tabela1[[#This Row],[Qinf Secção H]])</f>
        <v xml:space="preserve"> -</v>
      </c>
      <c r="U135" s="125" t="str">
        <f>IF(Tabela1[[#This Row],[Qinf Secção P]]=" -", " -", Tabela1[[#This Row],[Quantidade máxima (q) (tonelada)]]/Tabela1[[#This Row],[Qinf Secção P]])</f>
        <v xml:space="preserve"> -</v>
      </c>
      <c r="V135" s="126" t="str">
        <f>IF(Tabela1[[#This Row],[Qinf Secção E]]=" -", " -", Tabela1[[#This Row],[Quantidade máxima (q) (tonelada)]]/Tabela1[[#This Row],[Qinf Secção E]])</f>
        <v xml:space="preserve"> -</v>
      </c>
      <c r="W135" s="125" t="str">
        <f>IF(Tabela1[[#This Row],[Qsup Secção H]]=" -", " -", Tabela1[[#This Row],[Quantidade máxima (q) (tonelada)]]/Tabela1[[#This Row],[Qsup Secção H]])</f>
        <v xml:space="preserve"> -</v>
      </c>
      <c r="X135" s="125" t="str">
        <f>IF(Tabela1[[#This Row],[Qsup Secção P]]=" -", " -", Tabela1[[#This Row],[Quantidade máxima (q) (tonelada)]]/Tabela1[[#This Row],[Qsup Secção P]])</f>
        <v xml:space="preserve"> -</v>
      </c>
      <c r="Y135" s="126" t="str">
        <f>IF(Tabela1[[#This Row],[Qsup Secção E]]=" -", " -", Tabela1[[#This Row],[Quantidade máxima (q) (tonelada)]]/Tabela1[[#This Row],[Qsup Secção E]])</f>
        <v xml:space="preserve"> -</v>
      </c>
      <c r="Z13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6" spans="2:27" s="1" customFormat="1" x14ac:dyDescent="0.3">
      <c r="B136" s="119"/>
      <c r="C136" s="121"/>
      <c r="D136" s="121"/>
      <c r="E136" s="121"/>
      <c r="F136" s="121"/>
      <c r="G136" s="121"/>
      <c r="H136" s="120"/>
      <c r="I136" s="121"/>
      <c r="J136" s="121"/>
      <c r="K136" s="121"/>
      <c r="L13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6" s="124" t="str">
        <f>IF(Tabela1[[#This Row],[Qinf Secção H]]=" -", " -", Tabela1[[#This Row],[Quantidade máxima (q) (tonelada)]]/Tabela1[[#This Row],[Qinf Secção H]])</f>
        <v xml:space="preserve"> -</v>
      </c>
      <c r="U136" s="125" t="str">
        <f>IF(Tabela1[[#This Row],[Qinf Secção P]]=" -", " -", Tabela1[[#This Row],[Quantidade máxima (q) (tonelada)]]/Tabela1[[#This Row],[Qinf Secção P]])</f>
        <v xml:space="preserve"> -</v>
      </c>
      <c r="V136" s="126" t="str">
        <f>IF(Tabela1[[#This Row],[Qinf Secção E]]=" -", " -", Tabela1[[#This Row],[Quantidade máxima (q) (tonelada)]]/Tabela1[[#This Row],[Qinf Secção E]])</f>
        <v xml:space="preserve"> -</v>
      </c>
      <c r="W136" s="125" t="str">
        <f>IF(Tabela1[[#This Row],[Qsup Secção H]]=" -", " -", Tabela1[[#This Row],[Quantidade máxima (q) (tonelada)]]/Tabela1[[#This Row],[Qsup Secção H]])</f>
        <v xml:space="preserve"> -</v>
      </c>
      <c r="X136" s="125" t="str">
        <f>IF(Tabela1[[#This Row],[Qsup Secção P]]=" -", " -", Tabela1[[#This Row],[Quantidade máxima (q) (tonelada)]]/Tabela1[[#This Row],[Qsup Secção P]])</f>
        <v xml:space="preserve"> -</v>
      </c>
      <c r="Y136" s="126" t="str">
        <f>IF(Tabela1[[#This Row],[Qsup Secção E]]=" -", " -", Tabela1[[#This Row],[Quantidade máxima (q) (tonelada)]]/Tabela1[[#This Row],[Qsup Secção E]])</f>
        <v xml:space="preserve"> -</v>
      </c>
      <c r="Z13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7" spans="2:27" s="1" customFormat="1" x14ac:dyDescent="0.3">
      <c r="B137" s="119"/>
      <c r="C137" s="121"/>
      <c r="D137" s="121"/>
      <c r="E137" s="121"/>
      <c r="F137" s="121"/>
      <c r="G137" s="121"/>
      <c r="H137" s="120"/>
      <c r="I137" s="121"/>
      <c r="J137" s="121"/>
      <c r="K137" s="121"/>
      <c r="L13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7" s="124" t="str">
        <f>IF(Tabela1[[#This Row],[Qinf Secção H]]=" -", " -", Tabela1[[#This Row],[Quantidade máxima (q) (tonelada)]]/Tabela1[[#This Row],[Qinf Secção H]])</f>
        <v xml:space="preserve"> -</v>
      </c>
      <c r="U137" s="125" t="str">
        <f>IF(Tabela1[[#This Row],[Qinf Secção P]]=" -", " -", Tabela1[[#This Row],[Quantidade máxima (q) (tonelada)]]/Tabela1[[#This Row],[Qinf Secção P]])</f>
        <v xml:space="preserve"> -</v>
      </c>
      <c r="V137" s="126" t="str">
        <f>IF(Tabela1[[#This Row],[Qinf Secção E]]=" -", " -", Tabela1[[#This Row],[Quantidade máxima (q) (tonelada)]]/Tabela1[[#This Row],[Qinf Secção E]])</f>
        <v xml:space="preserve"> -</v>
      </c>
      <c r="W137" s="125" t="str">
        <f>IF(Tabela1[[#This Row],[Qsup Secção H]]=" -", " -", Tabela1[[#This Row],[Quantidade máxima (q) (tonelada)]]/Tabela1[[#This Row],[Qsup Secção H]])</f>
        <v xml:space="preserve"> -</v>
      </c>
      <c r="X137" s="125" t="str">
        <f>IF(Tabela1[[#This Row],[Qsup Secção P]]=" -", " -", Tabela1[[#This Row],[Quantidade máxima (q) (tonelada)]]/Tabela1[[#This Row],[Qsup Secção P]])</f>
        <v xml:space="preserve"> -</v>
      </c>
      <c r="Y137" s="126" t="str">
        <f>IF(Tabela1[[#This Row],[Qsup Secção E]]=" -", " -", Tabela1[[#This Row],[Quantidade máxima (q) (tonelada)]]/Tabela1[[#This Row],[Qsup Secção E]])</f>
        <v xml:space="preserve"> -</v>
      </c>
      <c r="Z13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8" spans="2:27" s="1" customFormat="1" x14ac:dyDescent="0.3">
      <c r="B138" s="119"/>
      <c r="C138" s="121"/>
      <c r="D138" s="121"/>
      <c r="E138" s="121"/>
      <c r="F138" s="121"/>
      <c r="G138" s="121"/>
      <c r="H138" s="120"/>
      <c r="I138" s="121"/>
      <c r="J138" s="121"/>
      <c r="K138" s="121"/>
      <c r="L13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8" s="124" t="str">
        <f>IF(Tabela1[[#This Row],[Qinf Secção H]]=" -", " -", Tabela1[[#This Row],[Quantidade máxima (q) (tonelada)]]/Tabela1[[#This Row],[Qinf Secção H]])</f>
        <v xml:space="preserve"> -</v>
      </c>
      <c r="U138" s="125" t="str">
        <f>IF(Tabela1[[#This Row],[Qinf Secção P]]=" -", " -", Tabela1[[#This Row],[Quantidade máxima (q) (tonelada)]]/Tabela1[[#This Row],[Qinf Secção P]])</f>
        <v xml:space="preserve"> -</v>
      </c>
      <c r="V138" s="126" t="str">
        <f>IF(Tabela1[[#This Row],[Qinf Secção E]]=" -", " -", Tabela1[[#This Row],[Quantidade máxima (q) (tonelada)]]/Tabela1[[#This Row],[Qinf Secção E]])</f>
        <v xml:space="preserve"> -</v>
      </c>
      <c r="W138" s="125" t="str">
        <f>IF(Tabela1[[#This Row],[Qsup Secção H]]=" -", " -", Tabela1[[#This Row],[Quantidade máxima (q) (tonelada)]]/Tabela1[[#This Row],[Qsup Secção H]])</f>
        <v xml:space="preserve"> -</v>
      </c>
      <c r="X138" s="125" t="str">
        <f>IF(Tabela1[[#This Row],[Qsup Secção P]]=" -", " -", Tabela1[[#This Row],[Quantidade máxima (q) (tonelada)]]/Tabela1[[#This Row],[Qsup Secção P]])</f>
        <v xml:space="preserve"> -</v>
      </c>
      <c r="Y138" s="126" t="str">
        <f>IF(Tabela1[[#This Row],[Qsup Secção E]]=" -", " -", Tabela1[[#This Row],[Quantidade máxima (q) (tonelada)]]/Tabela1[[#This Row],[Qsup Secção E]])</f>
        <v xml:space="preserve"> -</v>
      </c>
      <c r="Z13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9" spans="2:27" s="1" customFormat="1" x14ac:dyDescent="0.3">
      <c r="B139" s="119"/>
      <c r="C139" s="121"/>
      <c r="D139" s="121"/>
      <c r="E139" s="121"/>
      <c r="F139" s="121"/>
      <c r="G139" s="121"/>
      <c r="H139" s="120"/>
      <c r="I139" s="121"/>
      <c r="J139" s="121"/>
      <c r="K139" s="121"/>
      <c r="L13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9" s="124" t="str">
        <f>IF(Tabela1[[#This Row],[Qinf Secção H]]=" -", " -", Tabela1[[#This Row],[Quantidade máxima (q) (tonelada)]]/Tabela1[[#This Row],[Qinf Secção H]])</f>
        <v xml:space="preserve"> -</v>
      </c>
      <c r="U139" s="125" t="str">
        <f>IF(Tabela1[[#This Row],[Qinf Secção P]]=" -", " -", Tabela1[[#This Row],[Quantidade máxima (q) (tonelada)]]/Tabela1[[#This Row],[Qinf Secção P]])</f>
        <v xml:space="preserve"> -</v>
      </c>
      <c r="V139" s="126" t="str">
        <f>IF(Tabela1[[#This Row],[Qinf Secção E]]=" -", " -", Tabela1[[#This Row],[Quantidade máxima (q) (tonelada)]]/Tabela1[[#This Row],[Qinf Secção E]])</f>
        <v xml:space="preserve"> -</v>
      </c>
      <c r="W139" s="125" t="str">
        <f>IF(Tabela1[[#This Row],[Qsup Secção H]]=" -", " -", Tabela1[[#This Row],[Quantidade máxima (q) (tonelada)]]/Tabela1[[#This Row],[Qsup Secção H]])</f>
        <v xml:space="preserve"> -</v>
      </c>
      <c r="X139" s="125" t="str">
        <f>IF(Tabela1[[#This Row],[Qsup Secção P]]=" -", " -", Tabela1[[#This Row],[Quantidade máxima (q) (tonelada)]]/Tabela1[[#This Row],[Qsup Secção P]])</f>
        <v xml:space="preserve"> -</v>
      </c>
      <c r="Y139" s="126" t="str">
        <f>IF(Tabela1[[#This Row],[Qsup Secção E]]=" -", " -", Tabela1[[#This Row],[Quantidade máxima (q) (tonelada)]]/Tabela1[[#This Row],[Qsup Secção E]])</f>
        <v xml:space="preserve"> -</v>
      </c>
      <c r="Z13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0" spans="2:27" s="1" customFormat="1" x14ac:dyDescent="0.3">
      <c r="B140" s="119"/>
      <c r="C140" s="121"/>
      <c r="D140" s="121"/>
      <c r="E140" s="121"/>
      <c r="F140" s="121"/>
      <c r="G140" s="121"/>
      <c r="H140" s="120"/>
      <c r="I140" s="121"/>
      <c r="J140" s="121"/>
      <c r="K140" s="121"/>
      <c r="L14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0" s="124" t="str">
        <f>IF(Tabela1[[#This Row],[Qinf Secção H]]=" -", " -", Tabela1[[#This Row],[Quantidade máxima (q) (tonelada)]]/Tabela1[[#This Row],[Qinf Secção H]])</f>
        <v xml:space="preserve"> -</v>
      </c>
      <c r="U140" s="125" t="str">
        <f>IF(Tabela1[[#This Row],[Qinf Secção P]]=" -", " -", Tabela1[[#This Row],[Quantidade máxima (q) (tonelada)]]/Tabela1[[#This Row],[Qinf Secção P]])</f>
        <v xml:space="preserve"> -</v>
      </c>
      <c r="V140" s="126" t="str">
        <f>IF(Tabela1[[#This Row],[Qinf Secção E]]=" -", " -", Tabela1[[#This Row],[Quantidade máxima (q) (tonelada)]]/Tabela1[[#This Row],[Qinf Secção E]])</f>
        <v xml:space="preserve"> -</v>
      </c>
      <c r="W140" s="125" t="str">
        <f>IF(Tabela1[[#This Row],[Qsup Secção H]]=" -", " -", Tabela1[[#This Row],[Quantidade máxima (q) (tonelada)]]/Tabela1[[#This Row],[Qsup Secção H]])</f>
        <v xml:space="preserve"> -</v>
      </c>
      <c r="X140" s="125" t="str">
        <f>IF(Tabela1[[#This Row],[Qsup Secção P]]=" -", " -", Tabela1[[#This Row],[Quantidade máxima (q) (tonelada)]]/Tabela1[[#This Row],[Qsup Secção P]])</f>
        <v xml:space="preserve"> -</v>
      </c>
      <c r="Y140" s="126" t="str">
        <f>IF(Tabela1[[#This Row],[Qsup Secção E]]=" -", " -", Tabela1[[#This Row],[Quantidade máxima (q) (tonelada)]]/Tabela1[[#This Row],[Qsup Secção E]])</f>
        <v xml:space="preserve"> -</v>
      </c>
      <c r="Z14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1" spans="2:27" s="1" customFormat="1" x14ac:dyDescent="0.3">
      <c r="B141" s="119"/>
      <c r="C141" s="121"/>
      <c r="D141" s="121"/>
      <c r="E141" s="121"/>
      <c r="F141" s="121"/>
      <c r="G141" s="121"/>
      <c r="H141" s="120"/>
      <c r="I141" s="121"/>
      <c r="J141" s="121"/>
      <c r="K141" s="121"/>
      <c r="L14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1" s="124" t="str">
        <f>IF(Tabela1[[#This Row],[Qinf Secção H]]=" -", " -", Tabela1[[#This Row],[Quantidade máxima (q) (tonelada)]]/Tabela1[[#This Row],[Qinf Secção H]])</f>
        <v xml:space="preserve"> -</v>
      </c>
      <c r="U141" s="125" t="str">
        <f>IF(Tabela1[[#This Row],[Qinf Secção P]]=" -", " -", Tabela1[[#This Row],[Quantidade máxima (q) (tonelada)]]/Tabela1[[#This Row],[Qinf Secção P]])</f>
        <v xml:space="preserve"> -</v>
      </c>
      <c r="V141" s="126" t="str">
        <f>IF(Tabela1[[#This Row],[Qinf Secção E]]=" -", " -", Tabela1[[#This Row],[Quantidade máxima (q) (tonelada)]]/Tabela1[[#This Row],[Qinf Secção E]])</f>
        <v xml:space="preserve"> -</v>
      </c>
      <c r="W141" s="125" t="str">
        <f>IF(Tabela1[[#This Row],[Qsup Secção H]]=" -", " -", Tabela1[[#This Row],[Quantidade máxima (q) (tonelada)]]/Tabela1[[#This Row],[Qsup Secção H]])</f>
        <v xml:space="preserve"> -</v>
      </c>
      <c r="X141" s="125" t="str">
        <f>IF(Tabela1[[#This Row],[Qsup Secção P]]=" -", " -", Tabela1[[#This Row],[Quantidade máxima (q) (tonelada)]]/Tabela1[[#This Row],[Qsup Secção P]])</f>
        <v xml:space="preserve"> -</v>
      </c>
      <c r="Y141" s="126" t="str">
        <f>IF(Tabela1[[#This Row],[Qsup Secção E]]=" -", " -", Tabela1[[#This Row],[Quantidade máxima (q) (tonelada)]]/Tabela1[[#This Row],[Qsup Secção E]])</f>
        <v xml:space="preserve"> -</v>
      </c>
      <c r="Z14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2" spans="2:27" s="1" customFormat="1" x14ac:dyDescent="0.3">
      <c r="B142" s="119"/>
      <c r="C142" s="121"/>
      <c r="D142" s="121"/>
      <c r="E142" s="121"/>
      <c r="F142" s="121"/>
      <c r="G142" s="121"/>
      <c r="H142" s="120"/>
      <c r="I142" s="121"/>
      <c r="J142" s="121"/>
      <c r="K142" s="121"/>
      <c r="L14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2" s="124" t="str">
        <f>IF(Tabela1[[#This Row],[Qinf Secção H]]=" -", " -", Tabela1[[#This Row],[Quantidade máxima (q) (tonelada)]]/Tabela1[[#This Row],[Qinf Secção H]])</f>
        <v xml:space="preserve"> -</v>
      </c>
      <c r="U142" s="125" t="str">
        <f>IF(Tabela1[[#This Row],[Qinf Secção P]]=" -", " -", Tabela1[[#This Row],[Quantidade máxima (q) (tonelada)]]/Tabela1[[#This Row],[Qinf Secção P]])</f>
        <v xml:space="preserve"> -</v>
      </c>
      <c r="V142" s="126" t="str">
        <f>IF(Tabela1[[#This Row],[Qinf Secção E]]=" -", " -", Tabela1[[#This Row],[Quantidade máxima (q) (tonelada)]]/Tabela1[[#This Row],[Qinf Secção E]])</f>
        <v xml:space="preserve"> -</v>
      </c>
      <c r="W142" s="125" t="str">
        <f>IF(Tabela1[[#This Row],[Qsup Secção H]]=" -", " -", Tabela1[[#This Row],[Quantidade máxima (q) (tonelada)]]/Tabela1[[#This Row],[Qsup Secção H]])</f>
        <v xml:space="preserve"> -</v>
      </c>
      <c r="X142" s="125" t="str">
        <f>IF(Tabela1[[#This Row],[Qsup Secção P]]=" -", " -", Tabela1[[#This Row],[Quantidade máxima (q) (tonelada)]]/Tabela1[[#This Row],[Qsup Secção P]])</f>
        <v xml:space="preserve"> -</v>
      </c>
      <c r="Y142" s="126" t="str">
        <f>IF(Tabela1[[#This Row],[Qsup Secção E]]=" -", " -", Tabela1[[#This Row],[Quantidade máxima (q) (tonelada)]]/Tabela1[[#This Row],[Qsup Secção E]])</f>
        <v xml:space="preserve"> -</v>
      </c>
      <c r="Z14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3" spans="2:27" s="1" customFormat="1" x14ac:dyDescent="0.3">
      <c r="B143" s="119"/>
      <c r="C143" s="121"/>
      <c r="D143" s="121"/>
      <c r="E143" s="121"/>
      <c r="F143" s="121"/>
      <c r="G143" s="121"/>
      <c r="H143" s="120"/>
      <c r="I143" s="121"/>
      <c r="J143" s="121"/>
      <c r="K143" s="121"/>
      <c r="L14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3" s="124" t="str">
        <f>IF(Tabela1[[#This Row],[Qinf Secção H]]=" -", " -", Tabela1[[#This Row],[Quantidade máxima (q) (tonelada)]]/Tabela1[[#This Row],[Qinf Secção H]])</f>
        <v xml:space="preserve"> -</v>
      </c>
      <c r="U143" s="125" t="str">
        <f>IF(Tabela1[[#This Row],[Qinf Secção P]]=" -", " -", Tabela1[[#This Row],[Quantidade máxima (q) (tonelada)]]/Tabela1[[#This Row],[Qinf Secção P]])</f>
        <v xml:space="preserve"> -</v>
      </c>
      <c r="V143" s="126" t="str">
        <f>IF(Tabela1[[#This Row],[Qinf Secção E]]=" -", " -", Tabela1[[#This Row],[Quantidade máxima (q) (tonelada)]]/Tabela1[[#This Row],[Qinf Secção E]])</f>
        <v xml:space="preserve"> -</v>
      </c>
      <c r="W143" s="125" t="str">
        <f>IF(Tabela1[[#This Row],[Qsup Secção H]]=" -", " -", Tabela1[[#This Row],[Quantidade máxima (q) (tonelada)]]/Tabela1[[#This Row],[Qsup Secção H]])</f>
        <v xml:space="preserve"> -</v>
      </c>
      <c r="X143" s="125" t="str">
        <f>IF(Tabela1[[#This Row],[Qsup Secção P]]=" -", " -", Tabela1[[#This Row],[Quantidade máxima (q) (tonelada)]]/Tabela1[[#This Row],[Qsup Secção P]])</f>
        <v xml:space="preserve"> -</v>
      </c>
      <c r="Y143" s="126" t="str">
        <f>IF(Tabela1[[#This Row],[Qsup Secção E]]=" -", " -", Tabela1[[#This Row],[Quantidade máxima (q) (tonelada)]]/Tabela1[[#This Row],[Qsup Secção E]])</f>
        <v xml:space="preserve"> -</v>
      </c>
      <c r="Z14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4" spans="2:27" s="1" customFormat="1" x14ac:dyDescent="0.3">
      <c r="B144" s="119"/>
      <c r="C144" s="121"/>
      <c r="D144" s="121"/>
      <c r="E144" s="121"/>
      <c r="F144" s="121"/>
      <c r="G144" s="121"/>
      <c r="H144" s="120"/>
      <c r="I144" s="121"/>
      <c r="J144" s="121"/>
      <c r="K144" s="121"/>
      <c r="L14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4" s="124" t="str">
        <f>IF(Tabela1[[#This Row],[Qinf Secção H]]=" -", " -", Tabela1[[#This Row],[Quantidade máxima (q) (tonelada)]]/Tabela1[[#This Row],[Qinf Secção H]])</f>
        <v xml:space="preserve"> -</v>
      </c>
      <c r="U144" s="125" t="str">
        <f>IF(Tabela1[[#This Row],[Qinf Secção P]]=" -", " -", Tabela1[[#This Row],[Quantidade máxima (q) (tonelada)]]/Tabela1[[#This Row],[Qinf Secção P]])</f>
        <v xml:space="preserve"> -</v>
      </c>
      <c r="V144" s="126" t="str">
        <f>IF(Tabela1[[#This Row],[Qinf Secção E]]=" -", " -", Tabela1[[#This Row],[Quantidade máxima (q) (tonelada)]]/Tabela1[[#This Row],[Qinf Secção E]])</f>
        <v xml:space="preserve"> -</v>
      </c>
      <c r="W144" s="125" t="str">
        <f>IF(Tabela1[[#This Row],[Qsup Secção H]]=" -", " -", Tabela1[[#This Row],[Quantidade máxima (q) (tonelada)]]/Tabela1[[#This Row],[Qsup Secção H]])</f>
        <v xml:space="preserve"> -</v>
      </c>
      <c r="X144" s="125" t="str">
        <f>IF(Tabela1[[#This Row],[Qsup Secção P]]=" -", " -", Tabela1[[#This Row],[Quantidade máxima (q) (tonelada)]]/Tabela1[[#This Row],[Qsup Secção P]])</f>
        <v xml:space="preserve"> -</v>
      </c>
      <c r="Y144" s="126" t="str">
        <f>IF(Tabela1[[#This Row],[Qsup Secção E]]=" -", " -", Tabela1[[#This Row],[Quantidade máxima (q) (tonelada)]]/Tabela1[[#This Row],[Qsup Secção E]])</f>
        <v xml:space="preserve"> -</v>
      </c>
      <c r="Z14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5" spans="2:27" s="1" customFormat="1" x14ac:dyDescent="0.3">
      <c r="B145" s="119"/>
      <c r="C145" s="121"/>
      <c r="D145" s="121"/>
      <c r="E145" s="121"/>
      <c r="F145" s="121"/>
      <c r="G145" s="121"/>
      <c r="H145" s="120"/>
      <c r="I145" s="121"/>
      <c r="J145" s="121"/>
      <c r="K145" s="121"/>
      <c r="L14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5" s="124" t="str">
        <f>IF(Tabela1[[#This Row],[Qinf Secção H]]=" -", " -", Tabela1[[#This Row],[Quantidade máxima (q) (tonelada)]]/Tabela1[[#This Row],[Qinf Secção H]])</f>
        <v xml:space="preserve"> -</v>
      </c>
      <c r="U145" s="125" t="str">
        <f>IF(Tabela1[[#This Row],[Qinf Secção P]]=" -", " -", Tabela1[[#This Row],[Quantidade máxima (q) (tonelada)]]/Tabela1[[#This Row],[Qinf Secção P]])</f>
        <v xml:space="preserve"> -</v>
      </c>
      <c r="V145" s="126" t="str">
        <f>IF(Tabela1[[#This Row],[Qinf Secção E]]=" -", " -", Tabela1[[#This Row],[Quantidade máxima (q) (tonelada)]]/Tabela1[[#This Row],[Qinf Secção E]])</f>
        <v xml:space="preserve"> -</v>
      </c>
      <c r="W145" s="125" t="str">
        <f>IF(Tabela1[[#This Row],[Qsup Secção H]]=" -", " -", Tabela1[[#This Row],[Quantidade máxima (q) (tonelada)]]/Tabela1[[#This Row],[Qsup Secção H]])</f>
        <v xml:space="preserve"> -</v>
      </c>
      <c r="X145" s="125" t="str">
        <f>IF(Tabela1[[#This Row],[Qsup Secção P]]=" -", " -", Tabela1[[#This Row],[Quantidade máxima (q) (tonelada)]]/Tabela1[[#This Row],[Qsup Secção P]])</f>
        <v xml:space="preserve"> -</v>
      </c>
      <c r="Y145" s="126" t="str">
        <f>IF(Tabela1[[#This Row],[Qsup Secção E]]=" -", " -", Tabela1[[#This Row],[Quantidade máxima (q) (tonelada)]]/Tabela1[[#This Row],[Qsup Secção E]])</f>
        <v xml:space="preserve"> -</v>
      </c>
      <c r="Z14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6" spans="2:27" s="1" customFormat="1" x14ac:dyDescent="0.3">
      <c r="B146" s="119"/>
      <c r="C146" s="121"/>
      <c r="D146" s="121"/>
      <c r="E146" s="121"/>
      <c r="F146" s="121"/>
      <c r="G146" s="121"/>
      <c r="H146" s="120"/>
      <c r="I146" s="121"/>
      <c r="J146" s="121"/>
      <c r="K146" s="121"/>
      <c r="L14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6" s="124" t="str">
        <f>IF(Tabela1[[#This Row],[Qinf Secção H]]=" -", " -", Tabela1[[#This Row],[Quantidade máxima (q) (tonelada)]]/Tabela1[[#This Row],[Qinf Secção H]])</f>
        <v xml:space="preserve"> -</v>
      </c>
      <c r="U146" s="125" t="str">
        <f>IF(Tabela1[[#This Row],[Qinf Secção P]]=" -", " -", Tabela1[[#This Row],[Quantidade máxima (q) (tonelada)]]/Tabela1[[#This Row],[Qinf Secção P]])</f>
        <v xml:space="preserve"> -</v>
      </c>
      <c r="V146" s="126" t="str">
        <f>IF(Tabela1[[#This Row],[Qinf Secção E]]=" -", " -", Tabela1[[#This Row],[Quantidade máxima (q) (tonelada)]]/Tabela1[[#This Row],[Qinf Secção E]])</f>
        <v xml:space="preserve"> -</v>
      </c>
      <c r="W146" s="125" t="str">
        <f>IF(Tabela1[[#This Row],[Qsup Secção H]]=" -", " -", Tabela1[[#This Row],[Quantidade máxima (q) (tonelada)]]/Tabela1[[#This Row],[Qsup Secção H]])</f>
        <v xml:space="preserve"> -</v>
      </c>
      <c r="X146" s="125" t="str">
        <f>IF(Tabela1[[#This Row],[Qsup Secção P]]=" -", " -", Tabela1[[#This Row],[Quantidade máxima (q) (tonelada)]]/Tabela1[[#This Row],[Qsup Secção P]])</f>
        <v xml:space="preserve"> -</v>
      </c>
      <c r="Y146" s="126" t="str">
        <f>IF(Tabela1[[#This Row],[Qsup Secção E]]=" -", " -", Tabela1[[#This Row],[Quantidade máxima (q) (tonelada)]]/Tabela1[[#This Row],[Qsup Secção E]])</f>
        <v xml:space="preserve"> -</v>
      </c>
      <c r="Z14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7" spans="2:27" s="1" customFormat="1" x14ac:dyDescent="0.3">
      <c r="B147" s="119"/>
      <c r="C147" s="121"/>
      <c r="D147" s="121"/>
      <c r="E147" s="121"/>
      <c r="F147" s="121"/>
      <c r="G147" s="121"/>
      <c r="H147" s="120"/>
      <c r="I147" s="121"/>
      <c r="J147" s="121"/>
      <c r="K147" s="121"/>
      <c r="L14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7" s="124" t="str">
        <f>IF(Tabela1[[#This Row],[Qinf Secção H]]=" -", " -", Tabela1[[#This Row],[Quantidade máxima (q) (tonelada)]]/Tabela1[[#This Row],[Qinf Secção H]])</f>
        <v xml:space="preserve"> -</v>
      </c>
      <c r="U147" s="125" t="str">
        <f>IF(Tabela1[[#This Row],[Qinf Secção P]]=" -", " -", Tabela1[[#This Row],[Quantidade máxima (q) (tonelada)]]/Tabela1[[#This Row],[Qinf Secção P]])</f>
        <v xml:space="preserve"> -</v>
      </c>
      <c r="V147" s="126" t="str">
        <f>IF(Tabela1[[#This Row],[Qinf Secção E]]=" -", " -", Tabela1[[#This Row],[Quantidade máxima (q) (tonelada)]]/Tabela1[[#This Row],[Qinf Secção E]])</f>
        <v xml:space="preserve"> -</v>
      </c>
      <c r="W147" s="125" t="str">
        <f>IF(Tabela1[[#This Row],[Qsup Secção H]]=" -", " -", Tabela1[[#This Row],[Quantidade máxima (q) (tonelada)]]/Tabela1[[#This Row],[Qsup Secção H]])</f>
        <v xml:space="preserve"> -</v>
      </c>
      <c r="X147" s="125" t="str">
        <f>IF(Tabela1[[#This Row],[Qsup Secção P]]=" -", " -", Tabela1[[#This Row],[Quantidade máxima (q) (tonelada)]]/Tabela1[[#This Row],[Qsup Secção P]])</f>
        <v xml:space="preserve"> -</v>
      </c>
      <c r="Y147" s="126" t="str">
        <f>IF(Tabela1[[#This Row],[Qsup Secção E]]=" -", " -", Tabela1[[#This Row],[Quantidade máxima (q) (tonelada)]]/Tabela1[[#This Row],[Qsup Secção E]])</f>
        <v xml:space="preserve"> -</v>
      </c>
      <c r="Z14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8" spans="2:27" s="1" customFormat="1" x14ac:dyDescent="0.3">
      <c r="B148" s="119"/>
      <c r="C148" s="121"/>
      <c r="D148" s="121"/>
      <c r="E148" s="121"/>
      <c r="F148" s="121"/>
      <c r="G148" s="121"/>
      <c r="H148" s="120"/>
      <c r="I148" s="121"/>
      <c r="J148" s="121"/>
      <c r="K148" s="121"/>
      <c r="L14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8" s="124" t="str">
        <f>IF(Tabela1[[#This Row],[Qinf Secção H]]=" -", " -", Tabela1[[#This Row],[Quantidade máxima (q) (tonelada)]]/Tabela1[[#This Row],[Qinf Secção H]])</f>
        <v xml:space="preserve"> -</v>
      </c>
      <c r="U148" s="125" t="str">
        <f>IF(Tabela1[[#This Row],[Qinf Secção P]]=" -", " -", Tabela1[[#This Row],[Quantidade máxima (q) (tonelada)]]/Tabela1[[#This Row],[Qinf Secção P]])</f>
        <v xml:space="preserve"> -</v>
      </c>
      <c r="V148" s="126" t="str">
        <f>IF(Tabela1[[#This Row],[Qinf Secção E]]=" -", " -", Tabela1[[#This Row],[Quantidade máxima (q) (tonelada)]]/Tabela1[[#This Row],[Qinf Secção E]])</f>
        <v xml:space="preserve"> -</v>
      </c>
      <c r="W148" s="125" t="str">
        <f>IF(Tabela1[[#This Row],[Qsup Secção H]]=" -", " -", Tabela1[[#This Row],[Quantidade máxima (q) (tonelada)]]/Tabela1[[#This Row],[Qsup Secção H]])</f>
        <v xml:space="preserve"> -</v>
      </c>
      <c r="X148" s="125" t="str">
        <f>IF(Tabela1[[#This Row],[Qsup Secção P]]=" -", " -", Tabela1[[#This Row],[Quantidade máxima (q) (tonelada)]]/Tabela1[[#This Row],[Qsup Secção P]])</f>
        <v xml:space="preserve"> -</v>
      </c>
      <c r="Y148" s="126" t="str">
        <f>IF(Tabela1[[#This Row],[Qsup Secção E]]=" -", " -", Tabela1[[#This Row],[Quantidade máxima (q) (tonelada)]]/Tabela1[[#This Row],[Qsup Secção E]])</f>
        <v xml:space="preserve"> -</v>
      </c>
      <c r="Z14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9" spans="2:27" s="1" customFormat="1" x14ac:dyDescent="0.3">
      <c r="B149" s="119"/>
      <c r="C149" s="121"/>
      <c r="D149" s="121"/>
      <c r="E149" s="121"/>
      <c r="F149" s="121"/>
      <c r="G149" s="121"/>
      <c r="H149" s="120"/>
      <c r="I149" s="121"/>
      <c r="J149" s="121"/>
      <c r="K149" s="121"/>
      <c r="L14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9" s="124" t="str">
        <f>IF(Tabela1[[#This Row],[Qinf Secção H]]=" -", " -", Tabela1[[#This Row],[Quantidade máxima (q) (tonelada)]]/Tabela1[[#This Row],[Qinf Secção H]])</f>
        <v xml:space="preserve"> -</v>
      </c>
      <c r="U149" s="125" t="str">
        <f>IF(Tabela1[[#This Row],[Qinf Secção P]]=" -", " -", Tabela1[[#This Row],[Quantidade máxima (q) (tonelada)]]/Tabela1[[#This Row],[Qinf Secção P]])</f>
        <v xml:space="preserve"> -</v>
      </c>
      <c r="V149" s="126" t="str">
        <f>IF(Tabela1[[#This Row],[Qinf Secção E]]=" -", " -", Tabela1[[#This Row],[Quantidade máxima (q) (tonelada)]]/Tabela1[[#This Row],[Qinf Secção E]])</f>
        <v xml:space="preserve"> -</v>
      </c>
      <c r="W149" s="125" t="str">
        <f>IF(Tabela1[[#This Row],[Qsup Secção H]]=" -", " -", Tabela1[[#This Row],[Quantidade máxima (q) (tonelada)]]/Tabela1[[#This Row],[Qsup Secção H]])</f>
        <v xml:space="preserve"> -</v>
      </c>
      <c r="X149" s="125" t="str">
        <f>IF(Tabela1[[#This Row],[Qsup Secção P]]=" -", " -", Tabela1[[#This Row],[Quantidade máxima (q) (tonelada)]]/Tabela1[[#This Row],[Qsup Secção P]])</f>
        <v xml:space="preserve"> -</v>
      </c>
      <c r="Y149" s="126" t="str">
        <f>IF(Tabela1[[#This Row],[Qsup Secção E]]=" -", " -", Tabela1[[#This Row],[Quantidade máxima (q) (tonelada)]]/Tabela1[[#This Row],[Qsup Secção E]])</f>
        <v xml:space="preserve"> -</v>
      </c>
      <c r="Z14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0" spans="2:27" s="1" customFormat="1" x14ac:dyDescent="0.3">
      <c r="B150" s="119"/>
      <c r="C150" s="121"/>
      <c r="D150" s="121"/>
      <c r="E150" s="121"/>
      <c r="F150" s="121"/>
      <c r="G150" s="121"/>
      <c r="H150" s="120"/>
      <c r="I150" s="121"/>
      <c r="J150" s="121"/>
      <c r="K150" s="121"/>
      <c r="L15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0" s="124" t="str">
        <f>IF(Tabela1[[#This Row],[Qinf Secção H]]=" -", " -", Tabela1[[#This Row],[Quantidade máxima (q) (tonelada)]]/Tabela1[[#This Row],[Qinf Secção H]])</f>
        <v xml:space="preserve"> -</v>
      </c>
      <c r="U150" s="125" t="str">
        <f>IF(Tabela1[[#This Row],[Qinf Secção P]]=" -", " -", Tabela1[[#This Row],[Quantidade máxima (q) (tonelada)]]/Tabela1[[#This Row],[Qinf Secção P]])</f>
        <v xml:space="preserve"> -</v>
      </c>
      <c r="V150" s="126" t="str">
        <f>IF(Tabela1[[#This Row],[Qinf Secção E]]=" -", " -", Tabela1[[#This Row],[Quantidade máxima (q) (tonelada)]]/Tabela1[[#This Row],[Qinf Secção E]])</f>
        <v xml:space="preserve"> -</v>
      </c>
      <c r="W150" s="125" t="str">
        <f>IF(Tabela1[[#This Row],[Qsup Secção H]]=" -", " -", Tabela1[[#This Row],[Quantidade máxima (q) (tonelada)]]/Tabela1[[#This Row],[Qsup Secção H]])</f>
        <v xml:space="preserve"> -</v>
      </c>
      <c r="X150" s="125" t="str">
        <f>IF(Tabela1[[#This Row],[Qsup Secção P]]=" -", " -", Tabela1[[#This Row],[Quantidade máxima (q) (tonelada)]]/Tabela1[[#This Row],[Qsup Secção P]])</f>
        <v xml:space="preserve"> -</v>
      </c>
      <c r="Y150" s="126" t="str">
        <f>IF(Tabela1[[#This Row],[Qsup Secção E]]=" -", " -", Tabela1[[#This Row],[Quantidade máxima (q) (tonelada)]]/Tabela1[[#This Row],[Qsup Secção E]])</f>
        <v xml:space="preserve"> -</v>
      </c>
      <c r="Z15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1" spans="2:27" s="1" customFormat="1" x14ac:dyDescent="0.3">
      <c r="B151" s="119"/>
      <c r="C151" s="121"/>
      <c r="D151" s="121"/>
      <c r="E151" s="121"/>
      <c r="F151" s="121"/>
      <c r="G151" s="121"/>
      <c r="H151" s="120"/>
      <c r="I151" s="121"/>
      <c r="J151" s="121"/>
      <c r="K151" s="121"/>
      <c r="L15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1" s="124" t="str">
        <f>IF(Tabela1[[#This Row],[Qinf Secção H]]=" -", " -", Tabela1[[#This Row],[Quantidade máxima (q) (tonelada)]]/Tabela1[[#This Row],[Qinf Secção H]])</f>
        <v xml:space="preserve"> -</v>
      </c>
      <c r="U151" s="125" t="str">
        <f>IF(Tabela1[[#This Row],[Qinf Secção P]]=" -", " -", Tabela1[[#This Row],[Quantidade máxima (q) (tonelada)]]/Tabela1[[#This Row],[Qinf Secção P]])</f>
        <v xml:space="preserve"> -</v>
      </c>
      <c r="V151" s="126" t="str">
        <f>IF(Tabela1[[#This Row],[Qinf Secção E]]=" -", " -", Tabela1[[#This Row],[Quantidade máxima (q) (tonelada)]]/Tabela1[[#This Row],[Qinf Secção E]])</f>
        <v xml:space="preserve"> -</v>
      </c>
      <c r="W151" s="125" t="str">
        <f>IF(Tabela1[[#This Row],[Qsup Secção H]]=" -", " -", Tabela1[[#This Row],[Quantidade máxima (q) (tonelada)]]/Tabela1[[#This Row],[Qsup Secção H]])</f>
        <v xml:space="preserve"> -</v>
      </c>
      <c r="X151" s="125" t="str">
        <f>IF(Tabela1[[#This Row],[Qsup Secção P]]=" -", " -", Tabela1[[#This Row],[Quantidade máxima (q) (tonelada)]]/Tabela1[[#This Row],[Qsup Secção P]])</f>
        <v xml:space="preserve"> -</v>
      </c>
      <c r="Y151" s="126" t="str">
        <f>IF(Tabela1[[#This Row],[Qsup Secção E]]=" -", " -", Tabela1[[#This Row],[Quantidade máxima (q) (tonelada)]]/Tabela1[[#This Row],[Qsup Secção E]])</f>
        <v xml:space="preserve"> -</v>
      </c>
      <c r="Z15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2" spans="2:27" s="1" customFormat="1" x14ac:dyDescent="0.3">
      <c r="B152" s="119"/>
      <c r="C152" s="121"/>
      <c r="D152" s="121"/>
      <c r="E152" s="121"/>
      <c r="F152" s="121"/>
      <c r="G152" s="121"/>
      <c r="H152" s="120"/>
      <c r="I152" s="121"/>
      <c r="J152" s="121"/>
      <c r="K152" s="121"/>
      <c r="L15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2" s="124" t="str">
        <f>IF(Tabela1[[#This Row],[Qinf Secção H]]=" -", " -", Tabela1[[#This Row],[Quantidade máxima (q) (tonelada)]]/Tabela1[[#This Row],[Qinf Secção H]])</f>
        <v xml:space="preserve"> -</v>
      </c>
      <c r="U152" s="125" t="str">
        <f>IF(Tabela1[[#This Row],[Qinf Secção P]]=" -", " -", Tabela1[[#This Row],[Quantidade máxima (q) (tonelada)]]/Tabela1[[#This Row],[Qinf Secção P]])</f>
        <v xml:space="preserve"> -</v>
      </c>
      <c r="V152" s="126" t="str">
        <f>IF(Tabela1[[#This Row],[Qinf Secção E]]=" -", " -", Tabela1[[#This Row],[Quantidade máxima (q) (tonelada)]]/Tabela1[[#This Row],[Qinf Secção E]])</f>
        <v xml:space="preserve"> -</v>
      </c>
      <c r="W152" s="125" t="str">
        <f>IF(Tabela1[[#This Row],[Qsup Secção H]]=" -", " -", Tabela1[[#This Row],[Quantidade máxima (q) (tonelada)]]/Tabela1[[#This Row],[Qsup Secção H]])</f>
        <v xml:space="preserve"> -</v>
      </c>
      <c r="X152" s="125" t="str">
        <f>IF(Tabela1[[#This Row],[Qsup Secção P]]=" -", " -", Tabela1[[#This Row],[Quantidade máxima (q) (tonelada)]]/Tabela1[[#This Row],[Qsup Secção P]])</f>
        <v xml:space="preserve"> -</v>
      </c>
      <c r="Y152" s="126" t="str">
        <f>IF(Tabela1[[#This Row],[Qsup Secção E]]=" -", " -", Tabela1[[#This Row],[Quantidade máxima (q) (tonelada)]]/Tabela1[[#This Row],[Qsup Secção E]])</f>
        <v xml:space="preserve"> -</v>
      </c>
      <c r="Z15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3" spans="2:27" s="1" customFormat="1" x14ac:dyDescent="0.3">
      <c r="B153" s="119"/>
      <c r="C153" s="121"/>
      <c r="D153" s="121"/>
      <c r="E153" s="121"/>
      <c r="F153" s="121"/>
      <c r="G153" s="121"/>
      <c r="H153" s="120"/>
      <c r="I153" s="121"/>
      <c r="J153" s="121"/>
      <c r="K153" s="121"/>
      <c r="L15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3" s="124" t="str">
        <f>IF(Tabela1[[#This Row],[Qinf Secção H]]=" -", " -", Tabela1[[#This Row],[Quantidade máxima (q) (tonelada)]]/Tabela1[[#This Row],[Qinf Secção H]])</f>
        <v xml:space="preserve"> -</v>
      </c>
      <c r="U153" s="125" t="str">
        <f>IF(Tabela1[[#This Row],[Qinf Secção P]]=" -", " -", Tabela1[[#This Row],[Quantidade máxima (q) (tonelada)]]/Tabela1[[#This Row],[Qinf Secção P]])</f>
        <v xml:space="preserve"> -</v>
      </c>
      <c r="V153" s="126" t="str">
        <f>IF(Tabela1[[#This Row],[Qinf Secção E]]=" -", " -", Tabela1[[#This Row],[Quantidade máxima (q) (tonelada)]]/Tabela1[[#This Row],[Qinf Secção E]])</f>
        <v xml:space="preserve"> -</v>
      </c>
      <c r="W153" s="125" t="str">
        <f>IF(Tabela1[[#This Row],[Qsup Secção H]]=" -", " -", Tabela1[[#This Row],[Quantidade máxima (q) (tonelada)]]/Tabela1[[#This Row],[Qsup Secção H]])</f>
        <v xml:space="preserve"> -</v>
      </c>
      <c r="X153" s="125" t="str">
        <f>IF(Tabela1[[#This Row],[Qsup Secção P]]=" -", " -", Tabela1[[#This Row],[Quantidade máxima (q) (tonelada)]]/Tabela1[[#This Row],[Qsup Secção P]])</f>
        <v xml:space="preserve"> -</v>
      </c>
      <c r="Y153" s="126" t="str">
        <f>IF(Tabela1[[#This Row],[Qsup Secção E]]=" -", " -", Tabela1[[#This Row],[Quantidade máxima (q) (tonelada)]]/Tabela1[[#This Row],[Qsup Secção E]])</f>
        <v xml:space="preserve"> -</v>
      </c>
      <c r="Z15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4" spans="2:27" s="1" customFormat="1" x14ac:dyDescent="0.3">
      <c r="B154" s="119"/>
      <c r="C154" s="121"/>
      <c r="D154" s="121"/>
      <c r="E154" s="121"/>
      <c r="F154" s="121"/>
      <c r="G154" s="121"/>
      <c r="H154" s="120"/>
      <c r="I154" s="121"/>
      <c r="J154" s="121"/>
      <c r="K154" s="121"/>
      <c r="L15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4" s="124" t="str">
        <f>IF(Tabela1[[#This Row],[Qinf Secção H]]=" -", " -", Tabela1[[#This Row],[Quantidade máxima (q) (tonelada)]]/Tabela1[[#This Row],[Qinf Secção H]])</f>
        <v xml:space="preserve"> -</v>
      </c>
      <c r="U154" s="125" t="str">
        <f>IF(Tabela1[[#This Row],[Qinf Secção P]]=" -", " -", Tabela1[[#This Row],[Quantidade máxima (q) (tonelada)]]/Tabela1[[#This Row],[Qinf Secção P]])</f>
        <v xml:space="preserve"> -</v>
      </c>
      <c r="V154" s="126" t="str">
        <f>IF(Tabela1[[#This Row],[Qinf Secção E]]=" -", " -", Tabela1[[#This Row],[Quantidade máxima (q) (tonelada)]]/Tabela1[[#This Row],[Qinf Secção E]])</f>
        <v xml:space="preserve"> -</v>
      </c>
      <c r="W154" s="125" t="str">
        <f>IF(Tabela1[[#This Row],[Qsup Secção H]]=" -", " -", Tabela1[[#This Row],[Quantidade máxima (q) (tonelada)]]/Tabela1[[#This Row],[Qsup Secção H]])</f>
        <v xml:space="preserve"> -</v>
      </c>
      <c r="X154" s="125" t="str">
        <f>IF(Tabela1[[#This Row],[Qsup Secção P]]=" -", " -", Tabela1[[#This Row],[Quantidade máxima (q) (tonelada)]]/Tabela1[[#This Row],[Qsup Secção P]])</f>
        <v xml:space="preserve"> -</v>
      </c>
      <c r="Y154" s="126" t="str">
        <f>IF(Tabela1[[#This Row],[Qsup Secção E]]=" -", " -", Tabela1[[#This Row],[Quantidade máxima (q) (tonelada)]]/Tabela1[[#This Row],[Qsup Secção E]])</f>
        <v xml:space="preserve"> -</v>
      </c>
      <c r="Z15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5" spans="2:27" s="1" customFormat="1" x14ac:dyDescent="0.3">
      <c r="B155" s="119"/>
      <c r="C155" s="121"/>
      <c r="D155" s="121"/>
      <c r="E155" s="121"/>
      <c r="F155" s="121"/>
      <c r="G155" s="121"/>
      <c r="H155" s="120"/>
      <c r="I155" s="121"/>
      <c r="J155" s="121"/>
      <c r="K155" s="121"/>
      <c r="L15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5" s="124" t="str">
        <f>IF(Tabela1[[#This Row],[Qinf Secção H]]=" -", " -", Tabela1[[#This Row],[Quantidade máxima (q) (tonelada)]]/Tabela1[[#This Row],[Qinf Secção H]])</f>
        <v xml:space="preserve"> -</v>
      </c>
      <c r="U155" s="125" t="str">
        <f>IF(Tabela1[[#This Row],[Qinf Secção P]]=" -", " -", Tabela1[[#This Row],[Quantidade máxima (q) (tonelada)]]/Tabela1[[#This Row],[Qinf Secção P]])</f>
        <v xml:space="preserve"> -</v>
      </c>
      <c r="V155" s="126" t="str">
        <f>IF(Tabela1[[#This Row],[Qinf Secção E]]=" -", " -", Tabela1[[#This Row],[Quantidade máxima (q) (tonelada)]]/Tabela1[[#This Row],[Qinf Secção E]])</f>
        <v xml:space="preserve"> -</v>
      </c>
      <c r="W155" s="125" t="str">
        <f>IF(Tabela1[[#This Row],[Qsup Secção H]]=" -", " -", Tabela1[[#This Row],[Quantidade máxima (q) (tonelada)]]/Tabela1[[#This Row],[Qsup Secção H]])</f>
        <v xml:space="preserve"> -</v>
      </c>
      <c r="X155" s="125" t="str">
        <f>IF(Tabela1[[#This Row],[Qsup Secção P]]=" -", " -", Tabela1[[#This Row],[Quantidade máxima (q) (tonelada)]]/Tabela1[[#This Row],[Qsup Secção P]])</f>
        <v xml:space="preserve"> -</v>
      </c>
      <c r="Y155" s="126" t="str">
        <f>IF(Tabela1[[#This Row],[Qsup Secção E]]=" -", " -", Tabela1[[#This Row],[Quantidade máxima (q) (tonelada)]]/Tabela1[[#This Row],[Qsup Secção E]])</f>
        <v xml:space="preserve"> -</v>
      </c>
      <c r="Z15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6" spans="2:27" s="1" customFormat="1" x14ac:dyDescent="0.3">
      <c r="B156" s="119"/>
      <c r="C156" s="121"/>
      <c r="D156" s="121"/>
      <c r="E156" s="121"/>
      <c r="F156" s="121"/>
      <c r="G156" s="121"/>
      <c r="H156" s="120"/>
      <c r="I156" s="121"/>
      <c r="J156" s="121"/>
      <c r="K156" s="121"/>
      <c r="L15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6" s="124" t="str">
        <f>IF(Tabela1[[#This Row],[Qinf Secção H]]=" -", " -", Tabela1[[#This Row],[Quantidade máxima (q) (tonelada)]]/Tabela1[[#This Row],[Qinf Secção H]])</f>
        <v xml:space="preserve"> -</v>
      </c>
      <c r="U156" s="125" t="str">
        <f>IF(Tabela1[[#This Row],[Qinf Secção P]]=" -", " -", Tabela1[[#This Row],[Quantidade máxima (q) (tonelada)]]/Tabela1[[#This Row],[Qinf Secção P]])</f>
        <v xml:space="preserve"> -</v>
      </c>
      <c r="V156" s="126" t="str">
        <f>IF(Tabela1[[#This Row],[Qinf Secção E]]=" -", " -", Tabela1[[#This Row],[Quantidade máxima (q) (tonelada)]]/Tabela1[[#This Row],[Qinf Secção E]])</f>
        <v xml:space="preserve"> -</v>
      </c>
      <c r="W156" s="125" t="str">
        <f>IF(Tabela1[[#This Row],[Qsup Secção H]]=" -", " -", Tabela1[[#This Row],[Quantidade máxima (q) (tonelada)]]/Tabela1[[#This Row],[Qsup Secção H]])</f>
        <v xml:space="preserve"> -</v>
      </c>
      <c r="X156" s="125" t="str">
        <f>IF(Tabela1[[#This Row],[Qsup Secção P]]=" -", " -", Tabela1[[#This Row],[Quantidade máxima (q) (tonelada)]]/Tabela1[[#This Row],[Qsup Secção P]])</f>
        <v xml:space="preserve"> -</v>
      </c>
      <c r="Y156" s="126" t="str">
        <f>IF(Tabela1[[#This Row],[Qsup Secção E]]=" -", " -", Tabela1[[#This Row],[Quantidade máxima (q) (tonelada)]]/Tabela1[[#This Row],[Qsup Secção E]])</f>
        <v xml:space="preserve"> -</v>
      </c>
      <c r="Z15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7" spans="2:27" s="1" customFormat="1" x14ac:dyDescent="0.3">
      <c r="B157" s="119"/>
      <c r="C157" s="121"/>
      <c r="D157" s="121"/>
      <c r="E157" s="121"/>
      <c r="F157" s="121"/>
      <c r="G157" s="121"/>
      <c r="H157" s="120"/>
      <c r="I157" s="121"/>
      <c r="J157" s="121"/>
      <c r="K157" s="121"/>
      <c r="L15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7" s="124" t="str">
        <f>IF(Tabela1[[#This Row],[Qinf Secção H]]=" -", " -", Tabela1[[#This Row],[Quantidade máxima (q) (tonelada)]]/Tabela1[[#This Row],[Qinf Secção H]])</f>
        <v xml:space="preserve"> -</v>
      </c>
      <c r="U157" s="125" t="str">
        <f>IF(Tabela1[[#This Row],[Qinf Secção P]]=" -", " -", Tabela1[[#This Row],[Quantidade máxima (q) (tonelada)]]/Tabela1[[#This Row],[Qinf Secção P]])</f>
        <v xml:space="preserve"> -</v>
      </c>
      <c r="V157" s="126" t="str">
        <f>IF(Tabela1[[#This Row],[Qinf Secção E]]=" -", " -", Tabela1[[#This Row],[Quantidade máxima (q) (tonelada)]]/Tabela1[[#This Row],[Qinf Secção E]])</f>
        <v xml:space="preserve"> -</v>
      </c>
      <c r="W157" s="125" t="str">
        <f>IF(Tabela1[[#This Row],[Qsup Secção H]]=" -", " -", Tabela1[[#This Row],[Quantidade máxima (q) (tonelada)]]/Tabela1[[#This Row],[Qsup Secção H]])</f>
        <v xml:space="preserve"> -</v>
      </c>
      <c r="X157" s="125" t="str">
        <f>IF(Tabela1[[#This Row],[Qsup Secção P]]=" -", " -", Tabela1[[#This Row],[Quantidade máxima (q) (tonelada)]]/Tabela1[[#This Row],[Qsup Secção P]])</f>
        <v xml:space="preserve"> -</v>
      </c>
      <c r="Y157" s="126" t="str">
        <f>IF(Tabela1[[#This Row],[Qsup Secção E]]=" -", " -", Tabela1[[#This Row],[Quantidade máxima (q) (tonelada)]]/Tabela1[[#This Row],[Qsup Secção E]])</f>
        <v xml:space="preserve"> -</v>
      </c>
      <c r="Z15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8" spans="2:27" s="1" customFormat="1" x14ac:dyDescent="0.3">
      <c r="B158" s="119"/>
      <c r="C158" s="121"/>
      <c r="D158" s="121"/>
      <c r="E158" s="121"/>
      <c r="F158" s="121"/>
      <c r="G158" s="121"/>
      <c r="H158" s="120"/>
      <c r="I158" s="121"/>
      <c r="J158" s="121"/>
      <c r="K158" s="121"/>
      <c r="L15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8" s="124" t="str">
        <f>IF(Tabela1[[#This Row],[Qinf Secção H]]=" -", " -", Tabela1[[#This Row],[Quantidade máxima (q) (tonelada)]]/Tabela1[[#This Row],[Qinf Secção H]])</f>
        <v xml:space="preserve"> -</v>
      </c>
      <c r="U158" s="125" t="str">
        <f>IF(Tabela1[[#This Row],[Qinf Secção P]]=" -", " -", Tabela1[[#This Row],[Quantidade máxima (q) (tonelada)]]/Tabela1[[#This Row],[Qinf Secção P]])</f>
        <v xml:space="preserve"> -</v>
      </c>
      <c r="V158" s="126" t="str">
        <f>IF(Tabela1[[#This Row],[Qinf Secção E]]=" -", " -", Tabela1[[#This Row],[Quantidade máxima (q) (tonelada)]]/Tabela1[[#This Row],[Qinf Secção E]])</f>
        <v xml:space="preserve"> -</v>
      </c>
      <c r="W158" s="125" t="str">
        <f>IF(Tabela1[[#This Row],[Qsup Secção H]]=" -", " -", Tabela1[[#This Row],[Quantidade máxima (q) (tonelada)]]/Tabela1[[#This Row],[Qsup Secção H]])</f>
        <v xml:space="preserve"> -</v>
      </c>
      <c r="X158" s="125" t="str">
        <f>IF(Tabela1[[#This Row],[Qsup Secção P]]=" -", " -", Tabela1[[#This Row],[Quantidade máxima (q) (tonelada)]]/Tabela1[[#This Row],[Qsup Secção P]])</f>
        <v xml:space="preserve"> -</v>
      </c>
      <c r="Y158" s="126" t="str">
        <f>IF(Tabela1[[#This Row],[Qsup Secção E]]=" -", " -", Tabela1[[#This Row],[Quantidade máxima (q) (tonelada)]]/Tabela1[[#This Row],[Qsup Secção E]])</f>
        <v xml:space="preserve"> -</v>
      </c>
      <c r="Z15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9" spans="2:27" s="1" customFormat="1" x14ac:dyDescent="0.3">
      <c r="B159" s="119"/>
      <c r="C159" s="121"/>
      <c r="D159" s="121"/>
      <c r="E159" s="121"/>
      <c r="F159" s="121"/>
      <c r="G159" s="121"/>
      <c r="H159" s="120"/>
      <c r="I159" s="121"/>
      <c r="J159" s="121"/>
      <c r="K159" s="121"/>
      <c r="L15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9" s="124" t="str">
        <f>IF(Tabela1[[#This Row],[Qinf Secção H]]=" -", " -", Tabela1[[#This Row],[Quantidade máxima (q) (tonelada)]]/Tabela1[[#This Row],[Qinf Secção H]])</f>
        <v xml:space="preserve"> -</v>
      </c>
      <c r="U159" s="125" t="str">
        <f>IF(Tabela1[[#This Row],[Qinf Secção P]]=" -", " -", Tabela1[[#This Row],[Quantidade máxima (q) (tonelada)]]/Tabela1[[#This Row],[Qinf Secção P]])</f>
        <v xml:space="preserve"> -</v>
      </c>
      <c r="V159" s="126" t="str">
        <f>IF(Tabela1[[#This Row],[Qinf Secção E]]=" -", " -", Tabela1[[#This Row],[Quantidade máxima (q) (tonelada)]]/Tabela1[[#This Row],[Qinf Secção E]])</f>
        <v xml:space="preserve"> -</v>
      </c>
      <c r="W159" s="125" t="str">
        <f>IF(Tabela1[[#This Row],[Qsup Secção H]]=" -", " -", Tabela1[[#This Row],[Quantidade máxima (q) (tonelada)]]/Tabela1[[#This Row],[Qsup Secção H]])</f>
        <v xml:space="preserve"> -</v>
      </c>
      <c r="X159" s="125" t="str">
        <f>IF(Tabela1[[#This Row],[Qsup Secção P]]=" -", " -", Tabela1[[#This Row],[Quantidade máxima (q) (tonelada)]]/Tabela1[[#This Row],[Qsup Secção P]])</f>
        <v xml:space="preserve"> -</v>
      </c>
      <c r="Y159" s="126" t="str">
        <f>IF(Tabela1[[#This Row],[Qsup Secção E]]=" -", " -", Tabela1[[#This Row],[Quantidade máxima (q) (tonelada)]]/Tabela1[[#This Row],[Qsup Secção E]])</f>
        <v xml:space="preserve"> -</v>
      </c>
      <c r="Z15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0" spans="2:27" s="1" customFormat="1" x14ac:dyDescent="0.3">
      <c r="B160" s="119"/>
      <c r="C160" s="121"/>
      <c r="D160" s="121"/>
      <c r="E160" s="121"/>
      <c r="F160" s="121"/>
      <c r="G160" s="121"/>
      <c r="H160" s="120"/>
      <c r="I160" s="121"/>
      <c r="J160" s="121"/>
      <c r="K160" s="121"/>
      <c r="L16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0" s="124" t="str">
        <f>IF(Tabela1[[#This Row],[Qinf Secção H]]=" -", " -", Tabela1[[#This Row],[Quantidade máxima (q) (tonelada)]]/Tabela1[[#This Row],[Qinf Secção H]])</f>
        <v xml:space="preserve"> -</v>
      </c>
      <c r="U160" s="125" t="str">
        <f>IF(Tabela1[[#This Row],[Qinf Secção P]]=" -", " -", Tabela1[[#This Row],[Quantidade máxima (q) (tonelada)]]/Tabela1[[#This Row],[Qinf Secção P]])</f>
        <v xml:space="preserve"> -</v>
      </c>
      <c r="V160" s="126" t="str">
        <f>IF(Tabela1[[#This Row],[Qinf Secção E]]=" -", " -", Tabela1[[#This Row],[Quantidade máxima (q) (tonelada)]]/Tabela1[[#This Row],[Qinf Secção E]])</f>
        <v xml:space="preserve"> -</v>
      </c>
      <c r="W160" s="125" t="str">
        <f>IF(Tabela1[[#This Row],[Qsup Secção H]]=" -", " -", Tabela1[[#This Row],[Quantidade máxima (q) (tonelada)]]/Tabela1[[#This Row],[Qsup Secção H]])</f>
        <v xml:space="preserve"> -</v>
      </c>
      <c r="X160" s="125" t="str">
        <f>IF(Tabela1[[#This Row],[Qsup Secção P]]=" -", " -", Tabela1[[#This Row],[Quantidade máxima (q) (tonelada)]]/Tabela1[[#This Row],[Qsup Secção P]])</f>
        <v xml:space="preserve"> -</v>
      </c>
      <c r="Y160" s="126" t="str">
        <f>IF(Tabela1[[#This Row],[Qsup Secção E]]=" -", " -", Tabela1[[#This Row],[Quantidade máxima (q) (tonelada)]]/Tabela1[[#This Row],[Qsup Secção E]])</f>
        <v xml:space="preserve"> -</v>
      </c>
      <c r="Z16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1" spans="2:27" s="1" customFormat="1" x14ac:dyDescent="0.3">
      <c r="B161" s="119"/>
      <c r="C161" s="121"/>
      <c r="D161" s="121"/>
      <c r="E161" s="121"/>
      <c r="F161" s="121"/>
      <c r="G161" s="121"/>
      <c r="H161" s="120"/>
      <c r="I161" s="121"/>
      <c r="J161" s="121"/>
      <c r="K161" s="121"/>
      <c r="L16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1" s="124" t="str">
        <f>IF(Tabela1[[#This Row],[Qinf Secção H]]=" -", " -", Tabela1[[#This Row],[Quantidade máxima (q) (tonelada)]]/Tabela1[[#This Row],[Qinf Secção H]])</f>
        <v xml:space="preserve"> -</v>
      </c>
      <c r="U161" s="125" t="str">
        <f>IF(Tabela1[[#This Row],[Qinf Secção P]]=" -", " -", Tabela1[[#This Row],[Quantidade máxima (q) (tonelada)]]/Tabela1[[#This Row],[Qinf Secção P]])</f>
        <v xml:space="preserve"> -</v>
      </c>
      <c r="V161" s="126" t="str">
        <f>IF(Tabela1[[#This Row],[Qinf Secção E]]=" -", " -", Tabela1[[#This Row],[Quantidade máxima (q) (tonelada)]]/Tabela1[[#This Row],[Qinf Secção E]])</f>
        <v xml:space="preserve"> -</v>
      </c>
      <c r="W161" s="125" t="str">
        <f>IF(Tabela1[[#This Row],[Qsup Secção H]]=" -", " -", Tabela1[[#This Row],[Quantidade máxima (q) (tonelada)]]/Tabela1[[#This Row],[Qsup Secção H]])</f>
        <v xml:space="preserve"> -</v>
      </c>
      <c r="X161" s="125" t="str">
        <f>IF(Tabela1[[#This Row],[Qsup Secção P]]=" -", " -", Tabela1[[#This Row],[Quantidade máxima (q) (tonelada)]]/Tabela1[[#This Row],[Qsup Secção P]])</f>
        <v xml:space="preserve"> -</v>
      </c>
      <c r="Y161" s="126" t="str">
        <f>IF(Tabela1[[#This Row],[Qsup Secção E]]=" -", " -", Tabela1[[#This Row],[Quantidade máxima (q) (tonelada)]]/Tabela1[[#This Row],[Qsup Secção E]])</f>
        <v xml:space="preserve"> -</v>
      </c>
      <c r="Z16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2" spans="2:27" s="1" customFormat="1" x14ac:dyDescent="0.3">
      <c r="B162" s="119"/>
      <c r="C162" s="121"/>
      <c r="D162" s="121"/>
      <c r="E162" s="121"/>
      <c r="F162" s="121"/>
      <c r="G162" s="121"/>
      <c r="H162" s="120"/>
      <c r="I162" s="121"/>
      <c r="J162" s="121"/>
      <c r="K162" s="121"/>
      <c r="L16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2" s="124" t="str">
        <f>IF(Tabela1[[#This Row],[Qinf Secção H]]=" -", " -", Tabela1[[#This Row],[Quantidade máxima (q) (tonelada)]]/Tabela1[[#This Row],[Qinf Secção H]])</f>
        <v xml:space="preserve"> -</v>
      </c>
      <c r="U162" s="125" t="str">
        <f>IF(Tabela1[[#This Row],[Qinf Secção P]]=" -", " -", Tabela1[[#This Row],[Quantidade máxima (q) (tonelada)]]/Tabela1[[#This Row],[Qinf Secção P]])</f>
        <v xml:space="preserve"> -</v>
      </c>
      <c r="V162" s="126" t="str">
        <f>IF(Tabela1[[#This Row],[Qinf Secção E]]=" -", " -", Tabela1[[#This Row],[Quantidade máxima (q) (tonelada)]]/Tabela1[[#This Row],[Qinf Secção E]])</f>
        <v xml:space="preserve"> -</v>
      </c>
      <c r="W162" s="125" t="str">
        <f>IF(Tabela1[[#This Row],[Qsup Secção H]]=" -", " -", Tabela1[[#This Row],[Quantidade máxima (q) (tonelada)]]/Tabela1[[#This Row],[Qsup Secção H]])</f>
        <v xml:space="preserve"> -</v>
      </c>
      <c r="X162" s="125" t="str">
        <f>IF(Tabela1[[#This Row],[Qsup Secção P]]=" -", " -", Tabela1[[#This Row],[Quantidade máxima (q) (tonelada)]]/Tabela1[[#This Row],[Qsup Secção P]])</f>
        <v xml:space="preserve"> -</v>
      </c>
      <c r="Y162" s="126" t="str">
        <f>IF(Tabela1[[#This Row],[Qsup Secção E]]=" -", " -", Tabela1[[#This Row],[Quantidade máxima (q) (tonelada)]]/Tabela1[[#This Row],[Qsup Secção E]])</f>
        <v xml:space="preserve"> -</v>
      </c>
      <c r="Z16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3" spans="2:27" s="1" customFormat="1" x14ac:dyDescent="0.3">
      <c r="B163" s="119"/>
      <c r="C163" s="121"/>
      <c r="D163" s="121"/>
      <c r="E163" s="121"/>
      <c r="F163" s="121"/>
      <c r="G163" s="121"/>
      <c r="H163" s="120"/>
      <c r="I163" s="121"/>
      <c r="J163" s="121"/>
      <c r="K163" s="121"/>
      <c r="L16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3" s="124" t="str">
        <f>IF(Tabela1[[#This Row],[Qinf Secção H]]=" -", " -", Tabela1[[#This Row],[Quantidade máxima (q) (tonelada)]]/Tabela1[[#This Row],[Qinf Secção H]])</f>
        <v xml:space="preserve"> -</v>
      </c>
      <c r="U163" s="125" t="str">
        <f>IF(Tabela1[[#This Row],[Qinf Secção P]]=" -", " -", Tabela1[[#This Row],[Quantidade máxima (q) (tonelada)]]/Tabela1[[#This Row],[Qinf Secção P]])</f>
        <v xml:space="preserve"> -</v>
      </c>
      <c r="V163" s="126" t="str">
        <f>IF(Tabela1[[#This Row],[Qinf Secção E]]=" -", " -", Tabela1[[#This Row],[Quantidade máxima (q) (tonelada)]]/Tabela1[[#This Row],[Qinf Secção E]])</f>
        <v xml:space="preserve"> -</v>
      </c>
      <c r="W163" s="125" t="str">
        <f>IF(Tabela1[[#This Row],[Qsup Secção H]]=" -", " -", Tabela1[[#This Row],[Quantidade máxima (q) (tonelada)]]/Tabela1[[#This Row],[Qsup Secção H]])</f>
        <v xml:space="preserve"> -</v>
      </c>
      <c r="X163" s="125" t="str">
        <f>IF(Tabela1[[#This Row],[Qsup Secção P]]=" -", " -", Tabela1[[#This Row],[Quantidade máxima (q) (tonelada)]]/Tabela1[[#This Row],[Qsup Secção P]])</f>
        <v xml:space="preserve"> -</v>
      </c>
      <c r="Y163" s="126" t="str">
        <f>IF(Tabela1[[#This Row],[Qsup Secção E]]=" -", " -", Tabela1[[#This Row],[Quantidade máxima (q) (tonelada)]]/Tabela1[[#This Row],[Qsup Secção E]])</f>
        <v xml:space="preserve"> -</v>
      </c>
      <c r="Z16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4" spans="2:27" s="1" customFormat="1" x14ac:dyDescent="0.3">
      <c r="B164" s="119"/>
      <c r="C164" s="121"/>
      <c r="D164" s="121"/>
      <c r="E164" s="121"/>
      <c r="F164" s="121"/>
      <c r="G164" s="121"/>
      <c r="H164" s="120"/>
      <c r="I164" s="121"/>
      <c r="J164" s="121"/>
      <c r="K164" s="121"/>
      <c r="L16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4" s="124" t="str">
        <f>IF(Tabela1[[#This Row],[Qinf Secção H]]=" -", " -", Tabela1[[#This Row],[Quantidade máxima (q) (tonelada)]]/Tabela1[[#This Row],[Qinf Secção H]])</f>
        <v xml:space="preserve"> -</v>
      </c>
      <c r="U164" s="125" t="str">
        <f>IF(Tabela1[[#This Row],[Qinf Secção P]]=" -", " -", Tabela1[[#This Row],[Quantidade máxima (q) (tonelada)]]/Tabela1[[#This Row],[Qinf Secção P]])</f>
        <v xml:space="preserve"> -</v>
      </c>
      <c r="V164" s="126" t="str">
        <f>IF(Tabela1[[#This Row],[Qinf Secção E]]=" -", " -", Tabela1[[#This Row],[Quantidade máxima (q) (tonelada)]]/Tabela1[[#This Row],[Qinf Secção E]])</f>
        <v xml:space="preserve"> -</v>
      </c>
      <c r="W164" s="125" t="str">
        <f>IF(Tabela1[[#This Row],[Qsup Secção H]]=" -", " -", Tabela1[[#This Row],[Quantidade máxima (q) (tonelada)]]/Tabela1[[#This Row],[Qsup Secção H]])</f>
        <v xml:space="preserve"> -</v>
      </c>
      <c r="X164" s="125" t="str">
        <f>IF(Tabela1[[#This Row],[Qsup Secção P]]=" -", " -", Tabela1[[#This Row],[Quantidade máxima (q) (tonelada)]]/Tabela1[[#This Row],[Qsup Secção P]])</f>
        <v xml:space="preserve"> -</v>
      </c>
      <c r="Y164" s="126" t="str">
        <f>IF(Tabela1[[#This Row],[Qsup Secção E]]=" -", " -", Tabela1[[#This Row],[Quantidade máxima (q) (tonelada)]]/Tabela1[[#This Row],[Qsup Secção E]])</f>
        <v xml:space="preserve"> -</v>
      </c>
      <c r="Z16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5" spans="2:27" s="1" customFormat="1" x14ac:dyDescent="0.3">
      <c r="B165" s="119"/>
      <c r="C165" s="121"/>
      <c r="D165" s="121"/>
      <c r="E165" s="121"/>
      <c r="F165" s="121"/>
      <c r="G165" s="121"/>
      <c r="H165" s="120"/>
      <c r="I165" s="121"/>
      <c r="J165" s="121"/>
      <c r="K165" s="121"/>
      <c r="L16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5" s="124" t="str">
        <f>IF(Tabela1[[#This Row],[Qinf Secção H]]=" -", " -", Tabela1[[#This Row],[Quantidade máxima (q) (tonelada)]]/Tabela1[[#This Row],[Qinf Secção H]])</f>
        <v xml:space="preserve"> -</v>
      </c>
      <c r="U165" s="125" t="str">
        <f>IF(Tabela1[[#This Row],[Qinf Secção P]]=" -", " -", Tabela1[[#This Row],[Quantidade máxima (q) (tonelada)]]/Tabela1[[#This Row],[Qinf Secção P]])</f>
        <v xml:space="preserve"> -</v>
      </c>
      <c r="V165" s="126" t="str">
        <f>IF(Tabela1[[#This Row],[Qinf Secção E]]=" -", " -", Tabela1[[#This Row],[Quantidade máxima (q) (tonelada)]]/Tabela1[[#This Row],[Qinf Secção E]])</f>
        <v xml:space="preserve"> -</v>
      </c>
      <c r="W165" s="125" t="str">
        <f>IF(Tabela1[[#This Row],[Qsup Secção H]]=" -", " -", Tabela1[[#This Row],[Quantidade máxima (q) (tonelada)]]/Tabela1[[#This Row],[Qsup Secção H]])</f>
        <v xml:space="preserve"> -</v>
      </c>
      <c r="X165" s="125" t="str">
        <f>IF(Tabela1[[#This Row],[Qsup Secção P]]=" -", " -", Tabela1[[#This Row],[Quantidade máxima (q) (tonelada)]]/Tabela1[[#This Row],[Qsup Secção P]])</f>
        <v xml:space="preserve"> -</v>
      </c>
      <c r="Y165" s="126" t="str">
        <f>IF(Tabela1[[#This Row],[Qsup Secção E]]=" -", " -", Tabela1[[#This Row],[Quantidade máxima (q) (tonelada)]]/Tabela1[[#This Row],[Qsup Secção E]])</f>
        <v xml:space="preserve"> -</v>
      </c>
      <c r="Z16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6" spans="2:27" s="1" customFormat="1" x14ac:dyDescent="0.3">
      <c r="B166" s="119"/>
      <c r="C166" s="121"/>
      <c r="D166" s="121"/>
      <c r="E166" s="121"/>
      <c r="F166" s="121"/>
      <c r="G166" s="121"/>
      <c r="H166" s="120"/>
      <c r="I166" s="121"/>
      <c r="J166" s="121"/>
      <c r="K166" s="121"/>
      <c r="L16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6" s="124" t="str">
        <f>IF(Tabela1[[#This Row],[Qinf Secção H]]=" -", " -", Tabela1[[#This Row],[Quantidade máxima (q) (tonelada)]]/Tabela1[[#This Row],[Qinf Secção H]])</f>
        <v xml:space="preserve"> -</v>
      </c>
      <c r="U166" s="125" t="str">
        <f>IF(Tabela1[[#This Row],[Qinf Secção P]]=" -", " -", Tabela1[[#This Row],[Quantidade máxima (q) (tonelada)]]/Tabela1[[#This Row],[Qinf Secção P]])</f>
        <v xml:space="preserve"> -</v>
      </c>
      <c r="V166" s="126" t="str">
        <f>IF(Tabela1[[#This Row],[Qinf Secção E]]=" -", " -", Tabela1[[#This Row],[Quantidade máxima (q) (tonelada)]]/Tabela1[[#This Row],[Qinf Secção E]])</f>
        <v xml:space="preserve"> -</v>
      </c>
      <c r="W166" s="125" t="str">
        <f>IF(Tabela1[[#This Row],[Qsup Secção H]]=" -", " -", Tabela1[[#This Row],[Quantidade máxima (q) (tonelada)]]/Tabela1[[#This Row],[Qsup Secção H]])</f>
        <v xml:space="preserve"> -</v>
      </c>
      <c r="X166" s="125" t="str">
        <f>IF(Tabela1[[#This Row],[Qsup Secção P]]=" -", " -", Tabela1[[#This Row],[Quantidade máxima (q) (tonelada)]]/Tabela1[[#This Row],[Qsup Secção P]])</f>
        <v xml:space="preserve"> -</v>
      </c>
      <c r="Y166" s="126" t="str">
        <f>IF(Tabela1[[#This Row],[Qsup Secção E]]=" -", " -", Tabela1[[#This Row],[Quantidade máxima (q) (tonelada)]]/Tabela1[[#This Row],[Qsup Secção E]])</f>
        <v xml:space="preserve"> -</v>
      </c>
      <c r="Z16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7" spans="2:27" s="1" customFormat="1" x14ac:dyDescent="0.3">
      <c r="B167" s="119"/>
      <c r="C167" s="121"/>
      <c r="D167" s="121"/>
      <c r="E167" s="121"/>
      <c r="F167" s="121"/>
      <c r="G167" s="121"/>
      <c r="H167" s="120"/>
      <c r="I167" s="121"/>
      <c r="J167" s="121"/>
      <c r="K167" s="121"/>
      <c r="L16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7" s="124" t="str">
        <f>IF(Tabela1[[#This Row],[Qinf Secção H]]=" -", " -", Tabela1[[#This Row],[Quantidade máxima (q) (tonelada)]]/Tabela1[[#This Row],[Qinf Secção H]])</f>
        <v xml:space="preserve"> -</v>
      </c>
      <c r="U167" s="125" t="str">
        <f>IF(Tabela1[[#This Row],[Qinf Secção P]]=" -", " -", Tabela1[[#This Row],[Quantidade máxima (q) (tonelada)]]/Tabela1[[#This Row],[Qinf Secção P]])</f>
        <v xml:space="preserve"> -</v>
      </c>
      <c r="V167" s="126" t="str">
        <f>IF(Tabela1[[#This Row],[Qinf Secção E]]=" -", " -", Tabela1[[#This Row],[Quantidade máxima (q) (tonelada)]]/Tabela1[[#This Row],[Qinf Secção E]])</f>
        <v xml:space="preserve"> -</v>
      </c>
      <c r="W167" s="125" t="str">
        <f>IF(Tabela1[[#This Row],[Qsup Secção H]]=" -", " -", Tabela1[[#This Row],[Quantidade máxima (q) (tonelada)]]/Tabela1[[#This Row],[Qsup Secção H]])</f>
        <v xml:space="preserve"> -</v>
      </c>
      <c r="X167" s="125" t="str">
        <f>IF(Tabela1[[#This Row],[Qsup Secção P]]=" -", " -", Tabela1[[#This Row],[Quantidade máxima (q) (tonelada)]]/Tabela1[[#This Row],[Qsup Secção P]])</f>
        <v xml:space="preserve"> -</v>
      </c>
      <c r="Y167" s="126" t="str">
        <f>IF(Tabela1[[#This Row],[Qsup Secção E]]=" -", " -", Tabela1[[#This Row],[Quantidade máxima (q) (tonelada)]]/Tabela1[[#This Row],[Qsup Secção E]])</f>
        <v xml:space="preserve"> -</v>
      </c>
      <c r="Z16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8" spans="2:27" s="1" customFormat="1" x14ac:dyDescent="0.3">
      <c r="B168" s="119"/>
      <c r="C168" s="121"/>
      <c r="D168" s="121"/>
      <c r="E168" s="121"/>
      <c r="F168" s="121"/>
      <c r="G168" s="121"/>
      <c r="H168" s="120"/>
      <c r="I168" s="121"/>
      <c r="J168" s="121"/>
      <c r="K168" s="121"/>
      <c r="L16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8" s="124" t="str">
        <f>IF(Tabela1[[#This Row],[Qinf Secção H]]=" -", " -", Tabela1[[#This Row],[Quantidade máxima (q) (tonelada)]]/Tabela1[[#This Row],[Qinf Secção H]])</f>
        <v xml:space="preserve"> -</v>
      </c>
      <c r="U168" s="125" t="str">
        <f>IF(Tabela1[[#This Row],[Qinf Secção P]]=" -", " -", Tabela1[[#This Row],[Quantidade máxima (q) (tonelada)]]/Tabela1[[#This Row],[Qinf Secção P]])</f>
        <v xml:space="preserve"> -</v>
      </c>
      <c r="V168" s="126" t="str">
        <f>IF(Tabela1[[#This Row],[Qinf Secção E]]=" -", " -", Tabela1[[#This Row],[Quantidade máxima (q) (tonelada)]]/Tabela1[[#This Row],[Qinf Secção E]])</f>
        <v xml:space="preserve"> -</v>
      </c>
      <c r="W168" s="125" t="str">
        <f>IF(Tabela1[[#This Row],[Qsup Secção H]]=" -", " -", Tabela1[[#This Row],[Quantidade máxima (q) (tonelada)]]/Tabela1[[#This Row],[Qsup Secção H]])</f>
        <v xml:space="preserve"> -</v>
      </c>
      <c r="X168" s="125" t="str">
        <f>IF(Tabela1[[#This Row],[Qsup Secção P]]=" -", " -", Tabela1[[#This Row],[Quantidade máxima (q) (tonelada)]]/Tabela1[[#This Row],[Qsup Secção P]])</f>
        <v xml:space="preserve"> -</v>
      </c>
      <c r="Y168" s="126" t="str">
        <f>IF(Tabela1[[#This Row],[Qsup Secção E]]=" -", " -", Tabela1[[#This Row],[Quantidade máxima (q) (tonelada)]]/Tabela1[[#This Row],[Qsup Secção E]])</f>
        <v xml:space="preserve"> -</v>
      </c>
      <c r="Z16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9" spans="2:27" s="1" customFormat="1" x14ac:dyDescent="0.3">
      <c r="B169" s="119"/>
      <c r="C169" s="121"/>
      <c r="D169" s="121"/>
      <c r="E169" s="121"/>
      <c r="F169" s="121"/>
      <c r="G169" s="121"/>
      <c r="H169" s="120"/>
      <c r="I169" s="121"/>
      <c r="J169" s="121"/>
      <c r="K169" s="121"/>
      <c r="L16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9" s="124" t="str">
        <f>IF(Tabela1[[#This Row],[Qinf Secção H]]=" -", " -", Tabela1[[#This Row],[Quantidade máxima (q) (tonelada)]]/Tabela1[[#This Row],[Qinf Secção H]])</f>
        <v xml:space="preserve"> -</v>
      </c>
      <c r="U169" s="125" t="str">
        <f>IF(Tabela1[[#This Row],[Qinf Secção P]]=" -", " -", Tabela1[[#This Row],[Quantidade máxima (q) (tonelada)]]/Tabela1[[#This Row],[Qinf Secção P]])</f>
        <v xml:space="preserve"> -</v>
      </c>
      <c r="V169" s="126" t="str">
        <f>IF(Tabela1[[#This Row],[Qinf Secção E]]=" -", " -", Tabela1[[#This Row],[Quantidade máxima (q) (tonelada)]]/Tabela1[[#This Row],[Qinf Secção E]])</f>
        <v xml:space="preserve"> -</v>
      </c>
      <c r="W169" s="125" t="str">
        <f>IF(Tabela1[[#This Row],[Qsup Secção H]]=" -", " -", Tabela1[[#This Row],[Quantidade máxima (q) (tonelada)]]/Tabela1[[#This Row],[Qsup Secção H]])</f>
        <v xml:space="preserve"> -</v>
      </c>
      <c r="X169" s="125" t="str">
        <f>IF(Tabela1[[#This Row],[Qsup Secção P]]=" -", " -", Tabela1[[#This Row],[Quantidade máxima (q) (tonelada)]]/Tabela1[[#This Row],[Qsup Secção P]])</f>
        <v xml:space="preserve"> -</v>
      </c>
      <c r="Y169" s="126" t="str">
        <f>IF(Tabela1[[#This Row],[Qsup Secção E]]=" -", " -", Tabela1[[#This Row],[Quantidade máxima (q) (tonelada)]]/Tabela1[[#This Row],[Qsup Secção E]])</f>
        <v xml:space="preserve"> -</v>
      </c>
      <c r="Z16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0" spans="2:27" s="1" customFormat="1" x14ac:dyDescent="0.3">
      <c r="B170" s="119"/>
      <c r="C170" s="121"/>
      <c r="D170" s="121"/>
      <c r="E170" s="121"/>
      <c r="F170" s="121"/>
      <c r="G170" s="121"/>
      <c r="H170" s="120"/>
      <c r="I170" s="121"/>
      <c r="J170" s="121"/>
      <c r="K170" s="121"/>
      <c r="L17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0" s="124" t="str">
        <f>IF(Tabela1[[#This Row],[Qinf Secção H]]=" -", " -", Tabela1[[#This Row],[Quantidade máxima (q) (tonelada)]]/Tabela1[[#This Row],[Qinf Secção H]])</f>
        <v xml:space="preserve"> -</v>
      </c>
      <c r="U170" s="125" t="str">
        <f>IF(Tabela1[[#This Row],[Qinf Secção P]]=" -", " -", Tabela1[[#This Row],[Quantidade máxima (q) (tonelada)]]/Tabela1[[#This Row],[Qinf Secção P]])</f>
        <v xml:space="preserve"> -</v>
      </c>
      <c r="V170" s="126" t="str">
        <f>IF(Tabela1[[#This Row],[Qinf Secção E]]=" -", " -", Tabela1[[#This Row],[Quantidade máxima (q) (tonelada)]]/Tabela1[[#This Row],[Qinf Secção E]])</f>
        <v xml:space="preserve"> -</v>
      </c>
      <c r="W170" s="125" t="str">
        <f>IF(Tabela1[[#This Row],[Qsup Secção H]]=" -", " -", Tabela1[[#This Row],[Quantidade máxima (q) (tonelada)]]/Tabela1[[#This Row],[Qsup Secção H]])</f>
        <v xml:space="preserve"> -</v>
      </c>
      <c r="X170" s="125" t="str">
        <f>IF(Tabela1[[#This Row],[Qsup Secção P]]=" -", " -", Tabela1[[#This Row],[Quantidade máxima (q) (tonelada)]]/Tabela1[[#This Row],[Qsup Secção P]])</f>
        <v xml:space="preserve"> -</v>
      </c>
      <c r="Y170" s="126" t="str">
        <f>IF(Tabela1[[#This Row],[Qsup Secção E]]=" -", " -", Tabela1[[#This Row],[Quantidade máxima (q) (tonelada)]]/Tabela1[[#This Row],[Qsup Secção E]])</f>
        <v xml:space="preserve"> -</v>
      </c>
      <c r="Z17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1" spans="2:27" s="1" customFormat="1" x14ac:dyDescent="0.3">
      <c r="B171" s="119"/>
      <c r="C171" s="121"/>
      <c r="D171" s="121"/>
      <c r="E171" s="121"/>
      <c r="F171" s="121"/>
      <c r="G171" s="121"/>
      <c r="H171" s="120"/>
      <c r="I171" s="121"/>
      <c r="J171" s="121"/>
      <c r="K171" s="121"/>
      <c r="L17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1" s="124" t="str">
        <f>IF(Tabela1[[#This Row],[Qinf Secção H]]=" -", " -", Tabela1[[#This Row],[Quantidade máxima (q) (tonelada)]]/Tabela1[[#This Row],[Qinf Secção H]])</f>
        <v xml:space="preserve"> -</v>
      </c>
      <c r="U171" s="125" t="str">
        <f>IF(Tabela1[[#This Row],[Qinf Secção P]]=" -", " -", Tabela1[[#This Row],[Quantidade máxima (q) (tonelada)]]/Tabela1[[#This Row],[Qinf Secção P]])</f>
        <v xml:space="preserve"> -</v>
      </c>
      <c r="V171" s="126" t="str">
        <f>IF(Tabela1[[#This Row],[Qinf Secção E]]=" -", " -", Tabela1[[#This Row],[Quantidade máxima (q) (tonelada)]]/Tabela1[[#This Row],[Qinf Secção E]])</f>
        <v xml:space="preserve"> -</v>
      </c>
      <c r="W171" s="125" t="str">
        <f>IF(Tabela1[[#This Row],[Qsup Secção H]]=" -", " -", Tabela1[[#This Row],[Quantidade máxima (q) (tonelada)]]/Tabela1[[#This Row],[Qsup Secção H]])</f>
        <v xml:space="preserve"> -</v>
      </c>
      <c r="X171" s="125" t="str">
        <f>IF(Tabela1[[#This Row],[Qsup Secção P]]=" -", " -", Tabela1[[#This Row],[Quantidade máxima (q) (tonelada)]]/Tabela1[[#This Row],[Qsup Secção P]])</f>
        <v xml:space="preserve"> -</v>
      </c>
      <c r="Y171" s="126" t="str">
        <f>IF(Tabela1[[#This Row],[Qsup Secção E]]=" -", " -", Tabela1[[#This Row],[Quantidade máxima (q) (tonelada)]]/Tabela1[[#This Row],[Qsup Secção E]])</f>
        <v xml:space="preserve"> -</v>
      </c>
      <c r="Z17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2" spans="2:27" s="1" customFormat="1" x14ac:dyDescent="0.3">
      <c r="B172" s="119"/>
      <c r="C172" s="121"/>
      <c r="D172" s="121"/>
      <c r="E172" s="121"/>
      <c r="F172" s="121"/>
      <c r="G172" s="121"/>
      <c r="H172" s="120"/>
      <c r="I172" s="121"/>
      <c r="J172" s="121"/>
      <c r="K172" s="121"/>
      <c r="L17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2" s="124" t="str">
        <f>IF(Tabela1[[#This Row],[Qinf Secção H]]=" -", " -", Tabela1[[#This Row],[Quantidade máxima (q) (tonelada)]]/Tabela1[[#This Row],[Qinf Secção H]])</f>
        <v xml:space="preserve"> -</v>
      </c>
      <c r="U172" s="125" t="str">
        <f>IF(Tabela1[[#This Row],[Qinf Secção P]]=" -", " -", Tabela1[[#This Row],[Quantidade máxima (q) (tonelada)]]/Tabela1[[#This Row],[Qinf Secção P]])</f>
        <v xml:space="preserve"> -</v>
      </c>
      <c r="V172" s="126" t="str">
        <f>IF(Tabela1[[#This Row],[Qinf Secção E]]=" -", " -", Tabela1[[#This Row],[Quantidade máxima (q) (tonelada)]]/Tabela1[[#This Row],[Qinf Secção E]])</f>
        <v xml:space="preserve"> -</v>
      </c>
      <c r="W172" s="125" t="str">
        <f>IF(Tabela1[[#This Row],[Qsup Secção H]]=" -", " -", Tabela1[[#This Row],[Quantidade máxima (q) (tonelada)]]/Tabela1[[#This Row],[Qsup Secção H]])</f>
        <v xml:space="preserve"> -</v>
      </c>
      <c r="X172" s="125" t="str">
        <f>IF(Tabela1[[#This Row],[Qsup Secção P]]=" -", " -", Tabela1[[#This Row],[Quantidade máxima (q) (tonelada)]]/Tabela1[[#This Row],[Qsup Secção P]])</f>
        <v xml:space="preserve"> -</v>
      </c>
      <c r="Y172" s="126" t="str">
        <f>IF(Tabela1[[#This Row],[Qsup Secção E]]=" -", " -", Tabela1[[#This Row],[Quantidade máxima (q) (tonelada)]]/Tabela1[[#This Row],[Qsup Secção E]])</f>
        <v xml:space="preserve"> -</v>
      </c>
      <c r="Z17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3" spans="2:27" s="1" customFormat="1" x14ac:dyDescent="0.3">
      <c r="B173" s="119"/>
      <c r="C173" s="121"/>
      <c r="D173" s="121"/>
      <c r="E173" s="121"/>
      <c r="F173" s="121"/>
      <c r="G173" s="121"/>
      <c r="H173" s="120"/>
      <c r="I173" s="121"/>
      <c r="J173" s="121"/>
      <c r="K173" s="121"/>
      <c r="L17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3" s="124" t="str">
        <f>IF(Tabela1[[#This Row],[Qinf Secção H]]=" -", " -", Tabela1[[#This Row],[Quantidade máxima (q) (tonelada)]]/Tabela1[[#This Row],[Qinf Secção H]])</f>
        <v xml:space="preserve"> -</v>
      </c>
      <c r="U173" s="125" t="str">
        <f>IF(Tabela1[[#This Row],[Qinf Secção P]]=" -", " -", Tabela1[[#This Row],[Quantidade máxima (q) (tonelada)]]/Tabela1[[#This Row],[Qinf Secção P]])</f>
        <v xml:space="preserve"> -</v>
      </c>
      <c r="V173" s="126" t="str">
        <f>IF(Tabela1[[#This Row],[Qinf Secção E]]=" -", " -", Tabela1[[#This Row],[Quantidade máxima (q) (tonelada)]]/Tabela1[[#This Row],[Qinf Secção E]])</f>
        <v xml:space="preserve"> -</v>
      </c>
      <c r="W173" s="125" t="str">
        <f>IF(Tabela1[[#This Row],[Qsup Secção H]]=" -", " -", Tabela1[[#This Row],[Quantidade máxima (q) (tonelada)]]/Tabela1[[#This Row],[Qsup Secção H]])</f>
        <v xml:space="preserve"> -</v>
      </c>
      <c r="X173" s="125" t="str">
        <f>IF(Tabela1[[#This Row],[Qsup Secção P]]=" -", " -", Tabela1[[#This Row],[Quantidade máxima (q) (tonelada)]]/Tabela1[[#This Row],[Qsup Secção P]])</f>
        <v xml:space="preserve"> -</v>
      </c>
      <c r="Y173" s="126" t="str">
        <f>IF(Tabela1[[#This Row],[Qsup Secção E]]=" -", " -", Tabela1[[#This Row],[Quantidade máxima (q) (tonelada)]]/Tabela1[[#This Row],[Qsup Secção E]])</f>
        <v xml:space="preserve"> -</v>
      </c>
      <c r="Z17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4" spans="2:27" s="1" customFormat="1" x14ac:dyDescent="0.3">
      <c r="B174" s="119"/>
      <c r="C174" s="121"/>
      <c r="D174" s="121"/>
      <c r="E174" s="121"/>
      <c r="F174" s="121"/>
      <c r="G174" s="121"/>
      <c r="H174" s="120"/>
      <c r="I174" s="121"/>
      <c r="J174" s="121"/>
      <c r="K174" s="121"/>
      <c r="L17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4" s="124" t="str">
        <f>IF(Tabela1[[#This Row],[Qinf Secção H]]=" -", " -", Tabela1[[#This Row],[Quantidade máxima (q) (tonelada)]]/Tabela1[[#This Row],[Qinf Secção H]])</f>
        <v xml:space="preserve"> -</v>
      </c>
      <c r="U174" s="125" t="str">
        <f>IF(Tabela1[[#This Row],[Qinf Secção P]]=" -", " -", Tabela1[[#This Row],[Quantidade máxima (q) (tonelada)]]/Tabela1[[#This Row],[Qinf Secção P]])</f>
        <v xml:space="preserve"> -</v>
      </c>
      <c r="V174" s="126" t="str">
        <f>IF(Tabela1[[#This Row],[Qinf Secção E]]=" -", " -", Tabela1[[#This Row],[Quantidade máxima (q) (tonelada)]]/Tabela1[[#This Row],[Qinf Secção E]])</f>
        <v xml:space="preserve"> -</v>
      </c>
      <c r="W174" s="125" t="str">
        <f>IF(Tabela1[[#This Row],[Qsup Secção H]]=" -", " -", Tabela1[[#This Row],[Quantidade máxima (q) (tonelada)]]/Tabela1[[#This Row],[Qsup Secção H]])</f>
        <v xml:space="preserve"> -</v>
      </c>
      <c r="X174" s="125" t="str">
        <f>IF(Tabela1[[#This Row],[Qsup Secção P]]=" -", " -", Tabela1[[#This Row],[Quantidade máxima (q) (tonelada)]]/Tabela1[[#This Row],[Qsup Secção P]])</f>
        <v xml:space="preserve"> -</v>
      </c>
      <c r="Y174" s="126" t="str">
        <f>IF(Tabela1[[#This Row],[Qsup Secção E]]=" -", " -", Tabela1[[#This Row],[Quantidade máxima (q) (tonelada)]]/Tabela1[[#This Row],[Qsup Secção E]])</f>
        <v xml:space="preserve"> -</v>
      </c>
      <c r="Z17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5" spans="2:27" s="1" customFormat="1" x14ac:dyDescent="0.3">
      <c r="B175" s="119"/>
      <c r="C175" s="121"/>
      <c r="D175" s="121"/>
      <c r="E175" s="121"/>
      <c r="F175" s="121"/>
      <c r="G175" s="121"/>
      <c r="H175" s="120"/>
      <c r="I175" s="121"/>
      <c r="J175" s="121"/>
      <c r="K175" s="121"/>
      <c r="L17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5" s="124" t="str">
        <f>IF(Tabela1[[#This Row],[Qinf Secção H]]=" -", " -", Tabela1[[#This Row],[Quantidade máxima (q) (tonelada)]]/Tabela1[[#This Row],[Qinf Secção H]])</f>
        <v xml:space="preserve"> -</v>
      </c>
      <c r="U175" s="125" t="str">
        <f>IF(Tabela1[[#This Row],[Qinf Secção P]]=" -", " -", Tabela1[[#This Row],[Quantidade máxima (q) (tonelada)]]/Tabela1[[#This Row],[Qinf Secção P]])</f>
        <v xml:space="preserve"> -</v>
      </c>
      <c r="V175" s="126" t="str">
        <f>IF(Tabela1[[#This Row],[Qinf Secção E]]=" -", " -", Tabela1[[#This Row],[Quantidade máxima (q) (tonelada)]]/Tabela1[[#This Row],[Qinf Secção E]])</f>
        <v xml:space="preserve"> -</v>
      </c>
      <c r="W175" s="125" t="str">
        <f>IF(Tabela1[[#This Row],[Qsup Secção H]]=" -", " -", Tabela1[[#This Row],[Quantidade máxima (q) (tonelada)]]/Tabela1[[#This Row],[Qsup Secção H]])</f>
        <v xml:space="preserve"> -</v>
      </c>
      <c r="X175" s="125" t="str">
        <f>IF(Tabela1[[#This Row],[Qsup Secção P]]=" -", " -", Tabela1[[#This Row],[Quantidade máxima (q) (tonelada)]]/Tabela1[[#This Row],[Qsup Secção P]])</f>
        <v xml:space="preserve"> -</v>
      </c>
      <c r="Y175" s="126" t="str">
        <f>IF(Tabela1[[#This Row],[Qsup Secção E]]=" -", " -", Tabela1[[#This Row],[Quantidade máxima (q) (tonelada)]]/Tabela1[[#This Row],[Qsup Secção E]])</f>
        <v xml:space="preserve"> -</v>
      </c>
      <c r="Z17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6" spans="2:27" s="1" customFormat="1" x14ac:dyDescent="0.3">
      <c r="B176" s="119"/>
      <c r="C176" s="121"/>
      <c r="D176" s="121"/>
      <c r="E176" s="121"/>
      <c r="F176" s="121"/>
      <c r="G176" s="121"/>
      <c r="H176" s="120"/>
      <c r="I176" s="121"/>
      <c r="J176" s="121"/>
      <c r="K176" s="121"/>
      <c r="L17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6" s="124" t="str">
        <f>IF(Tabela1[[#This Row],[Qinf Secção H]]=" -", " -", Tabela1[[#This Row],[Quantidade máxima (q) (tonelada)]]/Tabela1[[#This Row],[Qinf Secção H]])</f>
        <v xml:space="preserve"> -</v>
      </c>
      <c r="U176" s="125" t="str">
        <f>IF(Tabela1[[#This Row],[Qinf Secção P]]=" -", " -", Tabela1[[#This Row],[Quantidade máxima (q) (tonelada)]]/Tabela1[[#This Row],[Qinf Secção P]])</f>
        <v xml:space="preserve"> -</v>
      </c>
      <c r="V176" s="126" t="str">
        <f>IF(Tabela1[[#This Row],[Qinf Secção E]]=" -", " -", Tabela1[[#This Row],[Quantidade máxima (q) (tonelada)]]/Tabela1[[#This Row],[Qinf Secção E]])</f>
        <v xml:space="preserve"> -</v>
      </c>
      <c r="W176" s="125" t="str">
        <f>IF(Tabela1[[#This Row],[Qsup Secção H]]=" -", " -", Tabela1[[#This Row],[Quantidade máxima (q) (tonelada)]]/Tabela1[[#This Row],[Qsup Secção H]])</f>
        <v xml:space="preserve"> -</v>
      </c>
      <c r="X176" s="125" t="str">
        <f>IF(Tabela1[[#This Row],[Qsup Secção P]]=" -", " -", Tabela1[[#This Row],[Quantidade máxima (q) (tonelada)]]/Tabela1[[#This Row],[Qsup Secção P]])</f>
        <v xml:space="preserve"> -</v>
      </c>
      <c r="Y176" s="126" t="str">
        <f>IF(Tabela1[[#This Row],[Qsup Secção E]]=" -", " -", Tabela1[[#This Row],[Quantidade máxima (q) (tonelada)]]/Tabela1[[#This Row],[Qsup Secção E]])</f>
        <v xml:space="preserve"> -</v>
      </c>
      <c r="Z17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7" spans="2:27" s="1" customFormat="1" x14ac:dyDescent="0.3">
      <c r="B177" s="119"/>
      <c r="C177" s="121"/>
      <c r="D177" s="121"/>
      <c r="E177" s="121"/>
      <c r="F177" s="121"/>
      <c r="G177" s="121"/>
      <c r="H177" s="120"/>
      <c r="I177" s="121"/>
      <c r="J177" s="121"/>
      <c r="K177" s="121"/>
      <c r="L17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7" s="124" t="str">
        <f>IF(Tabela1[[#This Row],[Qinf Secção H]]=" -", " -", Tabela1[[#This Row],[Quantidade máxima (q) (tonelada)]]/Tabela1[[#This Row],[Qinf Secção H]])</f>
        <v xml:space="preserve"> -</v>
      </c>
      <c r="U177" s="125" t="str">
        <f>IF(Tabela1[[#This Row],[Qinf Secção P]]=" -", " -", Tabela1[[#This Row],[Quantidade máxima (q) (tonelada)]]/Tabela1[[#This Row],[Qinf Secção P]])</f>
        <v xml:space="preserve"> -</v>
      </c>
      <c r="V177" s="126" t="str">
        <f>IF(Tabela1[[#This Row],[Qinf Secção E]]=" -", " -", Tabela1[[#This Row],[Quantidade máxima (q) (tonelada)]]/Tabela1[[#This Row],[Qinf Secção E]])</f>
        <v xml:space="preserve"> -</v>
      </c>
      <c r="W177" s="125" t="str">
        <f>IF(Tabela1[[#This Row],[Qsup Secção H]]=" -", " -", Tabela1[[#This Row],[Quantidade máxima (q) (tonelada)]]/Tabela1[[#This Row],[Qsup Secção H]])</f>
        <v xml:space="preserve"> -</v>
      </c>
      <c r="X177" s="125" t="str">
        <f>IF(Tabela1[[#This Row],[Qsup Secção P]]=" -", " -", Tabela1[[#This Row],[Quantidade máxima (q) (tonelada)]]/Tabela1[[#This Row],[Qsup Secção P]])</f>
        <v xml:space="preserve"> -</v>
      </c>
      <c r="Y177" s="126" t="str">
        <f>IF(Tabela1[[#This Row],[Qsup Secção E]]=" -", " -", Tabela1[[#This Row],[Quantidade máxima (q) (tonelada)]]/Tabela1[[#This Row],[Qsup Secção E]])</f>
        <v xml:space="preserve"> -</v>
      </c>
      <c r="Z17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8" spans="2:27" s="1" customFormat="1" x14ac:dyDescent="0.3">
      <c r="B178" s="119"/>
      <c r="C178" s="121"/>
      <c r="D178" s="121"/>
      <c r="E178" s="121"/>
      <c r="F178" s="121"/>
      <c r="G178" s="121"/>
      <c r="H178" s="120"/>
      <c r="I178" s="121"/>
      <c r="J178" s="121"/>
      <c r="K178" s="121"/>
      <c r="L17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8" s="124" t="str">
        <f>IF(Tabela1[[#This Row],[Qinf Secção H]]=" -", " -", Tabela1[[#This Row],[Quantidade máxima (q) (tonelada)]]/Tabela1[[#This Row],[Qinf Secção H]])</f>
        <v xml:space="preserve"> -</v>
      </c>
      <c r="U178" s="125" t="str">
        <f>IF(Tabela1[[#This Row],[Qinf Secção P]]=" -", " -", Tabela1[[#This Row],[Quantidade máxima (q) (tonelada)]]/Tabela1[[#This Row],[Qinf Secção P]])</f>
        <v xml:space="preserve"> -</v>
      </c>
      <c r="V178" s="126" t="str">
        <f>IF(Tabela1[[#This Row],[Qinf Secção E]]=" -", " -", Tabela1[[#This Row],[Quantidade máxima (q) (tonelada)]]/Tabela1[[#This Row],[Qinf Secção E]])</f>
        <v xml:space="preserve"> -</v>
      </c>
      <c r="W178" s="125" t="str">
        <f>IF(Tabela1[[#This Row],[Qsup Secção H]]=" -", " -", Tabela1[[#This Row],[Quantidade máxima (q) (tonelada)]]/Tabela1[[#This Row],[Qsup Secção H]])</f>
        <v xml:space="preserve"> -</v>
      </c>
      <c r="X178" s="125" t="str">
        <f>IF(Tabela1[[#This Row],[Qsup Secção P]]=" -", " -", Tabela1[[#This Row],[Quantidade máxima (q) (tonelada)]]/Tabela1[[#This Row],[Qsup Secção P]])</f>
        <v xml:space="preserve"> -</v>
      </c>
      <c r="Y178" s="126" t="str">
        <f>IF(Tabela1[[#This Row],[Qsup Secção E]]=" -", " -", Tabela1[[#This Row],[Quantidade máxima (q) (tonelada)]]/Tabela1[[#This Row],[Qsup Secção E]])</f>
        <v xml:space="preserve"> -</v>
      </c>
      <c r="Z17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9" spans="2:27" s="1" customFormat="1" x14ac:dyDescent="0.3">
      <c r="B179" s="119"/>
      <c r="C179" s="121"/>
      <c r="D179" s="121"/>
      <c r="E179" s="121"/>
      <c r="F179" s="121"/>
      <c r="G179" s="121"/>
      <c r="H179" s="120"/>
      <c r="I179" s="121"/>
      <c r="J179" s="121"/>
      <c r="K179" s="121"/>
      <c r="L17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9" s="124" t="str">
        <f>IF(Tabela1[[#This Row],[Qinf Secção H]]=" -", " -", Tabela1[[#This Row],[Quantidade máxima (q) (tonelada)]]/Tabela1[[#This Row],[Qinf Secção H]])</f>
        <v xml:space="preserve"> -</v>
      </c>
      <c r="U179" s="125" t="str">
        <f>IF(Tabela1[[#This Row],[Qinf Secção P]]=" -", " -", Tabela1[[#This Row],[Quantidade máxima (q) (tonelada)]]/Tabela1[[#This Row],[Qinf Secção P]])</f>
        <v xml:space="preserve"> -</v>
      </c>
      <c r="V179" s="126" t="str">
        <f>IF(Tabela1[[#This Row],[Qinf Secção E]]=" -", " -", Tabela1[[#This Row],[Quantidade máxima (q) (tonelada)]]/Tabela1[[#This Row],[Qinf Secção E]])</f>
        <v xml:space="preserve"> -</v>
      </c>
      <c r="W179" s="125" t="str">
        <f>IF(Tabela1[[#This Row],[Qsup Secção H]]=" -", " -", Tabela1[[#This Row],[Quantidade máxima (q) (tonelada)]]/Tabela1[[#This Row],[Qsup Secção H]])</f>
        <v xml:space="preserve"> -</v>
      </c>
      <c r="X179" s="125" t="str">
        <f>IF(Tabela1[[#This Row],[Qsup Secção P]]=" -", " -", Tabela1[[#This Row],[Quantidade máxima (q) (tonelada)]]/Tabela1[[#This Row],[Qsup Secção P]])</f>
        <v xml:space="preserve"> -</v>
      </c>
      <c r="Y179" s="126" t="str">
        <f>IF(Tabela1[[#This Row],[Qsup Secção E]]=" -", " -", Tabela1[[#This Row],[Quantidade máxima (q) (tonelada)]]/Tabela1[[#This Row],[Qsup Secção E]])</f>
        <v xml:space="preserve"> -</v>
      </c>
      <c r="Z17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0" spans="2:27" s="1" customFormat="1" x14ac:dyDescent="0.3">
      <c r="B180" s="119"/>
      <c r="C180" s="121"/>
      <c r="D180" s="121"/>
      <c r="E180" s="121"/>
      <c r="F180" s="121"/>
      <c r="G180" s="121"/>
      <c r="H180" s="120"/>
      <c r="I180" s="121"/>
      <c r="J180" s="121"/>
      <c r="K180" s="121"/>
      <c r="L18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0" s="124" t="str">
        <f>IF(Tabela1[[#This Row],[Qinf Secção H]]=" -", " -", Tabela1[[#This Row],[Quantidade máxima (q) (tonelada)]]/Tabela1[[#This Row],[Qinf Secção H]])</f>
        <v xml:space="preserve"> -</v>
      </c>
      <c r="U180" s="125" t="str">
        <f>IF(Tabela1[[#This Row],[Qinf Secção P]]=" -", " -", Tabela1[[#This Row],[Quantidade máxima (q) (tonelada)]]/Tabela1[[#This Row],[Qinf Secção P]])</f>
        <v xml:space="preserve"> -</v>
      </c>
      <c r="V180" s="126" t="str">
        <f>IF(Tabela1[[#This Row],[Qinf Secção E]]=" -", " -", Tabela1[[#This Row],[Quantidade máxima (q) (tonelada)]]/Tabela1[[#This Row],[Qinf Secção E]])</f>
        <v xml:space="preserve"> -</v>
      </c>
      <c r="W180" s="125" t="str">
        <f>IF(Tabela1[[#This Row],[Qsup Secção H]]=" -", " -", Tabela1[[#This Row],[Quantidade máxima (q) (tonelada)]]/Tabela1[[#This Row],[Qsup Secção H]])</f>
        <v xml:space="preserve"> -</v>
      </c>
      <c r="X180" s="125" t="str">
        <f>IF(Tabela1[[#This Row],[Qsup Secção P]]=" -", " -", Tabela1[[#This Row],[Quantidade máxima (q) (tonelada)]]/Tabela1[[#This Row],[Qsup Secção P]])</f>
        <v xml:space="preserve"> -</v>
      </c>
      <c r="Y180" s="126" t="str">
        <f>IF(Tabela1[[#This Row],[Qsup Secção E]]=" -", " -", Tabela1[[#This Row],[Quantidade máxima (q) (tonelada)]]/Tabela1[[#This Row],[Qsup Secção E]])</f>
        <v xml:space="preserve"> -</v>
      </c>
      <c r="Z18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1" spans="2:27" s="1" customFormat="1" x14ac:dyDescent="0.3">
      <c r="B181" s="119"/>
      <c r="C181" s="121"/>
      <c r="D181" s="121"/>
      <c r="E181" s="121"/>
      <c r="F181" s="121"/>
      <c r="G181" s="121"/>
      <c r="H181" s="120"/>
      <c r="I181" s="121"/>
      <c r="J181" s="121"/>
      <c r="K181" s="121"/>
      <c r="L18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1" s="124" t="str">
        <f>IF(Tabela1[[#This Row],[Qinf Secção H]]=" -", " -", Tabela1[[#This Row],[Quantidade máxima (q) (tonelada)]]/Tabela1[[#This Row],[Qinf Secção H]])</f>
        <v xml:space="preserve"> -</v>
      </c>
      <c r="U181" s="125" t="str">
        <f>IF(Tabela1[[#This Row],[Qinf Secção P]]=" -", " -", Tabela1[[#This Row],[Quantidade máxima (q) (tonelada)]]/Tabela1[[#This Row],[Qinf Secção P]])</f>
        <v xml:space="preserve"> -</v>
      </c>
      <c r="V181" s="126" t="str">
        <f>IF(Tabela1[[#This Row],[Qinf Secção E]]=" -", " -", Tabela1[[#This Row],[Quantidade máxima (q) (tonelada)]]/Tabela1[[#This Row],[Qinf Secção E]])</f>
        <v xml:space="preserve"> -</v>
      </c>
      <c r="W181" s="125" t="str">
        <f>IF(Tabela1[[#This Row],[Qsup Secção H]]=" -", " -", Tabela1[[#This Row],[Quantidade máxima (q) (tonelada)]]/Tabela1[[#This Row],[Qsup Secção H]])</f>
        <v xml:space="preserve"> -</v>
      </c>
      <c r="X181" s="125" t="str">
        <f>IF(Tabela1[[#This Row],[Qsup Secção P]]=" -", " -", Tabela1[[#This Row],[Quantidade máxima (q) (tonelada)]]/Tabela1[[#This Row],[Qsup Secção P]])</f>
        <v xml:space="preserve"> -</v>
      </c>
      <c r="Y181" s="126" t="str">
        <f>IF(Tabela1[[#This Row],[Qsup Secção E]]=" -", " -", Tabela1[[#This Row],[Quantidade máxima (q) (tonelada)]]/Tabela1[[#This Row],[Qsup Secção E]])</f>
        <v xml:space="preserve"> -</v>
      </c>
      <c r="Z18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2" spans="2:27" s="1" customFormat="1" x14ac:dyDescent="0.3">
      <c r="B182" s="119"/>
      <c r="C182" s="121"/>
      <c r="D182" s="121"/>
      <c r="E182" s="121"/>
      <c r="F182" s="121"/>
      <c r="G182" s="121"/>
      <c r="H182" s="120"/>
      <c r="I182" s="121"/>
      <c r="J182" s="121"/>
      <c r="K182" s="121"/>
      <c r="L18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2" s="124" t="str">
        <f>IF(Tabela1[[#This Row],[Qinf Secção H]]=" -", " -", Tabela1[[#This Row],[Quantidade máxima (q) (tonelada)]]/Tabela1[[#This Row],[Qinf Secção H]])</f>
        <v xml:space="preserve"> -</v>
      </c>
      <c r="U182" s="125" t="str">
        <f>IF(Tabela1[[#This Row],[Qinf Secção P]]=" -", " -", Tabela1[[#This Row],[Quantidade máxima (q) (tonelada)]]/Tabela1[[#This Row],[Qinf Secção P]])</f>
        <v xml:space="preserve"> -</v>
      </c>
      <c r="V182" s="126" t="str">
        <f>IF(Tabela1[[#This Row],[Qinf Secção E]]=" -", " -", Tabela1[[#This Row],[Quantidade máxima (q) (tonelada)]]/Tabela1[[#This Row],[Qinf Secção E]])</f>
        <v xml:space="preserve"> -</v>
      </c>
      <c r="W182" s="125" t="str">
        <f>IF(Tabela1[[#This Row],[Qsup Secção H]]=" -", " -", Tabela1[[#This Row],[Quantidade máxima (q) (tonelada)]]/Tabela1[[#This Row],[Qsup Secção H]])</f>
        <v xml:space="preserve"> -</v>
      </c>
      <c r="X182" s="125" t="str">
        <f>IF(Tabela1[[#This Row],[Qsup Secção P]]=" -", " -", Tabela1[[#This Row],[Quantidade máxima (q) (tonelada)]]/Tabela1[[#This Row],[Qsup Secção P]])</f>
        <v xml:space="preserve"> -</v>
      </c>
      <c r="Y182" s="126" t="str">
        <f>IF(Tabela1[[#This Row],[Qsup Secção E]]=" -", " -", Tabela1[[#This Row],[Quantidade máxima (q) (tonelada)]]/Tabela1[[#This Row],[Qsup Secção E]])</f>
        <v xml:space="preserve"> -</v>
      </c>
      <c r="Z18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3" spans="2:27" s="1" customFormat="1" x14ac:dyDescent="0.3">
      <c r="B183" s="119"/>
      <c r="C183" s="121"/>
      <c r="D183" s="121"/>
      <c r="E183" s="121"/>
      <c r="F183" s="121"/>
      <c r="G183" s="121"/>
      <c r="H183" s="120"/>
      <c r="I183" s="121"/>
      <c r="J183" s="121"/>
      <c r="K183" s="121"/>
      <c r="L18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3" s="124" t="str">
        <f>IF(Tabela1[[#This Row],[Qinf Secção H]]=" -", " -", Tabela1[[#This Row],[Quantidade máxima (q) (tonelada)]]/Tabela1[[#This Row],[Qinf Secção H]])</f>
        <v xml:space="preserve"> -</v>
      </c>
      <c r="U183" s="125" t="str">
        <f>IF(Tabela1[[#This Row],[Qinf Secção P]]=" -", " -", Tabela1[[#This Row],[Quantidade máxima (q) (tonelada)]]/Tabela1[[#This Row],[Qinf Secção P]])</f>
        <v xml:space="preserve"> -</v>
      </c>
      <c r="V183" s="126" t="str">
        <f>IF(Tabela1[[#This Row],[Qinf Secção E]]=" -", " -", Tabela1[[#This Row],[Quantidade máxima (q) (tonelada)]]/Tabela1[[#This Row],[Qinf Secção E]])</f>
        <v xml:space="preserve"> -</v>
      </c>
      <c r="W183" s="125" t="str">
        <f>IF(Tabela1[[#This Row],[Qsup Secção H]]=" -", " -", Tabela1[[#This Row],[Quantidade máxima (q) (tonelada)]]/Tabela1[[#This Row],[Qsup Secção H]])</f>
        <v xml:space="preserve"> -</v>
      </c>
      <c r="X183" s="125" t="str">
        <f>IF(Tabela1[[#This Row],[Qsup Secção P]]=" -", " -", Tabela1[[#This Row],[Quantidade máxima (q) (tonelada)]]/Tabela1[[#This Row],[Qsup Secção P]])</f>
        <v xml:space="preserve"> -</v>
      </c>
      <c r="Y183" s="126" t="str">
        <f>IF(Tabela1[[#This Row],[Qsup Secção E]]=" -", " -", Tabela1[[#This Row],[Quantidade máxima (q) (tonelada)]]/Tabela1[[#This Row],[Qsup Secção E]])</f>
        <v xml:space="preserve"> -</v>
      </c>
      <c r="Z18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4" spans="2:27" s="1" customFormat="1" x14ac:dyDescent="0.3">
      <c r="B184" s="119"/>
      <c r="C184" s="121"/>
      <c r="D184" s="121"/>
      <c r="E184" s="121"/>
      <c r="F184" s="121"/>
      <c r="G184" s="121"/>
      <c r="H184" s="120"/>
      <c r="I184" s="121"/>
      <c r="J184" s="121"/>
      <c r="K184" s="121"/>
      <c r="L18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4" s="124" t="str">
        <f>IF(Tabela1[[#This Row],[Qinf Secção H]]=" -", " -", Tabela1[[#This Row],[Quantidade máxima (q) (tonelada)]]/Tabela1[[#This Row],[Qinf Secção H]])</f>
        <v xml:space="preserve"> -</v>
      </c>
      <c r="U184" s="125" t="str">
        <f>IF(Tabela1[[#This Row],[Qinf Secção P]]=" -", " -", Tabela1[[#This Row],[Quantidade máxima (q) (tonelada)]]/Tabela1[[#This Row],[Qinf Secção P]])</f>
        <v xml:space="preserve"> -</v>
      </c>
      <c r="V184" s="126" t="str">
        <f>IF(Tabela1[[#This Row],[Qinf Secção E]]=" -", " -", Tabela1[[#This Row],[Quantidade máxima (q) (tonelada)]]/Tabela1[[#This Row],[Qinf Secção E]])</f>
        <v xml:space="preserve"> -</v>
      </c>
      <c r="W184" s="125" t="str">
        <f>IF(Tabela1[[#This Row],[Qsup Secção H]]=" -", " -", Tabela1[[#This Row],[Quantidade máxima (q) (tonelada)]]/Tabela1[[#This Row],[Qsup Secção H]])</f>
        <v xml:space="preserve"> -</v>
      </c>
      <c r="X184" s="125" t="str">
        <f>IF(Tabela1[[#This Row],[Qsup Secção P]]=" -", " -", Tabela1[[#This Row],[Quantidade máxima (q) (tonelada)]]/Tabela1[[#This Row],[Qsup Secção P]])</f>
        <v xml:space="preserve"> -</v>
      </c>
      <c r="Y184" s="126" t="str">
        <f>IF(Tabela1[[#This Row],[Qsup Secção E]]=" -", " -", Tabela1[[#This Row],[Quantidade máxima (q) (tonelada)]]/Tabela1[[#This Row],[Qsup Secção E]])</f>
        <v xml:space="preserve"> -</v>
      </c>
      <c r="Z18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5" spans="2:27" s="1" customFormat="1" x14ac:dyDescent="0.3">
      <c r="B185" s="119"/>
      <c r="C185" s="121"/>
      <c r="D185" s="121"/>
      <c r="E185" s="121"/>
      <c r="F185" s="121"/>
      <c r="G185" s="121"/>
      <c r="H185" s="120"/>
      <c r="I185" s="121"/>
      <c r="J185" s="121"/>
      <c r="K185" s="121"/>
      <c r="L18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5" s="124" t="str">
        <f>IF(Tabela1[[#This Row],[Qinf Secção H]]=" -", " -", Tabela1[[#This Row],[Quantidade máxima (q) (tonelada)]]/Tabela1[[#This Row],[Qinf Secção H]])</f>
        <v xml:space="preserve"> -</v>
      </c>
      <c r="U185" s="125" t="str">
        <f>IF(Tabela1[[#This Row],[Qinf Secção P]]=" -", " -", Tabela1[[#This Row],[Quantidade máxima (q) (tonelada)]]/Tabela1[[#This Row],[Qinf Secção P]])</f>
        <v xml:space="preserve"> -</v>
      </c>
      <c r="V185" s="126" t="str">
        <f>IF(Tabela1[[#This Row],[Qinf Secção E]]=" -", " -", Tabela1[[#This Row],[Quantidade máxima (q) (tonelada)]]/Tabela1[[#This Row],[Qinf Secção E]])</f>
        <v xml:space="preserve"> -</v>
      </c>
      <c r="W185" s="125" t="str">
        <f>IF(Tabela1[[#This Row],[Qsup Secção H]]=" -", " -", Tabela1[[#This Row],[Quantidade máxima (q) (tonelada)]]/Tabela1[[#This Row],[Qsup Secção H]])</f>
        <v xml:space="preserve"> -</v>
      </c>
      <c r="X185" s="125" t="str">
        <f>IF(Tabela1[[#This Row],[Qsup Secção P]]=" -", " -", Tabela1[[#This Row],[Quantidade máxima (q) (tonelada)]]/Tabela1[[#This Row],[Qsup Secção P]])</f>
        <v xml:space="preserve"> -</v>
      </c>
      <c r="Y185" s="126" t="str">
        <f>IF(Tabela1[[#This Row],[Qsup Secção E]]=" -", " -", Tabela1[[#This Row],[Quantidade máxima (q) (tonelada)]]/Tabela1[[#This Row],[Qsup Secção E]])</f>
        <v xml:space="preserve"> -</v>
      </c>
      <c r="Z18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6" spans="2:27" s="1" customFormat="1" x14ac:dyDescent="0.3">
      <c r="B186" s="119"/>
      <c r="C186" s="121"/>
      <c r="D186" s="121"/>
      <c r="E186" s="121"/>
      <c r="F186" s="121"/>
      <c r="G186" s="121"/>
      <c r="H186" s="120"/>
      <c r="I186" s="121"/>
      <c r="J186" s="121"/>
      <c r="K186" s="121"/>
      <c r="L18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6" s="124" t="str">
        <f>IF(Tabela1[[#This Row],[Qinf Secção H]]=" -", " -", Tabela1[[#This Row],[Quantidade máxima (q) (tonelada)]]/Tabela1[[#This Row],[Qinf Secção H]])</f>
        <v xml:space="preserve"> -</v>
      </c>
      <c r="U186" s="125" t="str">
        <f>IF(Tabela1[[#This Row],[Qinf Secção P]]=" -", " -", Tabela1[[#This Row],[Quantidade máxima (q) (tonelada)]]/Tabela1[[#This Row],[Qinf Secção P]])</f>
        <v xml:space="preserve"> -</v>
      </c>
      <c r="V186" s="126" t="str">
        <f>IF(Tabela1[[#This Row],[Qinf Secção E]]=" -", " -", Tabela1[[#This Row],[Quantidade máxima (q) (tonelada)]]/Tabela1[[#This Row],[Qinf Secção E]])</f>
        <v xml:space="preserve"> -</v>
      </c>
      <c r="W186" s="125" t="str">
        <f>IF(Tabela1[[#This Row],[Qsup Secção H]]=" -", " -", Tabela1[[#This Row],[Quantidade máxima (q) (tonelada)]]/Tabela1[[#This Row],[Qsup Secção H]])</f>
        <v xml:space="preserve"> -</v>
      </c>
      <c r="X186" s="125" t="str">
        <f>IF(Tabela1[[#This Row],[Qsup Secção P]]=" -", " -", Tabela1[[#This Row],[Quantidade máxima (q) (tonelada)]]/Tabela1[[#This Row],[Qsup Secção P]])</f>
        <v xml:space="preserve"> -</v>
      </c>
      <c r="Y186" s="126" t="str">
        <f>IF(Tabela1[[#This Row],[Qsup Secção E]]=" -", " -", Tabela1[[#This Row],[Quantidade máxima (q) (tonelada)]]/Tabela1[[#This Row],[Qsup Secção E]])</f>
        <v xml:space="preserve"> -</v>
      </c>
      <c r="Z18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7" spans="2:27" s="1" customFormat="1" x14ac:dyDescent="0.3">
      <c r="B187" s="119"/>
      <c r="C187" s="121"/>
      <c r="D187" s="121"/>
      <c r="E187" s="121"/>
      <c r="F187" s="121"/>
      <c r="G187" s="121"/>
      <c r="H187" s="120"/>
      <c r="I187" s="121"/>
      <c r="J187" s="121"/>
      <c r="K187" s="121"/>
      <c r="L18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7" s="124" t="str">
        <f>IF(Tabela1[[#This Row],[Qinf Secção H]]=" -", " -", Tabela1[[#This Row],[Quantidade máxima (q) (tonelada)]]/Tabela1[[#This Row],[Qinf Secção H]])</f>
        <v xml:space="preserve"> -</v>
      </c>
      <c r="U187" s="125" t="str">
        <f>IF(Tabela1[[#This Row],[Qinf Secção P]]=" -", " -", Tabela1[[#This Row],[Quantidade máxima (q) (tonelada)]]/Tabela1[[#This Row],[Qinf Secção P]])</f>
        <v xml:space="preserve"> -</v>
      </c>
      <c r="V187" s="126" t="str">
        <f>IF(Tabela1[[#This Row],[Qinf Secção E]]=" -", " -", Tabela1[[#This Row],[Quantidade máxima (q) (tonelada)]]/Tabela1[[#This Row],[Qinf Secção E]])</f>
        <v xml:space="preserve"> -</v>
      </c>
      <c r="W187" s="125" t="str">
        <f>IF(Tabela1[[#This Row],[Qsup Secção H]]=" -", " -", Tabela1[[#This Row],[Quantidade máxima (q) (tonelada)]]/Tabela1[[#This Row],[Qsup Secção H]])</f>
        <v xml:space="preserve"> -</v>
      </c>
      <c r="X187" s="125" t="str">
        <f>IF(Tabela1[[#This Row],[Qsup Secção P]]=" -", " -", Tabela1[[#This Row],[Quantidade máxima (q) (tonelada)]]/Tabela1[[#This Row],[Qsup Secção P]])</f>
        <v xml:space="preserve"> -</v>
      </c>
      <c r="Y187" s="126" t="str">
        <f>IF(Tabela1[[#This Row],[Qsup Secção E]]=" -", " -", Tabela1[[#This Row],[Quantidade máxima (q) (tonelada)]]/Tabela1[[#This Row],[Qsup Secção E]])</f>
        <v xml:space="preserve"> -</v>
      </c>
      <c r="Z18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8" spans="2:27" s="1" customFormat="1" x14ac:dyDescent="0.3">
      <c r="B188" s="119"/>
      <c r="C188" s="121"/>
      <c r="D188" s="121"/>
      <c r="E188" s="121"/>
      <c r="F188" s="121"/>
      <c r="G188" s="121"/>
      <c r="H188" s="120"/>
      <c r="I188" s="121"/>
      <c r="J188" s="121"/>
      <c r="K188" s="121"/>
      <c r="L18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8" s="124" t="str">
        <f>IF(Tabela1[[#This Row],[Qinf Secção H]]=" -", " -", Tabela1[[#This Row],[Quantidade máxima (q) (tonelada)]]/Tabela1[[#This Row],[Qinf Secção H]])</f>
        <v xml:space="preserve"> -</v>
      </c>
      <c r="U188" s="125" t="str">
        <f>IF(Tabela1[[#This Row],[Qinf Secção P]]=" -", " -", Tabela1[[#This Row],[Quantidade máxima (q) (tonelada)]]/Tabela1[[#This Row],[Qinf Secção P]])</f>
        <v xml:space="preserve"> -</v>
      </c>
      <c r="V188" s="126" t="str">
        <f>IF(Tabela1[[#This Row],[Qinf Secção E]]=" -", " -", Tabela1[[#This Row],[Quantidade máxima (q) (tonelada)]]/Tabela1[[#This Row],[Qinf Secção E]])</f>
        <v xml:space="preserve"> -</v>
      </c>
      <c r="W188" s="125" t="str">
        <f>IF(Tabela1[[#This Row],[Qsup Secção H]]=" -", " -", Tabela1[[#This Row],[Quantidade máxima (q) (tonelada)]]/Tabela1[[#This Row],[Qsup Secção H]])</f>
        <v xml:space="preserve"> -</v>
      </c>
      <c r="X188" s="125" t="str">
        <f>IF(Tabela1[[#This Row],[Qsup Secção P]]=" -", " -", Tabela1[[#This Row],[Quantidade máxima (q) (tonelada)]]/Tabela1[[#This Row],[Qsup Secção P]])</f>
        <v xml:space="preserve"> -</v>
      </c>
      <c r="Y188" s="126" t="str">
        <f>IF(Tabela1[[#This Row],[Qsup Secção E]]=" -", " -", Tabela1[[#This Row],[Quantidade máxima (q) (tonelada)]]/Tabela1[[#This Row],[Qsup Secção E]])</f>
        <v xml:space="preserve"> -</v>
      </c>
      <c r="Z18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9" spans="2:27" s="1" customFormat="1" x14ac:dyDescent="0.3">
      <c r="B189" s="119"/>
      <c r="C189" s="121"/>
      <c r="D189" s="121"/>
      <c r="E189" s="121"/>
      <c r="F189" s="121"/>
      <c r="G189" s="121"/>
      <c r="H189" s="120"/>
      <c r="I189" s="121"/>
      <c r="J189" s="121"/>
      <c r="K189" s="121"/>
      <c r="L18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9" s="124" t="str">
        <f>IF(Tabela1[[#This Row],[Qinf Secção H]]=" -", " -", Tabela1[[#This Row],[Quantidade máxima (q) (tonelada)]]/Tabela1[[#This Row],[Qinf Secção H]])</f>
        <v xml:space="preserve"> -</v>
      </c>
      <c r="U189" s="125" t="str">
        <f>IF(Tabela1[[#This Row],[Qinf Secção P]]=" -", " -", Tabela1[[#This Row],[Quantidade máxima (q) (tonelada)]]/Tabela1[[#This Row],[Qinf Secção P]])</f>
        <v xml:space="preserve"> -</v>
      </c>
      <c r="V189" s="126" t="str">
        <f>IF(Tabela1[[#This Row],[Qinf Secção E]]=" -", " -", Tabela1[[#This Row],[Quantidade máxima (q) (tonelada)]]/Tabela1[[#This Row],[Qinf Secção E]])</f>
        <v xml:space="preserve"> -</v>
      </c>
      <c r="W189" s="125" t="str">
        <f>IF(Tabela1[[#This Row],[Qsup Secção H]]=" -", " -", Tabela1[[#This Row],[Quantidade máxima (q) (tonelada)]]/Tabela1[[#This Row],[Qsup Secção H]])</f>
        <v xml:space="preserve"> -</v>
      </c>
      <c r="X189" s="125" t="str">
        <f>IF(Tabela1[[#This Row],[Qsup Secção P]]=" -", " -", Tabela1[[#This Row],[Quantidade máxima (q) (tonelada)]]/Tabela1[[#This Row],[Qsup Secção P]])</f>
        <v xml:space="preserve"> -</v>
      </c>
      <c r="Y189" s="126" t="str">
        <f>IF(Tabela1[[#This Row],[Qsup Secção E]]=" -", " -", Tabela1[[#This Row],[Quantidade máxima (q) (tonelada)]]/Tabela1[[#This Row],[Qsup Secção E]])</f>
        <v xml:space="preserve"> -</v>
      </c>
      <c r="Z18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0" spans="2:27" s="1" customFormat="1" x14ac:dyDescent="0.3">
      <c r="B190" s="119"/>
      <c r="C190" s="121"/>
      <c r="D190" s="121"/>
      <c r="E190" s="121"/>
      <c r="F190" s="121"/>
      <c r="G190" s="121"/>
      <c r="H190" s="120"/>
      <c r="I190" s="121"/>
      <c r="J190" s="121"/>
      <c r="K190" s="121"/>
      <c r="L19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0" s="124" t="str">
        <f>IF(Tabela1[[#This Row],[Qinf Secção H]]=" -", " -", Tabela1[[#This Row],[Quantidade máxima (q) (tonelada)]]/Tabela1[[#This Row],[Qinf Secção H]])</f>
        <v xml:space="preserve"> -</v>
      </c>
      <c r="U190" s="125" t="str">
        <f>IF(Tabela1[[#This Row],[Qinf Secção P]]=" -", " -", Tabela1[[#This Row],[Quantidade máxima (q) (tonelada)]]/Tabela1[[#This Row],[Qinf Secção P]])</f>
        <v xml:space="preserve"> -</v>
      </c>
      <c r="V190" s="126" t="str">
        <f>IF(Tabela1[[#This Row],[Qinf Secção E]]=" -", " -", Tabela1[[#This Row],[Quantidade máxima (q) (tonelada)]]/Tabela1[[#This Row],[Qinf Secção E]])</f>
        <v xml:space="preserve"> -</v>
      </c>
      <c r="W190" s="125" t="str">
        <f>IF(Tabela1[[#This Row],[Qsup Secção H]]=" -", " -", Tabela1[[#This Row],[Quantidade máxima (q) (tonelada)]]/Tabela1[[#This Row],[Qsup Secção H]])</f>
        <v xml:space="preserve"> -</v>
      </c>
      <c r="X190" s="125" t="str">
        <f>IF(Tabela1[[#This Row],[Qsup Secção P]]=" -", " -", Tabela1[[#This Row],[Quantidade máxima (q) (tonelada)]]/Tabela1[[#This Row],[Qsup Secção P]])</f>
        <v xml:space="preserve"> -</v>
      </c>
      <c r="Y190" s="126" t="str">
        <f>IF(Tabela1[[#This Row],[Qsup Secção E]]=" -", " -", Tabela1[[#This Row],[Quantidade máxima (q) (tonelada)]]/Tabela1[[#This Row],[Qsup Secção E]])</f>
        <v xml:space="preserve"> -</v>
      </c>
      <c r="Z19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1" spans="2:27" s="1" customFormat="1" x14ac:dyDescent="0.3">
      <c r="B191" s="119"/>
      <c r="C191" s="121"/>
      <c r="D191" s="121"/>
      <c r="E191" s="121"/>
      <c r="F191" s="121"/>
      <c r="G191" s="121"/>
      <c r="H191" s="120"/>
      <c r="I191" s="121"/>
      <c r="J191" s="121"/>
      <c r="K191" s="121"/>
      <c r="L19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1" s="124" t="str">
        <f>IF(Tabela1[[#This Row],[Qinf Secção H]]=" -", " -", Tabela1[[#This Row],[Quantidade máxima (q) (tonelada)]]/Tabela1[[#This Row],[Qinf Secção H]])</f>
        <v xml:space="preserve"> -</v>
      </c>
      <c r="U191" s="125" t="str">
        <f>IF(Tabela1[[#This Row],[Qinf Secção P]]=" -", " -", Tabela1[[#This Row],[Quantidade máxima (q) (tonelada)]]/Tabela1[[#This Row],[Qinf Secção P]])</f>
        <v xml:space="preserve"> -</v>
      </c>
      <c r="V191" s="126" t="str">
        <f>IF(Tabela1[[#This Row],[Qinf Secção E]]=" -", " -", Tabela1[[#This Row],[Quantidade máxima (q) (tonelada)]]/Tabela1[[#This Row],[Qinf Secção E]])</f>
        <v xml:space="preserve"> -</v>
      </c>
      <c r="W191" s="125" t="str">
        <f>IF(Tabela1[[#This Row],[Qsup Secção H]]=" -", " -", Tabela1[[#This Row],[Quantidade máxima (q) (tonelada)]]/Tabela1[[#This Row],[Qsup Secção H]])</f>
        <v xml:space="preserve"> -</v>
      </c>
      <c r="X191" s="125" t="str">
        <f>IF(Tabela1[[#This Row],[Qsup Secção P]]=" -", " -", Tabela1[[#This Row],[Quantidade máxima (q) (tonelada)]]/Tabela1[[#This Row],[Qsup Secção P]])</f>
        <v xml:space="preserve"> -</v>
      </c>
      <c r="Y191" s="126" t="str">
        <f>IF(Tabela1[[#This Row],[Qsup Secção E]]=" -", " -", Tabela1[[#This Row],[Quantidade máxima (q) (tonelada)]]/Tabela1[[#This Row],[Qsup Secção E]])</f>
        <v xml:space="preserve"> -</v>
      </c>
      <c r="Z19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2" spans="2:27" s="1" customFormat="1" x14ac:dyDescent="0.3">
      <c r="B192" s="119"/>
      <c r="C192" s="121"/>
      <c r="D192" s="121"/>
      <c r="E192" s="121"/>
      <c r="F192" s="121"/>
      <c r="G192" s="121"/>
      <c r="H192" s="120"/>
      <c r="I192" s="121"/>
      <c r="J192" s="121"/>
      <c r="K192" s="121"/>
      <c r="L19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2" s="124" t="str">
        <f>IF(Tabela1[[#This Row],[Qinf Secção H]]=" -", " -", Tabela1[[#This Row],[Quantidade máxima (q) (tonelada)]]/Tabela1[[#This Row],[Qinf Secção H]])</f>
        <v xml:space="preserve"> -</v>
      </c>
      <c r="U192" s="125" t="str">
        <f>IF(Tabela1[[#This Row],[Qinf Secção P]]=" -", " -", Tabela1[[#This Row],[Quantidade máxima (q) (tonelada)]]/Tabela1[[#This Row],[Qinf Secção P]])</f>
        <v xml:space="preserve"> -</v>
      </c>
      <c r="V192" s="126" t="str">
        <f>IF(Tabela1[[#This Row],[Qinf Secção E]]=" -", " -", Tabela1[[#This Row],[Quantidade máxima (q) (tonelada)]]/Tabela1[[#This Row],[Qinf Secção E]])</f>
        <v xml:space="preserve"> -</v>
      </c>
      <c r="W192" s="125" t="str">
        <f>IF(Tabela1[[#This Row],[Qsup Secção H]]=" -", " -", Tabela1[[#This Row],[Quantidade máxima (q) (tonelada)]]/Tabela1[[#This Row],[Qsup Secção H]])</f>
        <v xml:space="preserve"> -</v>
      </c>
      <c r="X192" s="125" t="str">
        <f>IF(Tabela1[[#This Row],[Qsup Secção P]]=" -", " -", Tabela1[[#This Row],[Quantidade máxima (q) (tonelada)]]/Tabela1[[#This Row],[Qsup Secção P]])</f>
        <v xml:space="preserve"> -</v>
      </c>
      <c r="Y192" s="126" t="str">
        <f>IF(Tabela1[[#This Row],[Qsup Secção E]]=" -", " -", Tabela1[[#This Row],[Quantidade máxima (q) (tonelada)]]/Tabela1[[#This Row],[Qsup Secção E]])</f>
        <v xml:space="preserve"> -</v>
      </c>
      <c r="Z19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3" spans="2:27" s="1" customFormat="1" x14ac:dyDescent="0.3">
      <c r="B193" s="119"/>
      <c r="C193" s="121"/>
      <c r="D193" s="121"/>
      <c r="E193" s="121"/>
      <c r="F193" s="121"/>
      <c r="G193" s="121"/>
      <c r="H193" s="120"/>
      <c r="I193" s="121"/>
      <c r="J193" s="121"/>
      <c r="K193" s="121"/>
      <c r="L19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3" s="124" t="str">
        <f>IF(Tabela1[[#This Row],[Qinf Secção H]]=" -", " -", Tabela1[[#This Row],[Quantidade máxima (q) (tonelada)]]/Tabela1[[#This Row],[Qinf Secção H]])</f>
        <v xml:space="preserve"> -</v>
      </c>
      <c r="U193" s="125" t="str">
        <f>IF(Tabela1[[#This Row],[Qinf Secção P]]=" -", " -", Tabela1[[#This Row],[Quantidade máxima (q) (tonelada)]]/Tabela1[[#This Row],[Qinf Secção P]])</f>
        <v xml:space="preserve"> -</v>
      </c>
      <c r="V193" s="126" t="str">
        <f>IF(Tabela1[[#This Row],[Qinf Secção E]]=" -", " -", Tabela1[[#This Row],[Quantidade máxima (q) (tonelada)]]/Tabela1[[#This Row],[Qinf Secção E]])</f>
        <v xml:space="preserve"> -</v>
      </c>
      <c r="W193" s="125" t="str">
        <f>IF(Tabela1[[#This Row],[Qsup Secção H]]=" -", " -", Tabela1[[#This Row],[Quantidade máxima (q) (tonelada)]]/Tabela1[[#This Row],[Qsup Secção H]])</f>
        <v xml:space="preserve"> -</v>
      </c>
      <c r="X193" s="125" t="str">
        <f>IF(Tabela1[[#This Row],[Qsup Secção P]]=" -", " -", Tabela1[[#This Row],[Quantidade máxima (q) (tonelada)]]/Tabela1[[#This Row],[Qsup Secção P]])</f>
        <v xml:space="preserve"> -</v>
      </c>
      <c r="Y193" s="126" t="str">
        <f>IF(Tabela1[[#This Row],[Qsup Secção E]]=" -", " -", Tabela1[[#This Row],[Quantidade máxima (q) (tonelada)]]/Tabela1[[#This Row],[Qsup Secção E]])</f>
        <v xml:space="preserve"> -</v>
      </c>
      <c r="Z19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4" spans="2:27" s="1" customFormat="1" x14ac:dyDescent="0.3">
      <c r="B194" s="119"/>
      <c r="C194" s="121"/>
      <c r="D194" s="121"/>
      <c r="E194" s="121"/>
      <c r="F194" s="121"/>
      <c r="G194" s="121"/>
      <c r="H194" s="120"/>
      <c r="I194" s="121"/>
      <c r="J194" s="121"/>
      <c r="K194" s="121"/>
      <c r="L19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4" s="124" t="str">
        <f>IF(Tabela1[[#This Row],[Qinf Secção H]]=" -", " -", Tabela1[[#This Row],[Quantidade máxima (q) (tonelada)]]/Tabela1[[#This Row],[Qinf Secção H]])</f>
        <v xml:space="preserve"> -</v>
      </c>
      <c r="U194" s="125" t="str">
        <f>IF(Tabela1[[#This Row],[Qinf Secção P]]=" -", " -", Tabela1[[#This Row],[Quantidade máxima (q) (tonelada)]]/Tabela1[[#This Row],[Qinf Secção P]])</f>
        <v xml:space="preserve"> -</v>
      </c>
      <c r="V194" s="126" t="str">
        <f>IF(Tabela1[[#This Row],[Qinf Secção E]]=" -", " -", Tabela1[[#This Row],[Quantidade máxima (q) (tonelada)]]/Tabela1[[#This Row],[Qinf Secção E]])</f>
        <v xml:space="preserve"> -</v>
      </c>
      <c r="W194" s="125" t="str">
        <f>IF(Tabela1[[#This Row],[Qsup Secção H]]=" -", " -", Tabela1[[#This Row],[Quantidade máxima (q) (tonelada)]]/Tabela1[[#This Row],[Qsup Secção H]])</f>
        <v xml:space="preserve"> -</v>
      </c>
      <c r="X194" s="125" t="str">
        <f>IF(Tabela1[[#This Row],[Qsup Secção P]]=" -", " -", Tabela1[[#This Row],[Quantidade máxima (q) (tonelada)]]/Tabela1[[#This Row],[Qsup Secção P]])</f>
        <v xml:space="preserve"> -</v>
      </c>
      <c r="Y194" s="126" t="str">
        <f>IF(Tabela1[[#This Row],[Qsup Secção E]]=" -", " -", Tabela1[[#This Row],[Quantidade máxima (q) (tonelada)]]/Tabela1[[#This Row],[Qsup Secção E]])</f>
        <v xml:space="preserve"> -</v>
      </c>
      <c r="Z19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5" spans="2:27" s="1" customFormat="1" x14ac:dyDescent="0.3">
      <c r="B195" s="119"/>
      <c r="C195" s="121"/>
      <c r="D195" s="121"/>
      <c r="E195" s="121"/>
      <c r="F195" s="121"/>
      <c r="G195" s="121"/>
      <c r="H195" s="120"/>
      <c r="I195" s="121"/>
      <c r="J195" s="121"/>
      <c r="K195" s="121"/>
      <c r="L19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5" s="124" t="str">
        <f>IF(Tabela1[[#This Row],[Qinf Secção H]]=" -", " -", Tabela1[[#This Row],[Quantidade máxima (q) (tonelada)]]/Tabela1[[#This Row],[Qinf Secção H]])</f>
        <v xml:space="preserve"> -</v>
      </c>
      <c r="U195" s="125" t="str">
        <f>IF(Tabela1[[#This Row],[Qinf Secção P]]=" -", " -", Tabela1[[#This Row],[Quantidade máxima (q) (tonelada)]]/Tabela1[[#This Row],[Qinf Secção P]])</f>
        <v xml:space="preserve"> -</v>
      </c>
      <c r="V195" s="126" t="str">
        <f>IF(Tabela1[[#This Row],[Qinf Secção E]]=" -", " -", Tabela1[[#This Row],[Quantidade máxima (q) (tonelada)]]/Tabela1[[#This Row],[Qinf Secção E]])</f>
        <v xml:space="preserve"> -</v>
      </c>
      <c r="W195" s="125" t="str">
        <f>IF(Tabela1[[#This Row],[Qsup Secção H]]=" -", " -", Tabela1[[#This Row],[Quantidade máxima (q) (tonelada)]]/Tabela1[[#This Row],[Qsup Secção H]])</f>
        <v xml:space="preserve"> -</v>
      </c>
      <c r="X195" s="125" t="str">
        <f>IF(Tabela1[[#This Row],[Qsup Secção P]]=" -", " -", Tabela1[[#This Row],[Quantidade máxima (q) (tonelada)]]/Tabela1[[#This Row],[Qsup Secção P]])</f>
        <v xml:space="preserve"> -</v>
      </c>
      <c r="Y195" s="126" t="str">
        <f>IF(Tabela1[[#This Row],[Qsup Secção E]]=" -", " -", Tabela1[[#This Row],[Quantidade máxima (q) (tonelada)]]/Tabela1[[#This Row],[Qsup Secção E]])</f>
        <v xml:space="preserve"> -</v>
      </c>
      <c r="Z19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6" spans="2:27" s="1" customFormat="1" x14ac:dyDescent="0.3">
      <c r="B196" s="119"/>
      <c r="C196" s="121"/>
      <c r="D196" s="121"/>
      <c r="E196" s="121"/>
      <c r="F196" s="121"/>
      <c r="G196" s="121"/>
      <c r="H196" s="120"/>
      <c r="I196" s="121"/>
      <c r="J196" s="121"/>
      <c r="K196" s="121"/>
      <c r="L19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6" s="124" t="str">
        <f>IF(Tabela1[[#This Row],[Qinf Secção H]]=" -", " -", Tabela1[[#This Row],[Quantidade máxima (q) (tonelada)]]/Tabela1[[#This Row],[Qinf Secção H]])</f>
        <v xml:space="preserve"> -</v>
      </c>
      <c r="U196" s="125" t="str">
        <f>IF(Tabela1[[#This Row],[Qinf Secção P]]=" -", " -", Tabela1[[#This Row],[Quantidade máxima (q) (tonelada)]]/Tabela1[[#This Row],[Qinf Secção P]])</f>
        <v xml:space="preserve"> -</v>
      </c>
      <c r="V196" s="126" t="str">
        <f>IF(Tabela1[[#This Row],[Qinf Secção E]]=" -", " -", Tabela1[[#This Row],[Quantidade máxima (q) (tonelada)]]/Tabela1[[#This Row],[Qinf Secção E]])</f>
        <v xml:space="preserve"> -</v>
      </c>
      <c r="W196" s="125" t="str">
        <f>IF(Tabela1[[#This Row],[Qsup Secção H]]=" -", " -", Tabela1[[#This Row],[Quantidade máxima (q) (tonelada)]]/Tabela1[[#This Row],[Qsup Secção H]])</f>
        <v xml:space="preserve"> -</v>
      </c>
      <c r="X196" s="125" t="str">
        <f>IF(Tabela1[[#This Row],[Qsup Secção P]]=" -", " -", Tabela1[[#This Row],[Quantidade máxima (q) (tonelada)]]/Tabela1[[#This Row],[Qsup Secção P]])</f>
        <v xml:space="preserve"> -</v>
      </c>
      <c r="Y196" s="126" t="str">
        <f>IF(Tabela1[[#This Row],[Qsup Secção E]]=" -", " -", Tabela1[[#This Row],[Quantidade máxima (q) (tonelada)]]/Tabela1[[#This Row],[Qsup Secção E]])</f>
        <v xml:space="preserve"> -</v>
      </c>
      <c r="Z19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7" spans="2:27" s="1" customFormat="1" x14ac:dyDescent="0.3">
      <c r="B197" s="119"/>
      <c r="C197" s="121"/>
      <c r="D197" s="121"/>
      <c r="E197" s="121"/>
      <c r="F197" s="121"/>
      <c r="G197" s="121"/>
      <c r="H197" s="120"/>
      <c r="I197" s="121"/>
      <c r="J197" s="121"/>
      <c r="K197" s="121"/>
      <c r="L19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7" s="124" t="str">
        <f>IF(Tabela1[[#This Row],[Qinf Secção H]]=" -", " -", Tabela1[[#This Row],[Quantidade máxima (q) (tonelada)]]/Tabela1[[#This Row],[Qinf Secção H]])</f>
        <v xml:space="preserve"> -</v>
      </c>
      <c r="U197" s="125" t="str">
        <f>IF(Tabela1[[#This Row],[Qinf Secção P]]=" -", " -", Tabela1[[#This Row],[Quantidade máxima (q) (tonelada)]]/Tabela1[[#This Row],[Qinf Secção P]])</f>
        <v xml:space="preserve"> -</v>
      </c>
      <c r="V197" s="126" t="str">
        <f>IF(Tabela1[[#This Row],[Qinf Secção E]]=" -", " -", Tabela1[[#This Row],[Quantidade máxima (q) (tonelada)]]/Tabela1[[#This Row],[Qinf Secção E]])</f>
        <v xml:space="preserve"> -</v>
      </c>
      <c r="W197" s="125" t="str">
        <f>IF(Tabela1[[#This Row],[Qsup Secção H]]=" -", " -", Tabela1[[#This Row],[Quantidade máxima (q) (tonelada)]]/Tabela1[[#This Row],[Qsup Secção H]])</f>
        <v xml:space="preserve"> -</v>
      </c>
      <c r="X197" s="125" t="str">
        <f>IF(Tabela1[[#This Row],[Qsup Secção P]]=" -", " -", Tabela1[[#This Row],[Quantidade máxima (q) (tonelada)]]/Tabela1[[#This Row],[Qsup Secção P]])</f>
        <v xml:space="preserve"> -</v>
      </c>
      <c r="Y197" s="126" t="str">
        <f>IF(Tabela1[[#This Row],[Qsup Secção E]]=" -", " -", Tabela1[[#This Row],[Quantidade máxima (q) (tonelada)]]/Tabela1[[#This Row],[Qsup Secção E]])</f>
        <v xml:space="preserve"> -</v>
      </c>
      <c r="Z19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8" spans="2:27" s="1" customFormat="1" x14ac:dyDescent="0.3">
      <c r="B198" s="119"/>
      <c r="C198" s="121"/>
      <c r="D198" s="121"/>
      <c r="E198" s="121"/>
      <c r="F198" s="121"/>
      <c r="G198" s="121"/>
      <c r="H198" s="120"/>
      <c r="I198" s="121"/>
      <c r="J198" s="121"/>
      <c r="K198" s="121"/>
      <c r="L19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8" s="124" t="str">
        <f>IF(Tabela1[[#This Row],[Qinf Secção H]]=" -", " -", Tabela1[[#This Row],[Quantidade máxima (q) (tonelada)]]/Tabela1[[#This Row],[Qinf Secção H]])</f>
        <v xml:space="preserve"> -</v>
      </c>
      <c r="U198" s="125" t="str">
        <f>IF(Tabela1[[#This Row],[Qinf Secção P]]=" -", " -", Tabela1[[#This Row],[Quantidade máxima (q) (tonelada)]]/Tabela1[[#This Row],[Qinf Secção P]])</f>
        <v xml:space="preserve"> -</v>
      </c>
      <c r="V198" s="126" t="str">
        <f>IF(Tabela1[[#This Row],[Qinf Secção E]]=" -", " -", Tabela1[[#This Row],[Quantidade máxima (q) (tonelada)]]/Tabela1[[#This Row],[Qinf Secção E]])</f>
        <v xml:space="preserve"> -</v>
      </c>
      <c r="W198" s="125" t="str">
        <f>IF(Tabela1[[#This Row],[Qsup Secção H]]=" -", " -", Tabela1[[#This Row],[Quantidade máxima (q) (tonelada)]]/Tabela1[[#This Row],[Qsup Secção H]])</f>
        <v xml:space="preserve"> -</v>
      </c>
      <c r="X198" s="125" t="str">
        <f>IF(Tabela1[[#This Row],[Qsup Secção P]]=" -", " -", Tabela1[[#This Row],[Quantidade máxima (q) (tonelada)]]/Tabela1[[#This Row],[Qsup Secção P]])</f>
        <v xml:space="preserve"> -</v>
      </c>
      <c r="Y198" s="126" t="str">
        <f>IF(Tabela1[[#This Row],[Qsup Secção E]]=" -", " -", Tabela1[[#This Row],[Quantidade máxima (q) (tonelada)]]/Tabela1[[#This Row],[Qsup Secção E]])</f>
        <v xml:space="preserve"> -</v>
      </c>
      <c r="Z19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9" spans="2:27" s="1" customFormat="1" x14ac:dyDescent="0.3">
      <c r="B199" s="119"/>
      <c r="C199" s="121"/>
      <c r="D199" s="121"/>
      <c r="E199" s="121"/>
      <c r="F199" s="121"/>
      <c r="G199" s="121"/>
      <c r="H199" s="120"/>
      <c r="I199" s="121"/>
      <c r="J199" s="121"/>
      <c r="K199" s="121"/>
      <c r="L19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9" s="124" t="str">
        <f>IF(Tabela1[[#This Row],[Qinf Secção H]]=" -", " -", Tabela1[[#This Row],[Quantidade máxima (q) (tonelada)]]/Tabela1[[#This Row],[Qinf Secção H]])</f>
        <v xml:space="preserve"> -</v>
      </c>
      <c r="U199" s="125" t="str">
        <f>IF(Tabela1[[#This Row],[Qinf Secção P]]=" -", " -", Tabela1[[#This Row],[Quantidade máxima (q) (tonelada)]]/Tabela1[[#This Row],[Qinf Secção P]])</f>
        <v xml:space="preserve"> -</v>
      </c>
      <c r="V199" s="126" t="str">
        <f>IF(Tabela1[[#This Row],[Qinf Secção E]]=" -", " -", Tabela1[[#This Row],[Quantidade máxima (q) (tonelada)]]/Tabela1[[#This Row],[Qinf Secção E]])</f>
        <v xml:space="preserve"> -</v>
      </c>
      <c r="W199" s="125" t="str">
        <f>IF(Tabela1[[#This Row],[Qsup Secção H]]=" -", " -", Tabela1[[#This Row],[Quantidade máxima (q) (tonelada)]]/Tabela1[[#This Row],[Qsup Secção H]])</f>
        <v xml:space="preserve"> -</v>
      </c>
      <c r="X199" s="125" t="str">
        <f>IF(Tabela1[[#This Row],[Qsup Secção P]]=" -", " -", Tabela1[[#This Row],[Quantidade máxima (q) (tonelada)]]/Tabela1[[#This Row],[Qsup Secção P]])</f>
        <v xml:space="preserve"> -</v>
      </c>
      <c r="Y199" s="126" t="str">
        <f>IF(Tabela1[[#This Row],[Qsup Secção E]]=" -", " -", Tabela1[[#This Row],[Quantidade máxima (q) (tonelada)]]/Tabela1[[#This Row],[Qsup Secção E]])</f>
        <v xml:space="preserve"> -</v>
      </c>
      <c r="Z19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0" spans="2:27" s="1" customFormat="1" x14ac:dyDescent="0.3">
      <c r="B200" s="119"/>
      <c r="C200" s="121"/>
      <c r="D200" s="121"/>
      <c r="E200" s="121"/>
      <c r="F200" s="121"/>
      <c r="G200" s="121"/>
      <c r="H200" s="120"/>
      <c r="I200" s="121"/>
      <c r="J200" s="121"/>
      <c r="K200" s="121"/>
      <c r="L20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0" s="124" t="str">
        <f>IF(Tabela1[[#This Row],[Qinf Secção H]]=" -", " -", Tabela1[[#This Row],[Quantidade máxima (q) (tonelada)]]/Tabela1[[#This Row],[Qinf Secção H]])</f>
        <v xml:space="preserve"> -</v>
      </c>
      <c r="U200" s="125" t="str">
        <f>IF(Tabela1[[#This Row],[Qinf Secção P]]=" -", " -", Tabela1[[#This Row],[Quantidade máxima (q) (tonelada)]]/Tabela1[[#This Row],[Qinf Secção P]])</f>
        <v xml:space="preserve"> -</v>
      </c>
      <c r="V200" s="126" t="str">
        <f>IF(Tabela1[[#This Row],[Qinf Secção E]]=" -", " -", Tabela1[[#This Row],[Quantidade máxima (q) (tonelada)]]/Tabela1[[#This Row],[Qinf Secção E]])</f>
        <v xml:space="preserve"> -</v>
      </c>
      <c r="W200" s="125" t="str">
        <f>IF(Tabela1[[#This Row],[Qsup Secção H]]=" -", " -", Tabela1[[#This Row],[Quantidade máxima (q) (tonelada)]]/Tabela1[[#This Row],[Qsup Secção H]])</f>
        <v xml:space="preserve"> -</v>
      </c>
      <c r="X200" s="125" t="str">
        <f>IF(Tabela1[[#This Row],[Qsup Secção P]]=" -", " -", Tabela1[[#This Row],[Quantidade máxima (q) (tonelada)]]/Tabela1[[#This Row],[Qsup Secção P]])</f>
        <v xml:space="preserve"> -</v>
      </c>
      <c r="Y200" s="126" t="str">
        <f>IF(Tabela1[[#This Row],[Qsup Secção E]]=" -", " -", Tabela1[[#This Row],[Quantidade máxima (q) (tonelada)]]/Tabela1[[#This Row],[Qsup Secção E]])</f>
        <v xml:space="preserve"> -</v>
      </c>
      <c r="Z20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1" spans="2:27" s="1" customFormat="1" x14ac:dyDescent="0.3">
      <c r="B201" s="119"/>
      <c r="C201" s="121"/>
      <c r="D201" s="121"/>
      <c r="E201" s="121"/>
      <c r="F201" s="121"/>
      <c r="G201" s="121"/>
      <c r="H201" s="120"/>
      <c r="I201" s="121"/>
      <c r="J201" s="121"/>
      <c r="K201" s="121"/>
      <c r="L20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1" s="124" t="str">
        <f>IF(Tabela1[[#This Row],[Qinf Secção H]]=" -", " -", Tabela1[[#This Row],[Quantidade máxima (q) (tonelada)]]/Tabela1[[#This Row],[Qinf Secção H]])</f>
        <v xml:space="preserve"> -</v>
      </c>
      <c r="U201" s="125" t="str">
        <f>IF(Tabela1[[#This Row],[Qinf Secção P]]=" -", " -", Tabela1[[#This Row],[Quantidade máxima (q) (tonelada)]]/Tabela1[[#This Row],[Qinf Secção P]])</f>
        <v xml:space="preserve"> -</v>
      </c>
      <c r="V201" s="126" t="str">
        <f>IF(Tabela1[[#This Row],[Qinf Secção E]]=" -", " -", Tabela1[[#This Row],[Quantidade máxima (q) (tonelada)]]/Tabela1[[#This Row],[Qinf Secção E]])</f>
        <v xml:space="preserve"> -</v>
      </c>
      <c r="W201" s="125" t="str">
        <f>IF(Tabela1[[#This Row],[Qsup Secção H]]=" -", " -", Tabela1[[#This Row],[Quantidade máxima (q) (tonelada)]]/Tabela1[[#This Row],[Qsup Secção H]])</f>
        <v xml:space="preserve"> -</v>
      </c>
      <c r="X201" s="125" t="str">
        <f>IF(Tabela1[[#This Row],[Qsup Secção P]]=" -", " -", Tabela1[[#This Row],[Quantidade máxima (q) (tonelada)]]/Tabela1[[#This Row],[Qsup Secção P]])</f>
        <v xml:space="preserve"> -</v>
      </c>
      <c r="Y201" s="126" t="str">
        <f>IF(Tabela1[[#This Row],[Qsup Secção E]]=" -", " -", Tabela1[[#This Row],[Quantidade máxima (q) (tonelada)]]/Tabela1[[#This Row],[Qsup Secção E]])</f>
        <v xml:space="preserve"> -</v>
      </c>
      <c r="Z20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2" spans="2:27" s="1" customFormat="1" x14ac:dyDescent="0.3">
      <c r="B202" s="119"/>
      <c r="C202" s="121"/>
      <c r="D202" s="121"/>
      <c r="E202" s="121"/>
      <c r="F202" s="121"/>
      <c r="G202" s="121"/>
      <c r="H202" s="120"/>
      <c r="I202" s="121"/>
      <c r="J202" s="121"/>
      <c r="K202" s="121"/>
      <c r="L20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2" s="124" t="str">
        <f>IF(Tabela1[[#This Row],[Qinf Secção H]]=" -", " -", Tabela1[[#This Row],[Quantidade máxima (q) (tonelada)]]/Tabela1[[#This Row],[Qinf Secção H]])</f>
        <v xml:space="preserve"> -</v>
      </c>
      <c r="U202" s="125" t="str">
        <f>IF(Tabela1[[#This Row],[Qinf Secção P]]=" -", " -", Tabela1[[#This Row],[Quantidade máxima (q) (tonelada)]]/Tabela1[[#This Row],[Qinf Secção P]])</f>
        <v xml:space="preserve"> -</v>
      </c>
      <c r="V202" s="126" t="str">
        <f>IF(Tabela1[[#This Row],[Qinf Secção E]]=" -", " -", Tabela1[[#This Row],[Quantidade máxima (q) (tonelada)]]/Tabela1[[#This Row],[Qinf Secção E]])</f>
        <v xml:space="preserve"> -</v>
      </c>
      <c r="W202" s="125" t="str">
        <f>IF(Tabela1[[#This Row],[Qsup Secção H]]=" -", " -", Tabela1[[#This Row],[Quantidade máxima (q) (tonelada)]]/Tabela1[[#This Row],[Qsup Secção H]])</f>
        <v xml:space="preserve"> -</v>
      </c>
      <c r="X202" s="125" t="str">
        <f>IF(Tabela1[[#This Row],[Qsup Secção P]]=" -", " -", Tabela1[[#This Row],[Quantidade máxima (q) (tonelada)]]/Tabela1[[#This Row],[Qsup Secção P]])</f>
        <v xml:space="preserve"> -</v>
      </c>
      <c r="Y202" s="126" t="str">
        <f>IF(Tabela1[[#This Row],[Qsup Secção E]]=" -", " -", Tabela1[[#This Row],[Quantidade máxima (q) (tonelada)]]/Tabela1[[#This Row],[Qsup Secção E]])</f>
        <v xml:space="preserve"> -</v>
      </c>
      <c r="Z20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3" spans="2:27" s="1" customFormat="1" x14ac:dyDescent="0.3">
      <c r="B203" s="119"/>
      <c r="C203" s="121"/>
      <c r="D203" s="121"/>
      <c r="E203" s="121"/>
      <c r="F203" s="121"/>
      <c r="G203" s="121"/>
      <c r="H203" s="120"/>
      <c r="I203" s="121"/>
      <c r="J203" s="121"/>
      <c r="K203" s="121"/>
      <c r="L20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3" s="124" t="str">
        <f>IF(Tabela1[[#This Row],[Qinf Secção H]]=" -", " -", Tabela1[[#This Row],[Quantidade máxima (q) (tonelada)]]/Tabela1[[#This Row],[Qinf Secção H]])</f>
        <v xml:space="preserve"> -</v>
      </c>
      <c r="U203" s="125" t="str">
        <f>IF(Tabela1[[#This Row],[Qinf Secção P]]=" -", " -", Tabela1[[#This Row],[Quantidade máxima (q) (tonelada)]]/Tabela1[[#This Row],[Qinf Secção P]])</f>
        <v xml:space="preserve"> -</v>
      </c>
      <c r="V203" s="126" t="str">
        <f>IF(Tabela1[[#This Row],[Qinf Secção E]]=" -", " -", Tabela1[[#This Row],[Quantidade máxima (q) (tonelada)]]/Tabela1[[#This Row],[Qinf Secção E]])</f>
        <v xml:space="preserve"> -</v>
      </c>
      <c r="W203" s="125" t="str">
        <f>IF(Tabela1[[#This Row],[Qsup Secção H]]=" -", " -", Tabela1[[#This Row],[Quantidade máxima (q) (tonelada)]]/Tabela1[[#This Row],[Qsup Secção H]])</f>
        <v xml:space="preserve"> -</v>
      </c>
      <c r="X203" s="125" t="str">
        <f>IF(Tabela1[[#This Row],[Qsup Secção P]]=" -", " -", Tabela1[[#This Row],[Quantidade máxima (q) (tonelada)]]/Tabela1[[#This Row],[Qsup Secção P]])</f>
        <v xml:space="preserve"> -</v>
      </c>
      <c r="Y203" s="126" t="str">
        <f>IF(Tabela1[[#This Row],[Qsup Secção E]]=" -", " -", Tabela1[[#This Row],[Quantidade máxima (q) (tonelada)]]/Tabela1[[#This Row],[Qsup Secção E]])</f>
        <v xml:space="preserve"> -</v>
      </c>
      <c r="Z20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4" spans="2:27" s="1" customFormat="1" x14ac:dyDescent="0.3">
      <c r="B204" s="119"/>
      <c r="C204" s="121"/>
      <c r="D204" s="121"/>
      <c r="E204" s="121"/>
      <c r="F204" s="121"/>
      <c r="G204" s="121"/>
      <c r="H204" s="120"/>
      <c r="I204" s="121"/>
      <c r="J204" s="121"/>
      <c r="K204" s="121"/>
      <c r="L20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4" s="124" t="str">
        <f>IF(Tabela1[[#This Row],[Qinf Secção H]]=" -", " -", Tabela1[[#This Row],[Quantidade máxima (q) (tonelada)]]/Tabela1[[#This Row],[Qinf Secção H]])</f>
        <v xml:space="preserve"> -</v>
      </c>
      <c r="U204" s="125" t="str">
        <f>IF(Tabela1[[#This Row],[Qinf Secção P]]=" -", " -", Tabela1[[#This Row],[Quantidade máxima (q) (tonelada)]]/Tabela1[[#This Row],[Qinf Secção P]])</f>
        <v xml:space="preserve"> -</v>
      </c>
      <c r="V204" s="126" t="str">
        <f>IF(Tabela1[[#This Row],[Qinf Secção E]]=" -", " -", Tabela1[[#This Row],[Quantidade máxima (q) (tonelada)]]/Tabela1[[#This Row],[Qinf Secção E]])</f>
        <v xml:space="preserve"> -</v>
      </c>
      <c r="W204" s="125" t="str">
        <f>IF(Tabela1[[#This Row],[Qsup Secção H]]=" -", " -", Tabela1[[#This Row],[Quantidade máxima (q) (tonelada)]]/Tabela1[[#This Row],[Qsup Secção H]])</f>
        <v xml:space="preserve"> -</v>
      </c>
      <c r="X204" s="125" t="str">
        <f>IF(Tabela1[[#This Row],[Qsup Secção P]]=" -", " -", Tabela1[[#This Row],[Quantidade máxima (q) (tonelada)]]/Tabela1[[#This Row],[Qsup Secção P]])</f>
        <v xml:space="preserve"> -</v>
      </c>
      <c r="Y204" s="126" t="str">
        <f>IF(Tabela1[[#This Row],[Qsup Secção E]]=" -", " -", Tabela1[[#This Row],[Quantidade máxima (q) (tonelada)]]/Tabela1[[#This Row],[Qsup Secção E]])</f>
        <v xml:space="preserve"> -</v>
      </c>
      <c r="Z20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5" spans="2:27" s="1" customFormat="1" x14ac:dyDescent="0.3">
      <c r="B205" s="119"/>
      <c r="C205" s="121"/>
      <c r="D205" s="121"/>
      <c r="E205" s="121"/>
      <c r="F205" s="121"/>
      <c r="G205" s="121"/>
      <c r="H205" s="120"/>
      <c r="I205" s="121"/>
      <c r="J205" s="121"/>
      <c r="K205" s="121"/>
      <c r="L20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5" s="124" t="str">
        <f>IF(Tabela1[[#This Row],[Qinf Secção H]]=" -", " -", Tabela1[[#This Row],[Quantidade máxima (q) (tonelada)]]/Tabela1[[#This Row],[Qinf Secção H]])</f>
        <v xml:space="preserve"> -</v>
      </c>
      <c r="U205" s="125" t="str">
        <f>IF(Tabela1[[#This Row],[Qinf Secção P]]=" -", " -", Tabela1[[#This Row],[Quantidade máxima (q) (tonelada)]]/Tabela1[[#This Row],[Qinf Secção P]])</f>
        <v xml:space="preserve"> -</v>
      </c>
      <c r="V205" s="126" t="str">
        <f>IF(Tabela1[[#This Row],[Qinf Secção E]]=" -", " -", Tabela1[[#This Row],[Quantidade máxima (q) (tonelada)]]/Tabela1[[#This Row],[Qinf Secção E]])</f>
        <v xml:space="preserve"> -</v>
      </c>
      <c r="W205" s="125" t="str">
        <f>IF(Tabela1[[#This Row],[Qsup Secção H]]=" -", " -", Tabela1[[#This Row],[Quantidade máxima (q) (tonelada)]]/Tabela1[[#This Row],[Qsup Secção H]])</f>
        <v xml:space="preserve"> -</v>
      </c>
      <c r="X205" s="125" t="str">
        <f>IF(Tabela1[[#This Row],[Qsup Secção P]]=" -", " -", Tabela1[[#This Row],[Quantidade máxima (q) (tonelada)]]/Tabela1[[#This Row],[Qsup Secção P]])</f>
        <v xml:space="preserve"> -</v>
      </c>
      <c r="Y205" s="126" t="str">
        <f>IF(Tabela1[[#This Row],[Qsup Secção E]]=" -", " -", Tabela1[[#This Row],[Quantidade máxima (q) (tonelada)]]/Tabela1[[#This Row],[Qsup Secção E]])</f>
        <v xml:space="preserve"> -</v>
      </c>
      <c r="Z20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6" spans="2:27" s="1" customFormat="1" x14ac:dyDescent="0.3">
      <c r="B206" s="119"/>
      <c r="C206" s="121"/>
      <c r="D206" s="121"/>
      <c r="E206" s="121"/>
      <c r="F206" s="121"/>
      <c r="G206" s="121"/>
      <c r="H206" s="120"/>
      <c r="I206" s="121"/>
      <c r="J206" s="121"/>
      <c r="K206" s="121"/>
      <c r="L20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6" s="124" t="str">
        <f>IF(Tabela1[[#This Row],[Qinf Secção H]]=" -", " -", Tabela1[[#This Row],[Quantidade máxima (q) (tonelada)]]/Tabela1[[#This Row],[Qinf Secção H]])</f>
        <v xml:space="preserve"> -</v>
      </c>
      <c r="U206" s="125" t="str">
        <f>IF(Tabela1[[#This Row],[Qinf Secção P]]=" -", " -", Tabela1[[#This Row],[Quantidade máxima (q) (tonelada)]]/Tabela1[[#This Row],[Qinf Secção P]])</f>
        <v xml:space="preserve"> -</v>
      </c>
      <c r="V206" s="126" t="str">
        <f>IF(Tabela1[[#This Row],[Qinf Secção E]]=" -", " -", Tabela1[[#This Row],[Quantidade máxima (q) (tonelada)]]/Tabela1[[#This Row],[Qinf Secção E]])</f>
        <v xml:space="preserve"> -</v>
      </c>
      <c r="W206" s="125" t="str">
        <f>IF(Tabela1[[#This Row],[Qsup Secção H]]=" -", " -", Tabela1[[#This Row],[Quantidade máxima (q) (tonelada)]]/Tabela1[[#This Row],[Qsup Secção H]])</f>
        <v xml:space="preserve"> -</v>
      </c>
      <c r="X206" s="125" t="str">
        <f>IF(Tabela1[[#This Row],[Qsup Secção P]]=" -", " -", Tabela1[[#This Row],[Quantidade máxima (q) (tonelada)]]/Tabela1[[#This Row],[Qsup Secção P]])</f>
        <v xml:space="preserve"> -</v>
      </c>
      <c r="Y206" s="126" t="str">
        <f>IF(Tabela1[[#This Row],[Qsup Secção E]]=" -", " -", Tabela1[[#This Row],[Quantidade máxima (q) (tonelada)]]/Tabela1[[#This Row],[Qsup Secção E]])</f>
        <v xml:space="preserve"> -</v>
      </c>
      <c r="Z20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7" spans="2:27" s="1" customFormat="1" x14ac:dyDescent="0.3">
      <c r="B207" s="119"/>
      <c r="C207" s="121"/>
      <c r="D207" s="121"/>
      <c r="E207" s="121"/>
      <c r="F207" s="121"/>
      <c r="G207" s="121"/>
      <c r="H207" s="120"/>
      <c r="I207" s="121"/>
      <c r="J207" s="121"/>
      <c r="K207" s="121"/>
      <c r="L20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7" s="124" t="str">
        <f>IF(Tabela1[[#This Row],[Qinf Secção H]]=" -", " -", Tabela1[[#This Row],[Quantidade máxima (q) (tonelada)]]/Tabela1[[#This Row],[Qinf Secção H]])</f>
        <v xml:space="preserve"> -</v>
      </c>
      <c r="U207" s="125" t="str">
        <f>IF(Tabela1[[#This Row],[Qinf Secção P]]=" -", " -", Tabela1[[#This Row],[Quantidade máxima (q) (tonelada)]]/Tabela1[[#This Row],[Qinf Secção P]])</f>
        <v xml:space="preserve"> -</v>
      </c>
      <c r="V207" s="126" t="str">
        <f>IF(Tabela1[[#This Row],[Qinf Secção E]]=" -", " -", Tabela1[[#This Row],[Quantidade máxima (q) (tonelada)]]/Tabela1[[#This Row],[Qinf Secção E]])</f>
        <v xml:space="preserve"> -</v>
      </c>
      <c r="W207" s="125" t="str">
        <f>IF(Tabela1[[#This Row],[Qsup Secção H]]=" -", " -", Tabela1[[#This Row],[Quantidade máxima (q) (tonelada)]]/Tabela1[[#This Row],[Qsup Secção H]])</f>
        <v xml:space="preserve"> -</v>
      </c>
      <c r="X207" s="125" t="str">
        <f>IF(Tabela1[[#This Row],[Qsup Secção P]]=" -", " -", Tabela1[[#This Row],[Quantidade máxima (q) (tonelada)]]/Tabela1[[#This Row],[Qsup Secção P]])</f>
        <v xml:space="preserve"> -</v>
      </c>
      <c r="Y207" s="126" t="str">
        <f>IF(Tabela1[[#This Row],[Qsup Secção E]]=" -", " -", Tabela1[[#This Row],[Quantidade máxima (q) (tonelada)]]/Tabela1[[#This Row],[Qsup Secção E]])</f>
        <v xml:space="preserve"> -</v>
      </c>
      <c r="Z20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8" spans="2:27" s="1" customFormat="1" x14ac:dyDescent="0.3">
      <c r="B208" s="119"/>
      <c r="C208" s="121"/>
      <c r="D208" s="121"/>
      <c r="E208" s="121"/>
      <c r="F208" s="121"/>
      <c r="G208" s="121"/>
      <c r="H208" s="120"/>
      <c r="I208" s="121"/>
      <c r="J208" s="121"/>
      <c r="K208" s="121"/>
      <c r="L20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8" s="124" t="str">
        <f>IF(Tabela1[[#This Row],[Qinf Secção H]]=" -", " -", Tabela1[[#This Row],[Quantidade máxima (q) (tonelada)]]/Tabela1[[#This Row],[Qinf Secção H]])</f>
        <v xml:space="preserve"> -</v>
      </c>
      <c r="U208" s="125" t="str">
        <f>IF(Tabela1[[#This Row],[Qinf Secção P]]=" -", " -", Tabela1[[#This Row],[Quantidade máxima (q) (tonelada)]]/Tabela1[[#This Row],[Qinf Secção P]])</f>
        <v xml:space="preserve"> -</v>
      </c>
      <c r="V208" s="126" t="str">
        <f>IF(Tabela1[[#This Row],[Qinf Secção E]]=" -", " -", Tabela1[[#This Row],[Quantidade máxima (q) (tonelada)]]/Tabela1[[#This Row],[Qinf Secção E]])</f>
        <v xml:space="preserve"> -</v>
      </c>
      <c r="W208" s="125" t="str">
        <f>IF(Tabela1[[#This Row],[Qsup Secção H]]=" -", " -", Tabela1[[#This Row],[Quantidade máxima (q) (tonelada)]]/Tabela1[[#This Row],[Qsup Secção H]])</f>
        <v xml:space="preserve"> -</v>
      </c>
      <c r="X208" s="125" t="str">
        <f>IF(Tabela1[[#This Row],[Qsup Secção P]]=" -", " -", Tabela1[[#This Row],[Quantidade máxima (q) (tonelada)]]/Tabela1[[#This Row],[Qsup Secção P]])</f>
        <v xml:space="preserve"> -</v>
      </c>
      <c r="Y208" s="126" t="str">
        <f>IF(Tabela1[[#This Row],[Qsup Secção E]]=" -", " -", Tabela1[[#This Row],[Quantidade máxima (q) (tonelada)]]/Tabela1[[#This Row],[Qsup Secção E]])</f>
        <v xml:space="preserve"> -</v>
      </c>
      <c r="Z20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9" spans="2:27" s="1" customFormat="1" x14ac:dyDescent="0.3">
      <c r="B209" s="119"/>
      <c r="C209" s="121"/>
      <c r="D209" s="121"/>
      <c r="E209" s="121"/>
      <c r="F209" s="121"/>
      <c r="G209" s="121"/>
      <c r="H209" s="120"/>
      <c r="I209" s="121"/>
      <c r="J209" s="121"/>
      <c r="K209" s="121"/>
      <c r="L20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9" s="124" t="str">
        <f>IF(Tabela1[[#This Row],[Qinf Secção H]]=" -", " -", Tabela1[[#This Row],[Quantidade máxima (q) (tonelada)]]/Tabela1[[#This Row],[Qinf Secção H]])</f>
        <v xml:space="preserve"> -</v>
      </c>
      <c r="U209" s="125" t="str">
        <f>IF(Tabela1[[#This Row],[Qinf Secção P]]=" -", " -", Tabela1[[#This Row],[Quantidade máxima (q) (tonelada)]]/Tabela1[[#This Row],[Qinf Secção P]])</f>
        <v xml:space="preserve"> -</v>
      </c>
      <c r="V209" s="126" t="str">
        <f>IF(Tabela1[[#This Row],[Qinf Secção E]]=" -", " -", Tabela1[[#This Row],[Quantidade máxima (q) (tonelada)]]/Tabela1[[#This Row],[Qinf Secção E]])</f>
        <v xml:space="preserve"> -</v>
      </c>
      <c r="W209" s="125" t="str">
        <f>IF(Tabela1[[#This Row],[Qsup Secção H]]=" -", " -", Tabela1[[#This Row],[Quantidade máxima (q) (tonelada)]]/Tabela1[[#This Row],[Qsup Secção H]])</f>
        <v xml:space="preserve"> -</v>
      </c>
      <c r="X209" s="125" t="str">
        <f>IF(Tabela1[[#This Row],[Qsup Secção P]]=" -", " -", Tabela1[[#This Row],[Quantidade máxima (q) (tonelada)]]/Tabela1[[#This Row],[Qsup Secção P]])</f>
        <v xml:space="preserve"> -</v>
      </c>
      <c r="Y209" s="126" t="str">
        <f>IF(Tabela1[[#This Row],[Qsup Secção E]]=" -", " -", Tabela1[[#This Row],[Quantidade máxima (q) (tonelada)]]/Tabela1[[#This Row],[Qsup Secção E]])</f>
        <v xml:space="preserve"> -</v>
      </c>
      <c r="Z20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0" spans="2:27" s="1" customFormat="1" x14ac:dyDescent="0.3">
      <c r="B210" s="119"/>
      <c r="C210" s="121"/>
      <c r="D210" s="121"/>
      <c r="E210" s="121"/>
      <c r="F210" s="121"/>
      <c r="G210" s="121"/>
      <c r="H210" s="120"/>
      <c r="I210" s="121"/>
      <c r="J210" s="121"/>
      <c r="K210" s="121"/>
      <c r="L21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0" s="124" t="str">
        <f>IF(Tabela1[[#This Row],[Qinf Secção H]]=" -", " -", Tabela1[[#This Row],[Quantidade máxima (q) (tonelada)]]/Tabela1[[#This Row],[Qinf Secção H]])</f>
        <v xml:space="preserve"> -</v>
      </c>
      <c r="U210" s="125" t="str">
        <f>IF(Tabela1[[#This Row],[Qinf Secção P]]=" -", " -", Tabela1[[#This Row],[Quantidade máxima (q) (tonelada)]]/Tabela1[[#This Row],[Qinf Secção P]])</f>
        <v xml:space="preserve"> -</v>
      </c>
      <c r="V210" s="126" t="str">
        <f>IF(Tabela1[[#This Row],[Qinf Secção E]]=" -", " -", Tabela1[[#This Row],[Quantidade máxima (q) (tonelada)]]/Tabela1[[#This Row],[Qinf Secção E]])</f>
        <v xml:space="preserve"> -</v>
      </c>
      <c r="W210" s="125" t="str">
        <f>IF(Tabela1[[#This Row],[Qsup Secção H]]=" -", " -", Tabela1[[#This Row],[Quantidade máxima (q) (tonelada)]]/Tabela1[[#This Row],[Qsup Secção H]])</f>
        <v xml:space="preserve"> -</v>
      </c>
      <c r="X210" s="125" t="str">
        <f>IF(Tabela1[[#This Row],[Qsup Secção P]]=" -", " -", Tabela1[[#This Row],[Quantidade máxima (q) (tonelada)]]/Tabela1[[#This Row],[Qsup Secção P]])</f>
        <v xml:space="preserve"> -</v>
      </c>
      <c r="Y210" s="126" t="str">
        <f>IF(Tabela1[[#This Row],[Qsup Secção E]]=" -", " -", Tabela1[[#This Row],[Quantidade máxima (q) (tonelada)]]/Tabela1[[#This Row],[Qsup Secção E]])</f>
        <v xml:space="preserve"> -</v>
      </c>
      <c r="Z21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1" spans="2:27" s="1" customFormat="1" x14ac:dyDescent="0.3">
      <c r="B211" s="119"/>
      <c r="C211" s="121"/>
      <c r="D211" s="121"/>
      <c r="E211" s="121"/>
      <c r="F211" s="121"/>
      <c r="G211" s="121"/>
      <c r="H211" s="120"/>
      <c r="I211" s="121"/>
      <c r="J211" s="121"/>
      <c r="K211" s="121"/>
      <c r="L21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1" s="124" t="str">
        <f>IF(Tabela1[[#This Row],[Qinf Secção H]]=" -", " -", Tabela1[[#This Row],[Quantidade máxima (q) (tonelada)]]/Tabela1[[#This Row],[Qinf Secção H]])</f>
        <v xml:space="preserve"> -</v>
      </c>
      <c r="U211" s="125" t="str">
        <f>IF(Tabela1[[#This Row],[Qinf Secção P]]=" -", " -", Tabela1[[#This Row],[Quantidade máxima (q) (tonelada)]]/Tabela1[[#This Row],[Qinf Secção P]])</f>
        <v xml:space="preserve"> -</v>
      </c>
      <c r="V211" s="126" t="str">
        <f>IF(Tabela1[[#This Row],[Qinf Secção E]]=" -", " -", Tabela1[[#This Row],[Quantidade máxima (q) (tonelada)]]/Tabela1[[#This Row],[Qinf Secção E]])</f>
        <v xml:space="preserve"> -</v>
      </c>
      <c r="W211" s="125" t="str">
        <f>IF(Tabela1[[#This Row],[Qsup Secção H]]=" -", " -", Tabela1[[#This Row],[Quantidade máxima (q) (tonelada)]]/Tabela1[[#This Row],[Qsup Secção H]])</f>
        <v xml:space="preserve"> -</v>
      </c>
      <c r="X211" s="125" t="str">
        <f>IF(Tabela1[[#This Row],[Qsup Secção P]]=" -", " -", Tabela1[[#This Row],[Quantidade máxima (q) (tonelada)]]/Tabela1[[#This Row],[Qsup Secção P]])</f>
        <v xml:space="preserve"> -</v>
      </c>
      <c r="Y211" s="126" t="str">
        <f>IF(Tabela1[[#This Row],[Qsup Secção E]]=" -", " -", Tabela1[[#This Row],[Quantidade máxima (q) (tonelada)]]/Tabela1[[#This Row],[Qsup Secção E]])</f>
        <v xml:space="preserve"> -</v>
      </c>
      <c r="Z21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2" spans="2:27" s="1" customFormat="1" x14ac:dyDescent="0.3">
      <c r="B212" s="119"/>
      <c r="C212" s="121"/>
      <c r="D212" s="121"/>
      <c r="E212" s="121"/>
      <c r="F212" s="121"/>
      <c r="G212" s="121"/>
      <c r="H212" s="120"/>
      <c r="I212" s="121"/>
      <c r="J212" s="121"/>
      <c r="K212" s="121"/>
      <c r="L21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2" s="124" t="str">
        <f>IF(Tabela1[[#This Row],[Qinf Secção H]]=" -", " -", Tabela1[[#This Row],[Quantidade máxima (q) (tonelada)]]/Tabela1[[#This Row],[Qinf Secção H]])</f>
        <v xml:space="preserve"> -</v>
      </c>
      <c r="U212" s="125" t="str">
        <f>IF(Tabela1[[#This Row],[Qinf Secção P]]=" -", " -", Tabela1[[#This Row],[Quantidade máxima (q) (tonelada)]]/Tabela1[[#This Row],[Qinf Secção P]])</f>
        <v xml:space="preserve"> -</v>
      </c>
      <c r="V212" s="126" t="str">
        <f>IF(Tabela1[[#This Row],[Qinf Secção E]]=" -", " -", Tabela1[[#This Row],[Quantidade máxima (q) (tonelada)]]/Tabela1[[#This Row],[Qinf Secção E]])</f>
        <v xml:space="preserve"> -</v>
      </c>
      <c r="W212" s="125" t="str">
        <f>IF(Tabela1[[#This Row],[Qsup Secção H]]=" -", " -", Tabela1[[#This Row],[Quantidade máxima (q) (tonelada)]]/Tabela1[[#This Row],[Qsup Secção H]])</f>
        <v xml:space="preserve"> -</v>
      </c>
      <c r="X212" s="125" t="str">
        <f>IF(Tabela1[[#This Row],[Qsup Secção P]]=" -", " -", Tabela1[[#This Row],[Quantidade máxima (q) (tonelada)]]/Tabela1[[#This Row],[Qsup Secção P]])</f>
        <v xml:space="preserve"> -</v>
      </c>
      <c r="Y212" s="126" t="str">
        <f>IF(Tabela1[[#This Row],[Qsup Secção E]]=" -", " -", Tabela1[[#This Row],[Quantidade máxima (q) (tonelada)]]/Tabela1[[#This Row],[Qsup Secção E]])</f>
        <v xml:space="preserve"> -</v>
      </c>
      <c r="Z21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3" spans="2:27" s="1" customFormat="1" x14ac:dyDescent="0.3">
      <c r="B213" s="119"/>
      <c r="C213" s="121"/>
      <c r="D213" s="121"/>
      <c r="E213" s="121"/>
      <c r="F213" s="121"/>
      <c r="G213" s="121"/>
      <c r="H213" s="120"/>
      <c r="I213" s="121"/>
      <c r="J213" s="121"/>
      <c r="K213" s="121"/>
      <c r="L21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3" s="124" t="str">
        <f>IF(Tabela1[[#This Row],[Qinf Secção H]]=" -", " -", Tabela1[[#This Row],[Quantidade máxima (q) (tonelada)]]/Tabela1[[#This Row],[Qinf Secção H]])</f>
        <v xml:space="preserve"> -</v>
      </c>
      <c r="U213" s="125" t="str">
        <f>IF(Tabela1[[#This Row],[Qinf Secção P]]=" -", " -", Tabela1[[#This Row],[Quantidade máxima (q) (tonelada)]]/Tabela1[[#This Row],[Qinf Secção P]])</f>
        <v xml:space="preserve"> -</v>
      </c>
      <c r="V213" s="126" t="str">
        <f>IF(Tabela1[[#This Row],[Qinf Secção E]]=" -", " -", Tabela1[[#This Row],[Quantidade máxima (q) (tonelada)]]/Tabela1[[#This Row],[Qinf Secção E]])</f>
        <v xml:space="preserve"> -</v>
      </c>
      <c r="W213" s="125" t="str">
        <f>IF(Tabela1[[#This Row],[Qsup Secção H]]=" -", " -", Tabela1[[#This Row],[Quantidade máxima (q) (tonelada)]]/Tabela1[[#This Row],[Qsup Secção H]])</f>
        <v xml:space="preserve"> -</v>
      </c>
      <c r="X213" s="125" t="str">
        <f>IF(Tabela1[[#This Row],[Qsup Secção P]]=" -", " -", Tabela1[[#This Row],[Quantidade máxima (q) (tonelada)]]/Tabela1[[#This Row],[Qsup Secção P]])</f>
        <v xml:space="preserve"> -</v>
      </c>
      <c r="Y213" s="126" t="str">
        <f>IF(Tabela1[[#This Row],[Qsup Secção E]]=" -", " -", Tabela1[[#This Row],[Quantidade máxima (q) (tonelada)]]/Tabela1[[#This Row],[Qsup Secção E]])</f>
        <v xml:space="preserve"> -</v>
      </c>
      <c r="Z21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4" spans="2:27" s="1" customFormat="1" x14ac:dyDescent="0.3">
      <c r="B214" s="119"/>
      <c r="C214" s="121"/>
      <c r="D214" s="121"/>
      <c r="E214" s="121"/>
      <c r="F214" s="121"/>
      <c r="G214" s="121"/>
      <c r="H214" s="120"/>
      <c r="I214" s="121"/>
      <c r="J214" s="121"/>
      <c r="K214" s="121"/>
      <c r="L21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4" s="124" t="str">
        <f>IF(Tabela1[[#This Row],[Qinf Secção H]]=" -", " -", Tabela1[[#This Row],[Quantidade máxima (q) (tonelada)]]/Tabela1[[#This Row],[Qinf Secção H]])</f>
        <v xml:space="preserve"> -</v>
      </c>
      <c r="U214" s="125" t="str">
        <f>IF(Tabela1[[#This Row],[Qinf Secção P]]=" -", " -", Tabela1[[#This Row],[Quantidade máxima (q) (tonelada)]]/Tabela1[[#This Row],[Qinf Secção P]])</f>
        <v xml:space="preserve"> -</v>
      </c>
      <c r="V214" s="126" t="str">
        <f>IF(Tabela1[[#This Row],[Qinf Secção E]]=" -", " -", Tabela1[[#This Row],[Quantidade máxima (q) (tonelada)]]/Tabela1[[#This Row],[Qinf Secção E]])</f>
        <v xml:space="preserve"> -</v>
      </c>
      <c r="W214" s="125" t="str">
        <f>IF(Tabela1[[#This Row],[Qsup Secção H]]=" -", " -", Tabela1[[#This Row],[Quantidade máxima (q) (tonelada)]]/Tabela1[[#This Row],[Qsup Secção H]])</f>
        <v xml:space="preserve"> -</v>
      </c>
      <c r="X214" s="125" t="str">
        <f>IF(Tabela1[[#This Row],[Qsup Secção P]]=" -", " -", Tabela1[[#This Row],[Quantidade máxima (q) (tonelada)]]/Tabela1[[#This Row],[Qsup Secção P]])</f>
        <v xml:space="preserve"> -</v>
      </c>
      <c r="Y214" s="126" t="str">
        <f>IF(Tabela1[[#This Row],[Qsup Secção E]]=" -", " -", Tabela1[[#This Row],[Quantidade máxima (q) (tonelada)]]/Tabela1[[#This Row],[Qsup Secção E]])</f>
        <v xml:space="preserve"> -</v>
      </c>
      <c r="Z21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5" spans="2:27" s="1" customFormat="1" x14ac:dyDescent="0.3">
      <c r="B215" s="119"/>
      <c r="C215" s="121"/>
      <c r="D215" s="121"/>
      <c r="E215" s="121"/>
      <c r="F215" s="121"/>
      <c r="G215" s="121"/>
      <c r="H215" s="120"/>
      <c r="I215" s="121"/>
      <c r="J215" s="121"/>
      <c r="K215" s="121"/>
      <c r="L21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5" s="124" t="str">
        <f>IF(Tabela1[[#This Row],[Qinf Secção H]]=" -", " -", Tabela1[[#This Row],[Quantidade máxima (q) (tonelada)]]/Tabela1[[#This Row],[Qinf Secção H]])</f>
        <v xml:space="preserve"> -</v>
      </c>
      <c r="U215" s="125" t="str">
        <f>IF(Tabela1[[#This Row],[Qinf Secção P]]=" -", " -", Tabela1[[#This Row],[Quantidade máxima (q) (tonelada)]]/Tabela1[[#This Row],[Qinf Secção P]])</f>
        <v xml:space="preserve"> -</v>
      </c>
      <c r="V215" s="126" t="str">
        <f>IF(Tabela1[[#This Row],[Qinf Secção E]]=" -", " -", Tabela1[[#This Row],[Quantidade máxima (q) (tonelada)]]/Tabela1[[#This Row],[Qinf Secção E]])</f>
        <v xml:space="preserve"> -</v>
      </c>
      <c r="W215" s="125" t="str">
        <f>IF(Tabela1[[#This Row],[Qsup Secção H]]=" -", " -", Tabela1[[#This Row],[Quantidade máxima (q) (tonelada)]]/Tabela1[[#This Row],[Qsup Secção H]])</f>
        <v xml:space="preserve"> -</v>
      </c>
      <c r="X215" s="125" t="str">
        <f>IF(Tabela1[[#This Row],[Qsup Secção P]]=" -", " -", Tabela1[[#This Row],[Quantidade máxima (q) (tonelada)]]/Tabela1[[#This Row],[Qsup Secção P]])</f>
        <v xml:space="preserve"> -</v>
      </c>
      <c r="Y215" s="126" t="str">
        <f>IF(Tabela1[[#This Row],[Qsup Secção E]]=" -", " -", Tabela1[[#This Row],[Quantidade máxima (q) (tonelada)]]/Tabela1[[#This Row],[Qsup Secção E]])</f>
        <v xml:space="preserve"> -</v>
      </c>
      <c r="Z21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6" spans="2:27" s="1" customFormat="1" x14ac:dyDescent="0.3">
      <c r="B216" s="119"/>
      <c r="C216" s="121"/>
      <c r="D216" s="121"/>
      <c r="E216" s="121"/>
      <c r="F216" s="121"/>
      <c r="G216" s="121"/>
      <c r="H216" s="120"/>
      <c r="I216" s="121"/>
      <c r="J216" s="121"/>
      <c r="K216" s="121"/>
      <c r="L21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6" s="124" t="str">
        <f>IF(Tabela1[[#This Row],[Qinf Secção H]]=" -", " -", Tabela1[[#This Row],[Quantidade máxima (q) (tonelada)]]/Tabela1[[#This Row],[Qinf Secção H]])</f>
        <v xml:space="preserve"> -</v>
      </c>
      <c r="U216" s="125" t="str">
        <f>IF(Tabela1[[#This Row],[Qinf Secção P]]=" -", " -", Tabela1[[#This Row],[Quantidade máxima (q) (tonelada)]]/Tabela1[[#This Row],[Qinf Secção P]])</f>
        <v xml:space="preserve"> -</v>
      </c>
      <c r="V216" s="126" t="str">
        <f>IF(Tabela1[[#This Row],[Qinf Secção E]]=" -", " -", Tabela1[[#This Row],[Quantidade máxima (q) (tonelada)]]/Tabela1[[#This Row],[Qinf Secção E]])</f>
        <v xml:space="preserve"> -</v>
      </c>
      <c r="W216" s="125" t="str">
        <f>IF(Tabela1[[#This Row],[Qsup Secção H]]=" -", " -", Tabela1[[#This Row],[Quantidade máxima (q) (tonelada)]]/Tabela1[[#This Row],[Qsup Secção H]])</f>
        <v xml:space="preserve"> -</v>
      </c>
      <c r="X216" s="125" t="str">
        <f>IF(Tabela1[[#This Row],[Qsup Secção P]]=" -", " -", Tabela1[[#This Row],[Quantidade máxima (q) (tonelada)]]/Tabela1[[#This Row],[Qsup Secção P]])</f>
        <v xml:space="preserve"> -</v>
      </c>
      <c r="Y216" s="126" t="str">
        <f>IF(Tabela1[[#This Row],[Qsup Secção E]]=" -", " -", Tabela1[[#This Row],[Quantidade máxima (q) (tonelada)]]/Tabela1[[#This Row],[Qsup Secção E]])</f>
        <v xml:space="preserve"> -</v>
      </c>
      <c r="Z21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7" spans="2:27" s="1" customFormat="1" x14ac:dyDescent="0.3">
      <c r="B217" s="119"/>
      <c r="C217" s="121"/>
      <c r="D217" s="121"/>
      <c r="E217" s="121"/>
      <c r="F217" s="121"/>
      <c r="G217" s="121"/>
      <c r="H217" s="120"/>
      <c r="I217" s="121"/>
      <c r="J217" s="121"/>
      <c r="K217" s="121"/>
      <c r="L21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7" s="124" t="str">
        <f>IF(Tabela1[[#This Row],[Qinf Secção H]]=" -", " -", Tabela1[[#This Row],[Quantidade máxima (q) (tonelada)]]/Tabela1[[#This Row],[Qinf Secção H]])</f>
        <v xml:space="preserve"> -</v>
      </c>
      <c r="U217" s="125" t="str">
        <f>IF(Tabela1[[#This Row],[Qinf Secção P]]=" -", " -", Tabela1[[#This Row],[Quantidade máxima (q) (tonelada)]]/Tabela1[[#This Row],[Qinf Secção P]])</f>
        <v xml:space="preserve"> -</v>
      </c>
      <c r="V217" s="126" t="str">
        <f>IF(Tabela1[[#This Row],[Qinf Secção E]]=" -", " -", Tabela1[[#This Row],[Quantidade máxima (q) (tonelada)]]/Tabela1[[#This Row],[Qinf Secção E]])</f>
        <v xml:space="preserve"> -</v>
      </c>
      <c r="W217" s="125" t="str">
        <f>IF(Tabela1[[#This Row],[Qsup Secção H]]=" -", " -", Tabela1[[#This Row],[Quantidade máxima (q) (tonelada)]]/Tabela1[[#This Row],[Qsup Secção H]])</f>
        <v xml:space="preserve"> -</v>
      </c>
      <c r="X217" s="125" t="str">
        <f>IF(Tabela1[[#This Row],[Qsup Secção P]]=" -", " -", Tabela1[[#This Row],[Quantidade máxima (q) (tonelada)]]/Tabela1[[#This Row],[Qsup Secção P]])</f>
        <v xml:space="preserve"> -</v>
      </c>
      <c r="Y217" s="126" t="str">
        <f>IF(Tabela1[[#This Row],[Qsup Secção E]]=" -", " -", Tabela1[[#This Row],[Quantidade máxima (q) (tonelada)]]/Tabela1[[#This Row],[Qsup Secção E]])</f>
        <v xml:space="preserve"> -</v>
      </c>
      <c r="Z21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8" spans="2:27" s="1" customFormat="1" x14ac:dyDescent="0.3">
      <c r="B218" s="119"/>
      <c r="C218" s="121"/>
      <c r="D218" s="121"/>
      <c r="E218" s="121"/>
      <c r="F218" s="121"/>
      <c r="G218" s="121"/>
      <c r="H218" s="120"/>
      <c r="I218" s="121"/>
      <c r="J218" s="121"/>
      <c r="K218" s="121"/>
      <c r="L21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8" s="124" t="str">
        <f>IF(Tabela1[[#This Row],[Qinf Secção H]]=" -", " -", Tabela1[[#This Row],[Quantidade máxima (q) (tonelada)]]/Tabela1[[#This Row],[Qinf Secção H]])</f>
        <v xml:space="preserve"> -</v>
      </c>
      <c r="U218" s="125" t="str">
        <f>IF(Tabela1[[#This Row],[Qinf Secção P]]=" -", " -", Tabela1[[#This Row],[Quantidade máxima (q) (tonelada)]]/Tabela1[[#This Row],[Qinf Secção P]])</f>
        <v xml:space="preserve"> -</v>
      </c>
      <c r="V218" s="126" t="str">
        <f>IF(Tabela1[[#This Row],[Qinf Secção E]]=" -", " -", Tabela1[[#This Row],[Quantidade máxima (q) (tonelada)]]/Tabela1[[#This Row],[Qinf Secção E]])</f>
        <v xml:space="preserve"> -</v>
      </c>
      <c r="W218" s="125" t="str">
        <f>IF(Tabela1[[#This Row],[Qsup Secção H]]=" -", " -", Tabela1[[#This Row],[Quantidade máxima (q) (tonelada)]]/Tabela1[[#This Row],[Qsup Secção H]])</f>
        <v xml:space="preserve"> -</v>
      </c>
      <c r="X218" s="125" t="str">
        <f>IF(Tabela1[[#This Row],[Qsup Secção P]]=" -", " -", Tabela1[[#This Row],[Quantidade máxima (q) (tonelada)]]/Tabela1[[#This Row],[Qsup Secção P]])</f>
        <v xml:space="preserve"> -</v>
      </c>
      <c r="Y218" s="126" t="str">
        <f>IF(Tabela1[[#This Row],[Qsup Secção E]]=" -", " -", Tabela1[[#This Row],[Quantidade máxima (q) (tonelada)]]/Tabela1[[#This Row],[Qsup Secção E]])</f>
        <v xml:space="preserve"> -</v>
      </c>
      <c r="Z21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9" spans="2:27" s="1" customFormat="1" x14ac:dyDescent="0.3">
      <c r="B219" s="119"/>
      <c r="C219" s="121"/>
      <c r="D219" s="121"/>
      <c r="E219" s="121"/>
      <c r="F219" s="121"/>
      <c r="G219" s="121"/>
      <c r="H219" s="120"/>
      <c r="I219" s="121"/>
      <c r="J219" s="121"/>
      <c r="K219" s="121"/>
      <c r="L21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9" s="124" t="str">
        <f>IF(Tabela1[[#This Row],[Qinf Secção H]]=" -", " -", Tabela1[[#This Row],[Quantidade máxima (q) (tonelada)]]/Tabela1[[#This Row],[Qinf Secção H]])</f>
        <v xml:space="preserve"> -</v>
      </c>
      <c r="U219" s="125" t="str">
        <f>IF(Tabela1[[#This Row],[Qinf Secção P]]=" -", " -", Tabela1[[#This Row],[Quantidade máxima (q) (tonelada)]]/Tabela1[[#This Row],[Qinf Secção P]])</f>
        <v xml:space="preserve"> -</v>
      </c>
      <c r="V219" s="126" t="str">
        <f>IF(Tabela1[[#This Row],[Qinf Secção E]]=" -", " -", Tabela1[[#This Row],[Quantidade máxima (q) (tonelada)]]/Tabela1[[#This Row],[Qinf Secção E]])</f>
        <v xml:space="preserve"> -</v>
      </c>
      <c r="W219" s="125" t="str">
        <f>IF(Tabela1[[#This Row],[Qsup Secção H]]=" -", " -", Tabela1[[#This Row],[Quantidade máxima (q) (tonelada)]]/Tabela1[[#This Row],[Qsup Secção H]])</f>
        <v xml:space="preserve"> -</v>
      </c>
      <c r="X219" s="125" t="str">
        <f>IF(Tabela1[[#This Row],[Qsup Secção P]]=" -", " -", Tabela1[[#This Row],[Quantidade máxima (q) (tonelada)]]/Tabela1[[#This Row],[Qsup Secção P]])</f>
        <v xml:space="preserve"> -</v>
      </c>
      <c r="Y219" s="126" t="str">
        <f>IF(Tabela1[[#This Row],[Qsup Secção E]]=" -", " -", Tabela1[[#This Row],[Quantidade máxima (q) (tonelada)]]/Tabela1[[#This Row],[Qsup Secção E]])</f>
        <v xml:space="preserve"> -</v>
      </c>
      <c r="Z21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0" spans="2:27" s="1" customFormat="1" x14ac:dyDescent="0.3">
      <c r="B220" s="119"/>
      <c r="C220" s="121"/>
      <c r="D220" s="121"/>
      <c r="E220" s="121"/>
      <c r="F220" s="121"/>
      <c r="G220" s="121"/>
      <c r="H220" s="120"/>
      <c r="I220" s="121"/>
      <c r="J220" s="121"/>
      <c r="K220" s="121"/>
      <c r="L22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0" s="124" t="str">
        <f>IF(Tabela1[[#This Row],[Qinf Secção H]]=" -", " -", Tabela1[[#This Row],[Quantidade máxima (q) (tonelada)]]/Tabela1[[#This Row],[Qinf Secção H]])</f>
        <v xml:space="preserve"> -</v>
      </c>
      <c r="U220" s="125" t="str">
        <f>IF(Tabela1[[#This Row],[Qinf Secção P]]=" -", " -", Tabela1[[#This Row],[Quantidade máxima (q) (tonelada)]]/Tabela1[[#This Row],[Qinf Secção P]])</f>
        <v xml:space="preserve"> -</v>
      </c>
      <c r="V220" s="126" t="str">
        <f>IF(Tabela1[[#This Row],[Qinf Secção E]]=" -", " -", Tabela1[[#This Row],[Quantidade máxima (q) (tonelada)]]/Tabela1[[#This Row],[Qinf Secção E]])</f>
        <v xml:space="preserve"> -</v>
      </c>
      <c r="W220" s="125" t="str">
        <f>IF(Tabela1[[#This Row],[Qsup Secção H]]=" -", " -", Tabela1[[#This Row],[Quantidade máxima (q) (tonelada)]]/Tabela1[[#This Row],[Qsup Secção H]])</f>
        <v xml:space="preserve"> -</v>
      </c>
      <c r="X220" s="125" t="str">
        <f>IF(Tabela1[[#This Row],[Qsup Secção P]]=" -", " -", Tabela1[[#This Row],[Quantidade máxima (q) (tonelada)]]/Tabela1[[#This Row],[Qsup Secção P]])</f>
        <v xml:space="preserve"> -</v>
      </c>
      <c r="Y220" s="126" t="str">
        <f>IF(Tabela1[[#This Row],[Qsup Secção E]]=" -", " -", Tabela1[[#This Row],[Quantidade máxima (q) (tonelada)]]/Tabela1[[#This Row],[Qsup Secção E]])</f>
        <v xml:space="preserve"> -</v>
      </c>
      <c r="Z22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1" spans="2:27" s="1" customFormat="1" x14ac:dyDescent="0.3">
      <c r="B221" s="119"/>
      <c r="C221" s="121"/>
      <c r="D221" s="121"/>
      <c r="E221" s="121"/>
      <c r="F221" s="121"/>
      <c r="G221" s="121"/>
      <c r="H221" s="120"/>
      <c r="I221" s="121"/>
      <c r="J221" s="121"/>
      <c r="K221" s="121"/>
      <c r="L22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1" s="124" t="str">
        <f>IF(Tabela1[[#This Row],[Qinf Secção H]]=" -", " -", Tabela1[[#This Row],[Quantidade máxima (q) (tonelada)]]/Tabela1[[#This Row],[Qinf Secção H]])</f>
        <v xml:space="preserve"> -</v>
      </c>
      <c r="U221" s="125" t="str">
        <f>IF(Tabela1[[#This Row],[Qinf Secção P]]=" -", " -", Tabela1[[#This Row],[Quantidade máxima (q) (tonelada)]]/Tabela1[[#This Row],[Qinf Secção P]])</f>
        <v xml:space="preserve"> -</v>
      </c>
      <c r="V221" s="126" t="str">
        <f>IF(Tabela1[[#This Row],[Qinf Secção E]]=" -", " -", Tabela1[[#This Row],[Quantidade máxima (q) (tonelada)]]/Tabela1[[#This Row],[Qinf Secção E]])</f>
        <v xml:space="preserve"> -</v>
      </c>
      <c r="W221" s="125" t="str">
        <f>IF(Tabela1[[#This Row],[Qsup Secção H]]=" -", " -", Tabela1[[#This Row],[Quantidade máxima (q) (tonelada)]]/Tabela1[[#This Row],[Qsup Secção H]])</f>
        <v xml:space="preserve"> -</v>
      </c>
      <c r="X221" s="125" t="str">
        <f>IF(Tabela1[[#This Row],[Qsup Secção P]]=" -", " -", Tabela1[[#This Row],[Quantidade máxima (q) (tonelada)]]/Tabela1[[#This Row],[Qsup Secção P]])</f>
        <v xml:space="preserve"> -</v>
      </c>
      <c r="Y221" s="126" t="str">
        <f>IF(Tabela1[[#This Row],[Qsup Secção E]]=" -", " -", Tabela1[[#This Row],[Quantidade máxima (q) (tonelada)]]/Tabela1[[#This Row],[Qsup Secção E]])</f>
        <v xml:space="preserve"> -</v>
      </c>
      <c r="Z22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2" spans="2:27" s="1" customFormat="1" x14ac:dyDescent="0.3">
      <c r="B222" s="119"/>
      <c r="C222" s="121"/>
      <c r="D222" s="121"/>
      <c r="E222" s="121"/>
      <c r="F222" s="121"/>
      <c r="G222" s="121"/>
      <c r="H222" s="120"/>
      <c r="I222" s="121"/>
      <c r="J222" s="121"/>
      <c r="K222" s="121"/>
      <c r="L22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2" s="124" t="str">
        <f>IF(Tabela1[[#This Row],[Qinf Secção H]]=" -", " -", Tabela1[[#This Row],[Quantidade máxima (q) (tonelada)]]/Tabela1[[#This Row],[Qinf Secção H]])</f>
        <v xml:space="preserve"> -</v>
      </c>
      <c r="U222" s="125" t="str">
        <f>IF(Tabela1[[#This Row],[Qinf Secção P]]=" -", " -", Tabela1[[#This Row],[Quantidade máxima (q) (tonelada)]]/Tabela1[[#This Row],[Qinf Secção P]])</f>
        <v xml:space="preserve"> -</v>
      </c>
      <c r="V222" s="126" t="str">
        <f>IF(Tabela1[[#This Row],[Qinf Secção E]]=" -", " -", Tabela1[[#This Row],[Quantidade máxima (q) (tonelada)]]/Tabela1[[#This Row],[Qinf Secção E]])</f>
        <v xml:space="preserve"> -</v>
      </c>
      <c r="W222" s="125" t="str">
        <f>IF(Tabela1[[#This Row],[Qsup Secção H]]=" -", " -", Tabela1[[#This Row],[Quantidade máxima (q) (tonelada)]]/Tabela1[[#This Row],[Qsup Secção H]])</f>
        <v xml:space="preserve"> -</v>
      </c>
      <c r="X222" s="125" t="str">
        <f>IF(Tabela1[[#This Row],[Qsup Secção P]]=" -", " -", Tabela1[[#This Row],[Quantidade máxima (q) (tonelada)]]/Tabela1[[#This Row],[Qsup Secção P]])</f>
        <v xml:space="preserve"> -</v>
      </c>
      <c r="Y222" s="126" t="str">
        <f>IF(Tabela1[[#This Row],[Qsup Secção E]]=" -", " -", Tabela1[[#This Row],[Quantidade máxima (q) (tonelada)]]/Tabela1[[#This Row],[Qsup Secção E]])</f>
        <v xml:space="preserve"> -</v>
      </c>
      <c r="Z2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3" spans="2:27" s="1" customFormat="1" x14ac:dyDescent="0.3">
      <c r="B223" s="119"/>
      <c r="C223" s="121"/>
      <c r="D223" s="121"/>
      <c r="E223" s="121"/>
      <c r="F223" s="121"/>
      <c r="G223" s="121"/>
      <c r="H223" s="120"/>
      <c r="I223" s="121"/>
      <c r="J223" s="121"/>
      <c r="K223" s="121"/>
      <c r="L2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3" s="124" t="str">
        <f>IF(Tabela1[[#This Row],[Qinf Secção H]]=" -", " -", Tabela1[[#This Row],[Quantidade máxima (q) (tonelada)]]/Tabela1[[#This Row],[Qinf Secção H]])</f>
        <v xml:space="preserve"> -</v>
      </c>
      <c r="U223" s="125" t="str">
        <f>IF(Tabela1[[#This Row],[Qinf Secção P]]=" -", " -", Tabela1[[#This Row],[Quantidade máxima (q) (tonelada)]]/Tabela1[[#This Row],[Qinf Secção P]])</f>
        <v xml:space="preserve"> -</v>
      </c>
      <c r="V223" s="126" t="str">
        <f>IF(Tabela1[[#This Row],[Qinf Secção E]]=" -", " -", Tabela1[[#This Row],[Quantidade máxima (q) (tonelada)]]/Tabela1[[#This Row],[Qinf Secção E]])</f>
        <v xml:space="preserve"> -</v>
      </c>
      <c r="W223" s="125" t="str">
        <f>IF(Tabela1[[#This Row],[Qsup Secção H]]=" -", " -", Tabela1[[#This Row],[Quantidade máxima (q) (tonelada)]]/Tabela1[[#This Row],[Qsup Secção H]])</f>
        <v xml:space="preserve"> -</v>
      </c>
      <c r="X223" s="125" t="str">
        <f>IF(Tabela1[[#This Row],[Qsup Secção P]]=" -", " -", Tabela1[[#This Row],[Quantidade máxima (q) (tonelada)]]/Tabela1[[#This Row],[Qsup Secção P]])</f>
        <v xml:space="preserve"> -</v>
      </c>
      <c r="Y223" s="126" t="str">
        <f>IF(Tabela1[[#This Row],[Qsup Secção E]]=" -", " -", Tabela1[[#This Row],[Quantidade máxima (q) (tonelada)]]/Tabela1[[#This Row],[Qsup Secção E]])</f>
        <v xml:space="preserve"> -</v>
      </c>
      <c r="Z2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4" spans="2:27" s="1" customFormat="1" x14ac:dyDescent="0.3">
      <c r="B224" s="119"/>
      <c r="C224" s="121"/>
      <c r="D224" s="121"/>
      <c r="E224" s="121"/>
      <c r="F224" s="121"/>
      <c r="G224" s="121"/>
      <c r="H224" s="120"/>
      <c r="I224" s="121"/>
      <c r="J224" s="121"/>
      <c r="K224" s="121"/>
      <c r="L2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4" s="124" t="str">
        <f>IF(Tabela1[[#This Row],[Qinf Secção H]]=" -", " -", Tabela1[[#This Row],[Quantidade máxima (q) (tonelada)]]/Tabela1[[#This Row],[Qinf Secção H]])</f>
        <v xml:space="preserve"> -</v>
      </c>
      <c r="U224" s="125" t="str">
        <f>IF(Tabela1[[#This Row],[Qinf Secção P]]=" -", " -", Tabela1[[#This Row],[Quantidade máxima (q) (tonelada)]]/Tabela1[[#This Row],[Qinf Secção P]])</f>
        <v xml:space="preserve"> -</v>
      </c>
      <c r="V224" s="126" t="str">
        <f>IF(Tabela1[[#This Row],[Qinf Secção E]]=" -", " -", Tabela1[[#This Row],[Quantidade máxima (q) (tonelada)]]/Tabela1[[#This Row],[Qinf Secção E]])</f>
        <v xml:space="preserve"> -</v>
      </c>
      <c r="W224" s="125" t="str">
        <f>IF(Tabela1[[#This Row],[Qsup Secção H]]=" -", " -", Tabela1[[#This Row],[Quantidade máxima (q) (tonelada)]]/Tabela1[[#This Row],[Qsup Secção H]])</f>
        <v xml:space="preserve"> -</v>
      </c>
      <c r="X224" s="125" t="str">
        <f>IF(Tabela1[[#This Row],[Qsup Secção P]]=" -", " -", Tabela1[[#This Row],[Quantidade máxima (q) (tonelada)]]/Tabela1[[#This Row],[Qsup Secção P]])</f>
        <v xml:space="preserve"> -</v>
      </c>
      <c r="Y224" s="126" t="str">
        <f>IF(Tabela1[[#This Row],[Qsup Secção E]]=" -", " -", Tabela1[[#This Row],[Quantidade máxima (q) (tonelada)]]/Tabela1[[#This Row],[Qsup Secção E]])</f>
        <v xml:space="preserve"> -</v>
      </c>
      <c r="Z2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5" spans="2:27" s="1" customFormat="1" x14ac:dyDescent="0.3">
      <c r="B225" s="119"/>
      <c r="C225" s="121"/>
      <c r="D225" s="121"/>
      <c r="E225" s="121"/>
      <c r="F225" s="121"/>
      <c r="G225" s="121"/>
      <c r="H225" s="120"/>
      <c r="I225" s="121"/>
      <c r="J225" s="121"/>
      <c r="K225" s="121"/>
      <c r="L2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5" s="124" t="str">
        <f>IF(Tabela1[[#This Row],[Qinf Secção H]]=" -", " -", Tabela1[[#This Row],[Quantidade máxima (q) (tonelada)]]/Tabela1[[#This Row],[Qinf Secção H]])</f>
        <v xml:space="preserve"> -</v>
      </c>
      <c r="U225" s="125" t="str">
        <f>IF(Tabela1[[#This Row],[Qinf Secção P]]=" -", " -", Tabela1[[#This Row],[Quantidade máxima (q) (tonelada)]]/Tabela1[[#This Row],[Qinf Secção P]])</f>
        <v xml:space="preserve"> -</v>
      </c>
      <c r="V225" s="126" t="str">
        <f>IF(Tabela1[[#This Row],[Qinf Secção E]]=" -", " -", Tabela1[[#This Row],[Quantidade máxima (q) (tonelada)]]/Tabela1[[#This Row],[Qinf Secção E]])</f>
        <v xml:space="preserve"> -</v>
      </c>
      <c r="W225" s="125" t="str">
        <f>IF(Tabela1[[#This Row],[Qsup Secção H]]=" -", " -", Tabela1[[#This Row],[Quantidade máxima (q) (tonelada)]]/Tabela1[[#This Row],[Qsup Secção H]])</f>
        <v xml:space="preserve"> -</v>
      </c>
      <c r="X225" s="125" t="str">
        <f>IF(Tabela1[[#This Row],[Qsup Secção P]]=" -", " -", Tabela1[[#This Row],[Quantidade máxima (q) (tonelada)]]/Tabela1[[#This Row],[Qsup Secção P]])</f>
        <v xml:space="preserve"> -</v>
      </c>
      <c r="Y225" s="126" t="str">
        <f>IF(Tabela1[[#This Row],[Qsup Secção E]]=" -", " -", Tabela1[[#This Row],[Quantidade máxima (q) (tonelada)]]/Tabela1[[#This Row],[Qsup Secção E]])</f>
        <v xml:space="preserve"> -</v>
      </c>
      <c r="Z2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6" spans="2:27" s="1" customFormat="1" x14ac:dyDescent="0.3">
      <c r="B226" s="119"/>
      <c r="C226" s="121"/>
      <c r="D226" s="121"/>
      <c r="E226" s="121"/>
      <c r="F226" s="121"/>
      <c r="G226" s="121"/>
      <c r="H226" s="120"/>
      <c r="I226" s="121"/>
      <c r="J226" s="121"/>
      <c r="K226" s="121"/>
      <c r="L2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6" s="124" t="str">
        <f>IF(Tabela1[[#This Row],[Qinf Secção H]]=" -", " -", Tabela1[[#This Row],[Quantidade máxima (q) (tonelada)]]/Tabela1[[#This Row],[Qinf Secção H]])</f>
        <v xml:space="preserve"> -</v>
      </c>
      <c r="U226" s="125" t="str">
        <f>IF(Tabela1[[#This Row],[Qinf Secção P]]=" -", " -", Tabela1[[#This Row],[Quantidade máxima (q) (tonelada)]]/Tabela1[[#This Row],[Qinf Secção P]])</f>
        <v xml:space="preserve"> -</v>
      </c>
      <c r="V226" s="126" t="str">
        <f>IF(Tabela1[[#This Row],[Qinf Secção E]]=" -", " -", Tabela1[[#This Row],[Quantidade máxima (q) (tonelada)]]/Tabela1[[#This Row],[Qinf Secção E]])</f>
        <v xml:space="preserve"> -</v>
      </c>
      <c r="W226" s="125" t="str">
        <f>IF(Tabela1[[#This Row],[Qsup Secção H]]=" -", " -", Tabela1[[#This Row],[Quantidade máxima (q) (tonelada)]]/Tabela1[[#This Row],[Qsup Secção H]])</f>
        <v xml:space="preserve"> -</v>
      </c>
      <c r="X226" s="125" t="str">
        <f>IF(Tabela1[[#This Row],[Qsup Secção P]]=" -", " -", Tabela1[[#This Row],[Quantidade máxima (q) (tonelada)]]/Tabela1[[#This Row],[Qsup Secção P]])</f>
        <v xml:space="preserve"> -</v>
      </c>
      <c r="Y226" s="126" t="str">
        <f>IF(Tabela1[[#This Row],[Qsup Secção E]]=" -", " -", Tabela1[[#This Row],[Quantidade máxima (q) (tonelada)]]/Tabela1[[#This Row],[Qsup Secção E]])</f>
        <v xml:space="preserve"> -</v>
      </c>
      <c r="Z2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7" spans="2:27" s="1" customFormat="1" x14ac:dyDescent="0.3">
      <c r="B227" s="119"/>
      <c r="C227" s="121"/>
      <c r="D227" s="121"/>
      <c r="E227" s="121"/>
      <c r="F227" s="121"/>
      <c r="G227" s="121"/>
      <c r="H227" s="120"/>
      <c r="I227" s="121"/>
      <c r="J227" s="121"/>
      <c r="K227" s="121"/>
      <c r="L2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7" s="124" t="str">
        <f>IF(Tabela1[[#This Row],[Qinf Secção H]]=" -", " -", Tabela1[[#This Row],[Quantidade máxima (q) (tonelada)]]/Tabela1[[#This Row],[Qinf Secção H]])</f>
        <v xml:space="preserve"> -</v>
      </c>
      <c r="U227" s="125" t="str">
        <f>IF(Tabela1[[#This Row],[Qinf Secção P]]=" -", " -", Tabela1[[#This Row],[Quantidade máxima (q) (tonelada)]]/Tabela1[[#This Row],[Qinf Secção P]])</f>
        <v xml:space="preserve"> -</v>
      </c>
      <c r="V227" s="126" t="str">
        <f>IF(Tabela1[[#This Row],[Qinf Secção E]]=" -", " -", Tabela1[[#This Row],[Quantidade máxima (q) (tonelada)]]/Tabela1[[#This Row],[Qinf Secção E]])</f>
        <v xml:space="preserve"> -</v>
      </c>
      <c r="W227" s="125" t="str">
        <f>IF(Tabela1[[#This Row],[Qsup Secção H]]=" -", " -", Tabela1[[#This Row],[Quantidade máxima (q) (tonelada)]]/Tabela1[[#This Row],[Qsup Secção H]])</f>
        <v xml:space="preserve"> -</v>
      </c>
      <c r="X227" s="125" t="str">
        <f>IF(Tabela1[[#This Row],[Qsup Secção P]]=" -", " -", Tabela1[[#This Row],[Quantidade máxima (q) (tonelada)]]/Tabela1[[#This Row],[Qsup Secção P]])</f>
        <v xml:space="preserve"> -</v>
      </c>
      <c r="Y227" s="126" t="str">
        <f>IF(Tabela1[[#This Row],[Qsup Secção E]]=" -", " -", Tabela1[[#This Row],[Quantidade máxima (q) (tonelada)]]/Tabela1[[#This Row],[Qsup Secção E]])</f>
        <v xml:space="preserve"> -</v>
      </c>
      <c r="Z2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8" spans="2:27" s="1" customFormat="1" x14ac:dyDescent="0.3">
      <c r="B228" s="119"/>
      <c r="C228" s="121"/>
      <c r="D228" s="121"/>
      <c r="E228" s="121"/>
      <c r="F228" s="121"/>
      <c r="G228" s="121"/>
      <c r="H228" s="120"/>
      <c r="I228" s="121"/>
      <c r="J228" s="121"/>
      <c r="K228" s="121"/>
      <c r="L2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8" s="124" t="str">
        <f>IF(Tabela1[[#This Row],[Qinf Secção H]]=" -", " -", Tabela1[[#This Row],[Quantidade máxima (q) (tonelada)]]/Tabela1[[#This Row],[Qinf Secção H]])</f>
        <v xml:space="preserve"> -</v>
      </c>
      <c r="U228" s="125" t="str">
        <f>IF(Tabela1[[#This Row],[Qinf Secção P]]=" -", " -", Tabela1[[#This Row],[Quantidade máxima (q) (tonelada)]]/Tabela1[[#This Row],[Qinf Secção P]])</f>
        <v xml:space="preserve"> -</v>
      </c>
      <c r="V228" s="126" t="str">
        <f>IF(Tabela1[[#This Row],[Qinf Secção E]]=" -", " -", Tabela1[[#This Row],[Quantidade máxima (q) (tonelada)]]/Tabela1[[#This Row],[Qinf Secção E]])</f>
        <v xml:space="preserve"> -</v>
      </c>
      <c r="W228" s="125" t="str">
        <f>IF(Tabela1[[#This Row],[Qsup Secção H]]=" -", " -", Tabela1[[#This Row],[Quantidade máxima (q) (tonelada)]]/Tabela1[[#This Row],[Qsup Secção H]])</f>
        <v xml:space="preserve"> -</v>
      </c>
      <c r="X228" s="125" t="str">
        <f>IF(Tabela1[[#This Row],[Qsup Secção P]]=" -", " -", Tabela1[[#This Row],[Quantidade máxima (q) (tonelada)]]/Tabela1[[#This Row],[Qsup Secção P]])</f>
        <v xml:space="preserve"> -</v>
      </c>
      <c r="Y228" s="126" t="str">
        <f>IF(Tabela1[[#This Row],[Qsup Secção E]]=" -", " -", Tabela1[[#This Row],[Quantidade máxima (q) (tonelada)]]/Tabela1[[#This Row],[Qsup Secção E]])</f>
        <v xml:space="preserve"> -</v>
      </c>
      <c r="Z2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9" spans="2:27" s="1" customFormat="1" x14ac:dyDescent="0.3"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</row>
    <row r="230" spans="2:27" s="1" customFormat="1" x14ac:dyDescent="0.3"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</row>
    <row r="231" spans="2:27" s="1" customFormat="1" x14ac:dyDescent="0.3"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</row>
    <row r="232" spans="2:27" s="1" customFormat="1" x14ac:dyDescent="0.3"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</row>
    <row r="233" spans="2:27" s="1" customFormat="1" x14ac:dyDescent="0.3"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</row>
    <row r="234" spans="2:27" s="1" customFormat="1" x14ac:dyDescent="0.3"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</row>
    <row r="235" spans="2:27" s="1" customFormat="1" x14ac:dyDescent="0.3"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</row>
    <row r="236" spans="2:27" s="1" customFormat="1" x14ac:dyDescent="0.3"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</row>
    <row r="237" spans="2:27" s="1" customFormat="1" x14ac:dyDescent="0.3"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</row>
    <row r="238" spans="2:27" s="1" customFormat="1" x14ac:dyDescent="0.3"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2:27" s="1" customFormat="1" x14ac:dyDescent="0.3"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2:27" s="1" customFormat="1" x14ac:dyDescent="0.3"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</row>
    <row r="241" spans="2:25" s="1" customFormat="1" x14ac:dyDescent="0.3"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</row>
    <row r="242" spans="2:25" s="1" customFormat="1" x14ac:dyDescent="0.3"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</row>
    <row r="243" spans="2:25" s="1" customFormat="1" x14ac:dyDescent="0.3"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</row>
    <row r="244" spans="2:25" s="1" customFormat="1" x14ac:dyDescent="0.3"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</row>
    <row r="245" spans="2:25" s="1" customFormat="1" x14ac:dyDescent="0.3"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</row>
    <row r="246" spans="2:25" s="1" customFormat="1" x14ac:dyDescent="0.3"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</row>
    <row r="247" spans="2:25" s="1" customFormat="1" x14ac:dyDescent="0.3"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</row>
    <row r="248" spans="2:25" s="1" customFormat="1" x14ac:dyDescent="0.3"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</row>
    <row r="249" spans="2:25" s="1" customFormat="1" x14ac:dyDescent="0.3"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</row>
    <row r="250" spans="2:25" s="1" customFormat="1" x14ac:dyDescent="0.3"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</row>
    <row r="251" spans="2:25" s="1" customFormat="1" x14ac:dyDescent="0.3"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</row>
    <row r="252" spans="2:25" s="1" customFormat="1" x14ac:dyDescent="0.3"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</row>
    <row r="253" spans="2:25" s="1" customFormat="1" x14ac:dyDescent="0.3"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</row>
    <row r="254" spans="2:25" s="1" customFormat="1" x14ac:dyDescent="0.3"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</row>
    <row r="255" spans="2:25" s="1" customFormat="1" x14ac:dyDescent="0.3"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</row>
    <row r="256" spans="2:25" s="1" customFormat="1" x14ac:dyDescent="0.3"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</row>
    <row r="257" spans="2:25" s="1" customFormat="1" x14ac:dyDescent="0.3"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</row>
    <row r="258" spans="2:25" s="1" customFormat="1" x14ac:dyDescent="0.3"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</row>
    <row r="259" spans="2:25" s="1" customFormat="1" x14ac:dyDescent="0.3"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</row>
    <row r="260" spans="2:25" s="1" customFormat="1" x14ac:dyDescent="0.3"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</row>
    <row r="261" spans="2:25" s="1" customFormat="1" x14ac:dyDescent="0.3"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</row>
    <row r="262" spans="2:25" s="1" customFormat="1" x14ac:dyDescent="0.3"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</row>
    <row r="263" spans="2:25" s="1" customFormat="1" x14ac:dyDescent="0.3"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</row>
    <row r="264" spans="2:25" s="1" customFormat="1" x14ac:dyDescent="0.3"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</row>
    <row r="265" spans="2:25" s="1" customFormat="1" x14ac:dyDescent="0.3"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</row>
    <row r="266" spans="2:25" s="1" customFormat="1" x14ac:dyDescent="0.3"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</row>
    <row r="267" spans="2:25" s="1" customFormat="1" x14ac:dyDescent="0.3"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</row>
    <row r="268" spans="2:25" s="1" customFormat="1" x14ac:dyDescent="0.3"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</row>
    <row r="269" spans="2:25" s="1" customFormat="1" x14ac:dyDescent="0.3"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</row>
    <row r="270" spans="2:25" s="1" customFormat="1" x14ac:dyDescent="0.3"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</row>
    <row r="271" spans="2:25" s="1" customFormat="1" x14ac:dyDescent="0.3"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</row>
    <row r="272" spans="2:25" s="1" customFormat="1" x14ac:dyDescent="0.3"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</row>
    <row r="273" spans="2:25" s="1" customFormat="1" x14ac:dyDescent="0.3"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</row>
    <row r="274" spans="2:25" s="1" customFormat="1" x14ac:dyDescent="0.3"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</row>
    <row r="275" spans="2:25" s="1" customFormat="1" x14ac:dyDescent="0.3"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</row>
    <row r="276" spans="2:25" s="1" customFormat="1" x14ac:dyDescent="0.3"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</row>
    <row r="277" spans="2:25" s="1" customFormat="1" x14ac:dyDescent="0.3"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</row>
    <row r="278" spans="2:25" s="1" customFormat="1" x14ac:dyDescent="0.3"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</row>
    <row r="279" spans="2:25" s="1" customFormat="1" x14ac:dyDescent="0.3"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</row>
    <row r="280" spans="2:25" s="1" customFormat="1" x14ac:dyDescent="0.3"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</row>
    <row r="281" spans="2:25" s="1" customFormat="1" x14ac:dyDescent="0.3"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</row>
    <row r="282" spans="2:25" s="1" customFormat="1" x14ac:dyDescent="0.3"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</row>
    <row r="283" spans="2:25" s="1" customFormat="1" x14ac:dyDescent="0.3"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</row>
    <row r="284" spans="2:25" s="1" customFormat="1" x14ac:dyDescent="0.3"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</row>
    <row r="285" spans="2:25" s="1" customFormat="1" x14ac:dyDescent="0.3"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</row>
    <row r="286" spans="2:25" s="1" customFormat="1" x14ac:dyDescent="0.3"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</row>
    <row r="287" spans="2:25" s="1" customFormat="1" x14ac:dyDescent="0.3"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</row>
    <row r="288" spans="2:25" s="1" customFormat="1" x14ac:dyDescent="0.3"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</row>
    <row r="289" spans="2:25" s="1" customFormat="1" x14ac:dyDescent="0.3"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</row>
    <row r="290" spans="2:25" s="1" customFormat="1" x14ac:dyDescent="0.3"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</row>
    <row r="291" spans="2:25" s="1" customFormat="1" x14ac:dyDescent="0.3"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</row>
    <row r="292" spans="2:25" s="1" customFormat="1" x14ac:dyDescent="0.3"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</row>
    <row r="293" spans="2:25" s="1" customFormat="1" x14ac:dyDescent="0.3"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</row>
    <row r="294" spans="2:25" s="1" customFormat="1" x14ac:dyDescent="0.3"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</row>
    <row r="295" spans="2:25" s="1" customFormat="1" x14ac:dyDescent="0.3"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</row>
    <row r="296" spans="2:25" s="1" customFormat="1" x14ac:dyDescent="0.3"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</row>
    <row r="297" spans="2:25" s="1" customFormat="1" x14ac:dyDescent="0.3"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</row>
    <row r="298" spans="2:25" s="1" customFormat="1" x14ac:dyDescent="0.3"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</row>
    <row r="299" spans="2:25" s="1" customFormat="1" x14ac:dyDescent="0.3"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</row>
    <row r="300" spans="2:25" s="1" customFormat="1" x14ac:dyDescent="0.3"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</row>
    <row r="301" spans="2:25" s="1" customFormat="1" x14ac:dyDescent="0.3"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</row>
    <row r="302" spans="2:25" s="1" customFormat="1" x14ac:dyDescent="0.3"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</row>
    <row r="303" spans="2:25" s="1" customFormat="1" x14ac:dyDescent="0.3"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</row>
    <row r="304" spans="2:25" s="1" customFormat="1" x14ac:dyDescent="0.3"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</row>
    <row r="305" spans="2:25" s="1" customFormat="1" x14ac:dyDescent="0.3"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</row>
    <row r="306" spans="2:25" s="1" customFormat="1" x14ac:dyDescent="0.3"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</row>
    <row r="307" spans="2:25" s="1" customFormat="1" x14ac:dyDescent="0.3"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</row>
    <row r="308" spans="2:25" s="1" customFormat="1" x14ac:dyDescent="0.3"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</row>
    <row r="309" spans="2:25" s="1" customFormat="1" x14ac:dyDescent="0.3"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</row>
    <row r="310" spans="2:25" s="1" customFormat="1" x14ac:dyDescent="0.3"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</row>
    <row r="311" spans="2:25" s="1" customFormat="1" x14ac:dyDescent="0.3"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</row>
    <row r="312" spans="2:25" s="1" customFormat="1" x14ac:dyDescent="0.3"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</row>
    <row r="313" spans="2:25" s="1" customFormat="1" x14ac:dyDescent="0.3"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</row>
    <row r="314" spans="2:25" s="1" customFormat="1" x14ac:dyDescent="0.3"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</row>
    <row r="315" spans="2:25" s="1" customFormat="1" x14ac:dyDescent="0.3"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</row>
    <row r="316" spans="2:25" s="1" customFormat="1" x14ac:dyDescent="0.3"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</row>
    <row r="317" spans="2:25" s="1" customFormat="1" x14ac:dyDescent="0.3"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</row>
    <row r="318" spans="2:25" s="1" customFormat="1" x14ac:dyDescent="0.3"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</row>
    <row r="319" spans="2:25" s="1" customFormat="1" x14ac:dyDescent="0.3"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</row>
    <row r="320" spans="2:25" s="1" customFormat="1" x14ac:dyDescent="0.3"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</row>
    <row r="321" spans="2:25" s="1" customFormat="1" x14ac:dyDescent="0.3"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</row>
    <row r="322" spans="2:25" s="1" customFormat="1" x14ac:dyDescent="0.3"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</row>
    <row r="323" spans="2:25" s="1" customFormat="1" x14ac:dyDescent="0.3"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</row>
    <row r="324" spans="2:25" s="1" customFormat="1" x14ac:dyDescent="0.3"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</row>
    <row r="325" spans="2:25" s="1" customFormat="1" x14ac:dyDescent="0.3"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</row>
    <row r="326" spans="2:25" s="1" customFormat="1" x14ac:dyDescent="0.3"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</row>
    <row r="327" spans="2:25" s="1" customFormat="1" x14ac:dyDescent="0.3"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</row>
    <row r="328" spans="2:25" s="1" customFormat="1" x14ac:dyDescent="0.3"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</row>
    <row r="329" spans="2:25" s="1" customFormat="1" x14ac:dyDescent="0.3"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</row>
    <row r="330" spans="2:25" s="1" customFormat="1" x14ac:dyDescent="0.3"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</row>
    <row r="331" spans="2:25" s="1" customFormat="1" x14ac:dyDescent="0.3"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</row>
    <row r="332" spans="2:25" s="1" customFormat="1" x14ac:dyDescent="0.3"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</row>
    <row r="333" spans="2:25" s="1" customFormat="1" x14ac:dyDescent="0.3"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</row>
    <row r="334" spans="2:25" s="1" customFormat="1" x14ac:dyDescent="0.3"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</row>
    <row r="335" spans="2:25" s="1" customFormat="1" x14ac:dyDescent="0.3"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</row>
    <row r="336" spans="2:25" s="1" customFormat="1" x14ac:dyDescent="0.3"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</row>
    <row r="337" spans="2:25" s="1" customFormat="1" x14ac:dyDescent="0.3"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</row>
    <row r="338" spans="2:25" s="1" customFormat="1" x14ac:dyDescent="0.3"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</row>
    <row r="339" spans="2:25" s="1" customFormat="1" x14ac:dyDescent="0.3"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</row>
    <row r="340" spans="2:25" s="1" customFormat="1" x14ac:dyDescent="0.3"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</row>
    <row r="341" spans="2:25" s="1" customFormat="1" x14ac:dyDescent="0.3"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</row>
    <row r="342" spans="2:25" s="1" customFormat="1" x14ac:dyDescent="0.3"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</row>
    <row r="343" spans="2:25" s="1" customFormat="1" x14ac:dyDescent="0.3"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</row>
    <row r="344" spans="2:25" s="1" customFormat="1" x14ac:dyDescent="0.3"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</row>
    <row r="345" spans="2:25" s="1" customFormat="1" x14ac:dyDescent="0.3"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</row>
    <row r="346" spans="2:25" s="1" customFormat="1" x14ac:dyDescent="0.3"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</row>
    <row r="347" spans="2:25" s="1" customFormat="1" x14ac:dyDescent="0.3"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</row>
    <row r="348" spans="2:25" s="1" customFormat="1" x14ac:dyDescent="0.3"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</row>
    <row r="349" spans="2:25" s="1" customFormat="1" x14ac:dyDescent="0.3"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</row>
    <row r="350" spans="2:25" s="1" customFormat="1" x14ac:dyDescent="0.3"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</row>
    <row r="351" spans="2:25" s="1" customFormat="1" x14ac:dyDescent="0.3"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</row>
    <row r="352" spans="2:25" s="1" customFormat="1" x14ac:dyDescent="0.3"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</row>
    <row r="353" spans="2:25" s="1" customFormat="1" x14ac:dyDescent="0.3"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</row>
    <row r="354" spans="2:25" s="1" customFormat="1" x14ac:dyDescent="0.3"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</row>
    <row r="355" spans="2:25" s="1" customFormat="1" x14ac:dyDescent="0.3"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</row>
    <row r="356" spans="2:25" s="1" customFormat="1" x14ac:dyDescent="0.3"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</row>
    <row r="357" spans="2:25" s="1" customFormat="1" x14ac:dyDescent="0.3"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</row>
    <row r="358" spans="2:25" s="1" customFormat="1" x14ac:dyDescent="0.3"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</row>
    <row r="359" spans="2:25" s="1" customFormat="1" x14ac:dyDescent="0.3"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</row>
    <row r="360" spans="2:25" s="1" customFormat="1" x14ac:dyDescent="0.3"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</row>
    <row r="361" spans="2:25" s="1" customFormat="1" x14ac:dyDescent="0.3"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</row>
    <row r="362" spans="2:25" s="1" customFormat="1" x14ac:dyDescent="0.3"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</row>
    <row r="363" spans="2:25" s="1" customFormat="1" x14ac:dyDescent="0.3"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</row>
    <row r="364" spans="2:25" s="1" customFormat="1" x14ac:dyDescent="0.3"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</row>
    <row r="365" spans="2:25" s="1" customFormat="1" x14ac:dyDescent="0.3"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</row>
    <row r="366" spans="2:25" s="1" customFormat="1" x14ac:dyDescent="0.3"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</row>
    <row r="367" spans="2:25" s="1" customFormat="1" x14ac:dyDescent="0.3"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</row>
    <row r="368" spans="2:25" s="1" customFormat="1" x14ac:dyDescent="0.3"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</row>
    <row r="369" spans="2:25" s="1" customFormat="1" x14ac:dyDescent="0.3"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</row>
    <row r="370" spans="2:25" s="1" customFormat="1" x14ac:dyDescent="0.3"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</row>
    <row r="371" spans="2:25" s="1" customFormat="1" x14ac:dyDescent="0.3"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</row>
    <row r="372" spans="2:25" s="1" customFormat="1" x14ac:dyDescent="0.3"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</row>
    <row r="373" spans="2:25" s="1" customFormat="1" x14ac:dyDescent="0.3"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</row>
    <row r="374" spans="2:25" s="1" customFormat="1" x14ac:dyDescent="0.3"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</row>
    <row r="375" spans="2:25" s="1" customFormat="1" x14ac:dyDescent="0.3"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</row>
    <row r="376" spans="2:25" s="1" customFormat="1" x14ac:dyDescent="0.3"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</row>
    <row r="377" spans="2:25" s="1" customFormat="1" x14ac:dyDescent="0.3"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</row>
    <row r="378" spans="2:25" s="1" customFormat="1" x14ac:dyDescent="0.3"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</row>
    <row r="379" spans="2:25" s="1" customFormat="1" x14ac:dyDescent="0.3"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</row>
    <row r="380" spans="2:25" s="1" customFormat="1" x14ac:dyDescent="0.3"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</row>
    <row r="381" spans="2:25" s="1" customFormat="1" x14ac:dyDescent="0.3"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</row>
    <row r="382" spans="2:25" s="1" customFormat="1" x14ac:dyDescent="0.3"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</row>
    <row r="383" spans="2:25" s="1" customFormat="1" x14ac:dyDescent="0.3"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</row>
    <row r="384" spans="2:25" s="1" customFormat="1" x14ac:dyDescent="0.3"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</row>
    <row r="385" spans="2:25" s="1" customFormat="1" x14ac:dyDescent="0.3"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</row>
    <row r="386" spans="2:25" s="1" customFormat="1" x14ac:dyDescent="0.3"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</row>
    <row r="387" spans="2:25" s="1" customFormat="1" x14ac:dyDescent="0.3"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</row>
    <row r="388" spans="2:25" s="1" customFormat="1" x14ac:dyDescent="0.3"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</row>
    <row r="389" spans="2:25" s="1" customFormat="1" x14ac:dyDescent="0.3"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</row>
    <row r="390" spans="2:25" s="1" customFormat="1" x14ac:dyDescent="0.3"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</row>
    <row r="391" spans="2:25" s="1" customFormat="1" x14ac:dyDescent="0.3"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</row>
    <row r="392" spans="2:25" s="1" customFormat="1" x14ac:dyDescent="0.3"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</row>
    <row r="393" spans="2:25" s="1" customFormat="1" x14ac:dyDescent="0.3"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</row>
    <row r="394" spans="2:25" s="1" customFormat="1" x14ac:dyDescent="0.3"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</row>
    <row r="395" spans="2:25" s="1" customFormat="1" x14ac:dyDescent="0.3"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</row>
    <row r="396" spans="2:25" s="1" customFormat="1" x14ac:dyDescent="0.3"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</row>
  </sheetData>
  <sheetProtection algorithmName="SHA-512" hashValue="h0sviPfC94kJLc7khppRG+RaRWPmsqfK9xE/bs+CbYaskVMcplid441PRYWL3HtPXK91WV4YFSKdAaQH0bd4uQ==" saltValue="aIrZhy6JwbfURseZsMSjYg==" spinCount="100000" sheet="1" objects="1" scenarios="1" formatColumns="0" formatRows="0" insertRows="0" deleteRows="0" autoFilter="0"/>
  <mergeCells count="13">
    <mergeCell ref="T18:V18"/>
    <mergeCell ref="C14:E14"/>
    <mergeCell ref="Z20:AA20"/>
    <mergeCell ref="T20:Y20"/>
    <mergeCell ref="H20:K20"/>
    <mergeCell ref="L20:O20"/>
    <mergeCell ref="P20:S20"/>
    <mergeCell ref="H11:K18"/>
    <mergeCell ref="E12:F12"/>
    <mergeCell ref="C18:D18"/>
    <mergeCell ref="C16:D16"/>
    <mergeCell ref="C17:D17"/>
    <mergeCell ref="B13:C13"/>
  </mergeCells>
  <dataValidations xWindow="541" yWindow="574" count="1"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 - Acute tox 1; Flam. Liq. 1, H224 ..." sqref="G25:G26 G22:G23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41" yWindow="574" count="7">
        <x14:dataValidation type="list" errorStyle="warning" allowBlank="1" showInputMessage="1" showErrorMessage="1" errorTitle="Estado físico inválido" promptTitle="Estado físico" prompt="Indique o estado físico em que a substância perigosa se encontra presente._x000a_Se se encontrar em mais do que um estado físico, incluir numa entrada diferente." xr:uid="{00000000-0002-0000-0100-000002000000}">
          <x14:formula1>
            <xm:f>Backoffice!$B$6:$B$9</xm:f>
          </x14:formula1>
          <xm:sqref>C25:C228 C22:C23</xm:sqref>
        </x14:dataValidation>
        <x14:dataValidation type="list" errorStyle="warning" allowBlank="1" showInputMessage="1" showErrorMessage="1" promptTitle="Tipo de armazenagem" xr:uid="{00000000-0002-0000-0100-000003000000}">
          <x14:formula1>
            <xm:f>Backoffice!$D$6:$D$20</xm:f>
          </x14:formula1>
          <xm:sqref>D25:D228 D22:D23</xm:sqref>
        </x14:dataValidation>
        <x14:dataValidation type="list" allowBlank="1" showInputMessage="1" showErrorMessage="1" promptTitle="Categorias de perigo - Secção H" prompt="Indicar a categoria de perigo da parte 1 do anexo I, para a Secção «Perigos para a saúde»._x000a_Se a substância se enquadrar em mais do que uma categoria desta secção, indicar a de quantidade-limiar mais baixa." xr:uid="{00000000-0002-0000-0100-000004000000}">
          <x14:formula1>
            <xm:f>Backoffice!$L$6:$L$8</xm:f>
          </x14:formula1>
          <xm:sqref>H25:H228 H22:H23</xm:sqref>
        </x14:dataValidation>
        <x14:dataValidation type="list" allowBlank="1" showInputMessage="1" showErrorMessage="1" promptTitle="Categorias de perigo - Secção P" prompt="Indicar a categoria de perigo da parte 1 do anexo I, para a Secção «Perigos físicos»._x000a_Se a substância se enquadrar em mais do que uma categoria desta secção, indicar a de quantidade-limiar mais baixa." xr:uid="{00000000-0002-0000-0100-000005000000}">
          <x14:formula1>
            <xm:f>Backoffice!$L$9:$L$21</xm:f>
          </x14:formula1>
          <xm:sqref>I25:I228 I22:I23</xm:sqref>
        </x14:dataValidation>
        <x14:dataValidation type="list" allowBlank="1" showInputMessage="1" showErrorMessage="1" promptTitle="Categorias de perigo - Secção E" prompt="Indicar a categoria de perigo da parte 1 do anexo I, para a Secção «Perigos para o ambiente»._x000a_Se a substância se enquadrar em mais do que uma categoria desta secção, indicar a de quantidade-limiar mais baixa." xr:uid="{00000000-0002-0000-0100-000006000000}">
          <x14:formula1>
            <xm:f>Backoffice!$L$22:$L$23</xm:f>
          </x14:formula1>
          <xm:sqref>J25:J228 J22:J23</xm:sqref>
        </x14:dataValidation>
        <x14:dataValidation type="list" allowBlank="1" showInputMessage="1" showErrorMessage="1" promptTitle="Categorias de perigo - Secção O" prompt="Indicar a(s) categoria(s) de perigo da parte 1 do anexo I, para a Secção O." xr:uid="{00000000-0002-0000-0100-000007000000}">
          <x14:formula1>
            <xm:f>Backoffice!$L$24:$L$26</xm:f>
          </x14:formula1>
          <xm:sqref>K25:K228 K22:K23</xm:sqref>
        </x14:dataValidation>
        <x14:dataValidation type="list" allowBlank="1" showInputMessage="1" showErrorMessage="1" promptTitle="Substância designada" prompt="Indique se se trata de uma substância perigosa incluída na parte 2 do anexo I do Decreto 150/2015, de 5 de agosto. A numeração das substâncias corresponde à do anexo I." xr:uid="{00000000-0002-0000-0100-000008000000}">
          <x14:formula1>
            <xm:f>Backoffice!$F$6:$F$58</xm:f>
          </x14:formula1>
          <xm:sqref>F25:F228 F22:F23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W42"/>
  <sheetViews>
    <sheetView zoomScale="115" zoomScaleNormal="115" workbookViewId="0">
      <selection activeCell="H21" sqref="H21"/>
    </sheetView>
  </sheetViews>
  <sheetFormatPr defaultColWidth="9.21875" defaultRowHeight="14.4" x14ac:dyDescent="0.3"/>
  <cols>
    <col min="1" max="1" width="2" customWidth="1"/>
    <col min="2" max="2" width="4" customWidth="1"/>
    <col min="3" max="3" width="3.21875" customWidth="1"/>
    <col min="4" max="4" width="14" style="1" customWidth="1"/>
    <col min="5" max="5" width="6.77734375" style="1" customWidth="1"/>
    <col min="6" max="6" width="5.77734375" style="1" customWidth="1"/>
    <col min="7" max="7" width="4.77734375" style="1" customWidth="1"/>
    <col min="8" max="8" width="62" style="1" customWidth="1"/>
    <col min="9" max="23" width="9.21875" style="1"/>
  </cols>
  <sheetData>
    <row r="1" spans="1:8" s="1" customFormat="1" x14ac:dyDescent="0.3"/>
    <row r="2" spans="1:8" s="1" customFormat="1" x14ac:dyDescent="0.3"/>
    <row r="3" spans="1:8" s="1" customFormat="1" x14ac:dyDescent="0.3"/>
    <row r="4" spans="1:8" s="1" customFormat="1" x14ac:dyDescent="0.3">
      <c r="C4" s="62"/>
      <c r="D4" s="90"/>
      <c r="E4" s="90"/>
      <c r="F4" s="90"/>
      <c r="G4" s="90"/>
      <c r="H4" s="90"/>
    </row>
    <row r="5" spans="1:8" s="1" customFormat="1" ht="15" customHeight="1" x14ac:dyDescent="0.3"/>
    <row r="6" spans="1:8" s="1" customFormat="1" ht="15" customHeight="1" x14ac:dyDescent="0.35">
      <c r="B6" s="75" t="s">
        <v>170</v>
      </c>
    </row>
    <row r="7" spans="1:8" s="1" customFormat="1" x14ac:dyDescent="0.3">
      <c r="B7" s="6" t="s">
        <v>169</v>
      </c>
    </row>
    <row r="8" spans="1:8" s="1" customFormat="1" x14ac:dyDescent="0.3">
      <c r="B8" s="6"/>
    </row>
    <row r="9" spans="1:8" s="1" customFormat="1" x14ac:dyDescent="0.3">
      <c r="B9" s="64" t="s">
        <v>192</v>
      </c>
      <c r="C9" s="65"/>
      <c r="D9" s="65"/>
      <c r="E9" s="65"/>
      <c r="F9" s="65"/>
      <c r="G9" s="65"/>
      <c r="H9" s="65"/>
    </row>
    <row r="10" spans="1:8" x14ac:dyDescent="0.3">
      <c r="A10" s="1"/>
      <c r="B10" s="6"/>
      <c r="C10" s="1"/>
    </row>
    <row r="11" spans="1:8" ht="48" customHeight="1" x14ac:dyDescent="0.3">
      <c r="A11" s="1"/>
      <c r="B11" s="169" t="s">
        <v>193</v>
      </c>
      <c r="C11" s="170"/>
      <c r="D11" s="170"/>
      <c r="E11" s="170"/>
      <c r="F11" s="170"/>
      <c r="G11" s="170"/>
      <c r="H11" s="170"/>
    </row>
    <row r="12" spans="1:8" x14ac:dyDescent="0.3">
      <c r="A12" s="1"/>
      <c r="B12" s="95"/>
      <c r="C12" s="96"/>
      <c r="D12" s="96"/>
      <c r="E12" s="96"/>
      <c r="F12" s="96"/>
      <c r="G12" s="96"/>
      <c r="H12" s="96"/>
    </row>
    <row r="13" spans="1:8" ht="24.75" customHeight="1" x14ac:dyDescent="0.3">
      <c r="A13" s="1"/>
      <c r="B13" s="169" t="s">
        <v>194</v>
      </c>
      <c r="C13" s="170"/>
      <c r="D13" s="170"/>
      <c r="E13" s="170"/>
      <c r="F13" s="170"/>
      <c r="G13" s="170"/>
      <c r="H13" s="170"/>
    </row>
    <row r="14" spans="1:8" x14ac:dyDescent="0.3">
      <c r="A14" s="1"/>
      <c r="B14" s="95"/>
      <c r="C14" s="96"/>
      <c r="D14" s="96"/>
      <c r="E14" s="96"/>
      <c r="F14" s="96"/>
      <c r="G14" s="96"/>
      <c r="H14" s="96"/>
    </row>
    <row r="15" spans="1:8" x14ac:dyDescent="0.3">
      <c r="A15" s="1"/>
      <c r="B15" s="92" t="s">
        <v>183</v>
      </c>
      <c r="C15" s="97" t="s">
        <v>195</v>
      </c>
      <c r="D15" s="7"/>
    </row>
    <row r="16" spans="1:8" ht="51.75" customHeight="1" x14ac:dyDescent="0.3">
      <c r="A16" s="1"/>
      <c r="B16" s="6"/>
      <c r="C16" s="171" t="s">
        <v>196</v>
      </c>
      <c r="D16" s="172"/>
      <c r="E16" s="172"/>
      <c r="F16" s="172"/>
      <c r="G16" s="172"/>
      <c r="H16" s="172"/>
    </row>
    <row r="17" spans="1:8" x14ac:dyDescent="0.3">
      <c r="A17" s="1"/>
      <c r="B17" s="92" t="s">
        <v>181</v>
      </c>
      <c r="C17" s="97" t="s">
        <v>247</v>
      </c>
    </row>
    <row r="18" spans="1:8" ht="50.25" customHeight="1" x14ac:dyDescent="0.3">
      <c r="A18" s="1"/>
      <c r="B18" s="6"/>
      <c r="C18" s="171" t="s">
        <v>197</v>
      </c>
      <c r="D18" s="172"/>
      <c r="E18" s="172"/>
      <c r="F18" s="172"/>
      <c r="G18" s="172"/>
      <c r="H18" s="172"/>
    </row>
    <row r="19" spans="1:8" x14ac:dyDescent="0.3">
      <c r="A19" s="1"/>
      <c r="B19" s="92" t="s">
        <v>198</v>
      </c>
      <c r="C19" s="97" t="s">
        <v>199</v>
      </c>
      <c r="D19" s="97"/>
      <c r="E19" s="97"/>
      <c r="F19" s="97"/>
      <c r="G19" s="97"/>
      <c r="H19" s="97"/>
    </row>
    <row r="20" spans="1:8" ht="36" customHeight="1" x14ac:dyDescent="0.3">
      <c r="A20" s="1"/>
      <c r="B20" s="6"/>
      <c r="C20" s="171" t="s">
        <v>254</v>
      </c>
      <c r="D20" s="172"/>
      <c r="E20" s="172"/>
      <c r="F20" s="172"/>
      <c r="G20" s="172"/>
      <c r="H20" s="172"/>
    </row>
    <row r="21" spans="1:8" x14ac:dyDescent="0.3">
      <c r="A21" s="1"/>
      <c r="B21" s="1"/>
      <c r="C21" s="1"/>
    </row>
    <row r="22" spans="1:8" s="1" customFormat="1" x14ac:dyDescent="0.3"/>
    <row r="23" spans="1:8" s="1" customFormat="1" x14ac:dyDescent="0.3"/>
    <row r="24" spans="1:8" s="1" customFormat="1" x14ac:dyDescent="0.3"/>
    <row r="25" spans="1:8" s="1" customFormat="1" x14ac:dyDescent="0.3"/>
    <row r="26" spans="1:8" x14ac:dyDescent="0.3">
      <c r="B26" s="1"/>
    </row>
    <row r="27" spans="1:8" x14ac:dyDescent="0.3">
      <c r="B27" s="1"/>
    </row>
    <row r="28" spans="1:8" x14ac:dyDescent="0.3">
      <c r="B28" s="1"/>
    </row>
    <row r="29" spans="1:8" x14ac:dyDescent="0.3">
      <c r="B29" s="1"/>
    </row>
    <row r="30" spans="1:8" x14ac:dyDescent="0.3">
      <c r="B30" s="1"/>
    </row>
    <row r="31" spans="1:8" x14ac:dyDescent="0.3">
      <c r="B31" s="1"/>
    </row>
    <row r="32" spans="1:8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</sheetData>
  <sheetProtection algorithmName="SHA-512" hashValue="scflLb4thzeicZCFXky4vH1bjriN0OUW838J7GeUrs1xy+v7WwKuySaX78tSaVDm3GQAI42mmORBqvoaVz9G+A==" saltValue="hlfM2MyaTzU6uLkldiz++w==" spinCount="100000" sheet="1" objects="1" scenarios="1"/>
  <mergeCells count="5">
    <mergeCell ref="B11:H11"/>
    <mergeCell ref="B13:H13"/>
    <mergeCell ref="C16:H16"/>
    <mergeCell ref="C18:H18"/>
    <mergeCell ref="C20:H20"/>
  </mergeCells>
  <hyperlinks>
    <hyperlink ref="C20:H20" r:id="rId1" display="Para apoio no preenchimento do inventário de «substâncias perigosas», aconselha-se a consulta do «Guia para a verificação do enquadramento no Decreto-Lei n.º 150/2015, de 5 de agosto», disponível aqui.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"/>
  <dimension ref="A1:AF72"/>
  <sheetViews>
    <sheetView workbookViewId="0">
      <selection activeCell="AB51" sqref="AB51"/>
    </sheetView>
  </sheetViews>
  <sheetFormatPr defaultRowHeight="14.4" x14ac:dyDescent="0.3"/>
  <cols>
    <col min="1" max="1" width="5.21875" style="1" customWidth="1"/>
    <col min="2" max="2" width="13.44140625" style="1" customWidth="1"/>
    <col min="3" max="3" width="8.21875" style="1" customWidth="1"/>
    <col min="4" max="4" width="30.44140625" style="1" customWidth="1"/>
    <col min="5" max="5" width="11.21875" style="1" customWidth="1"/>
    <col min="6" max="6" width="35" style="1" customWidth="1"/>
    <col min="7" max="7" width="12.5546875" style="1" customWidth="1"/>
    <col min="8" max="8" width="13.5546875" style="1" customWidth="1"/>
    <col min="9" max="9" width="16" style="1" customWidth="1"/>
    <col min="10" max="10" width="14.21875" style="1" customWidth="1"/>
    <col min="11" max="11" width="10.77734375" style="1" customWidth="1"/>
    <col min="12" max="12" width="18.21875" customWidth="1"/>
    <col min="13" max="13" width="11.44140625" customWidth="1"/>
    <col min="14" max="14" width="12.21875" customWidth="1"/>
    <col min="15" max="16" width="16.21875" customWidth="1"/>
    <col min="17" max="18" width="9.21875" style="1"/>
    <col min="19" max="19" width="17.77734375" style="1" customWidth="1"/>
    <col min="20" max="20" width="16" style="1" customWidth="1"/>
    <col min="21" max="21" width="14.21875" style="1" customWidth="1"/>
    <col min="22" max="22" width="9.21875" style="1"/>
    <col min="23" max="23" width="15.21875" style="1" customWidth="1"/>
    <col min="24" max="24" width="12.5546875" style="1" customWidth="1"/>
    <col min="25" max="25" width="12.77734375" style="1" customWidth="1"/>
    <col min="26" max="26" width="6.5546875" style="1" customWidth="1"/>
    <col min="27" max="27" width="5.21875" style="1" customWidth="1"/>
    <col min="28" max="28" width="81.21875" style="1" customWidth="1"/>
    <col min="29" max="32" width="9.21875" style="1"/>
  </cols>
  <sheetData>
    <row r="1" spans="2:28" s="1" customFormat="1" x14ac:dyDescent="0.3"/>
    <row r="2" spans="2:28" s="1" customFormat="1" x14ac:dyDescent="0.3">
      <c r="B2" s="1" t="s">
        <v>108</v>
      </c>
    </row>
    <row r="3" spans="2:28" x14ac:dyDescent="0.3">
      <c r="L3" s="1"/>
      <c r="N3" s="1"/>
      <c r="O3" s="1"/>
      <c r="P3" s="1"/>
      <c r="S3" s="1" t="s">
        <v>144</v>
      </c>
    </row>
    <row r="4" spans="2:28" x14ac:dyDescent="0.3">
      <c r="B4" s="21" t="s">
        <v>10</v>
      </c>
      <c r="C4" s="21"/>
      <c r="D4" s="21" t="s">
        <v>10</v>
      </c>
      <c r="E4" s="21"/>
      <c r="F4" s="21" t="s">
        <v>10</v>
      </c>
      <c r="G4" s="173" t="s">
        <v>132</v>
      </c>
      <c r="H4" s="173"/>
      <c r="I4" s="21"/>
      <c r="J4" s="21"/>
      <c r="L4" s="1" t="s">
        <v>77</v>
      </c>
      <c r="M4" s="173" t="s">
        <v>135</v>
      </c>
      <c r="N4" s="173"/>
      <c r="O4" s="1"/>
      <c r="P4" s="1"/>
    </row>
    <row r="5" spans="2:28" x14ac:dyDescent="0.3">
      <c r="B5" s="52" t="s">
        <v>1</v>
      </c>
      <c r="C5" s="23"/>
      <c r="D5" s="2" t="s">
        <v>2</v>
      </c>
      <c r="E5" s="6"/>
      <c r="F5" s="49" t="s">
        <v>3</v>
      </c>
      <c r="G5" s="50" t="s">
        <v>133</v>
      </c>
      <c r="H5" s="50" t="s">
        <v>134</v>
      </c>
      <c r="I5" s="131" t="s">
        <v>95</v>
      </c>
      <c r="J5" s="132" t="s">
        <v>131</v>
      </c>
      <c r="L5" s="51" t="s">
        <v>4</v>
      </c>
      <c r="M5" s="50" t="s">
        <v>133</v>
      </c>
      <c r="N5" s="50" t="s">
        <v>134</v>
      </c>
      <c r="O5" s="137" t="s">
        <v>95</v>
      </c>
      <c r="P5" s="131" t="s">
        <v>131</v>
      </c>
      <c r="T5" s="61" t="s">
        <v>143</v>
      </c>
      <c r="V5" s="1" t="s">
        <v>242</v>
      </c>
    </row>
    <row r="6" spans="2:28" ht="15.75" customHeight="1" x14ac:dyDescent="0.3">
      <c r="B6" s="53" t="s">
        <v>6</v>
      </c>
      <c r="C6" s="24"/>
      <c r="D6" s="3" t="s">
        <v>11</v>
      </c>
      <c r="E6" s="22"/>
      <c r="F6" s="38" t="s">
        <v>25</v>
      </c>
      <c r="G6" s="5"/>
      <c r="H6" s="5"/>
      <c r="I6" s="133"/>
      <c r="J6" s="134"/>
      <c r="L6" s="42" t="s">
        <v>56</v>
      </c>
      <c r="M6" s="111">
        <v>5</v>
      </c>
      <c r="N6" s="111">
        <v>20</v>
      </c>
      <c r="O6" s="54"/>
      <c r="P6" s="55"/>
      <c r="S6" s="30" t="s">
        <v>139</v>
      </c>
      <c r="T6" s="4" t="str">
        <f>IF(COUNTIF(Tabela1[NS?], "sim")&gt;=1,"sim","não")</f>
        <v>não</v>
      </c>
      <c r="AB6" s="100" t="s">
        <v>200</v>
      </c>
    </row>
    <row r="7" spans="2:28" ht="27" customHeight="1" x14ac:dyDescent="0.3">
      <c r="B7" s="53" t="s">
        <v>7</v>
      </c>
      <c r="C7" s="24"/>
      <c r="D7" s="3" t="s">
        <v>12</v>
      </c>
      <c r="E7" s="22"/>
      <c r="F7" s="38" t="s">
        <v>79</v>
      </c>
      <c r="G7" s="106">
        <v>5000</v>
      </c>
      <c r="H7" s="106">
        <v>10000</v>
      </c>
      <c r="I7" s="135" t="s">
        <v>96</v>
      </c>
      <c r="J7" s="136"/>
      <c r="L7" s="43" t="s">
        <v>57</v>
      </c>
      <c r="M7" s="111">
        <v>50</v>
      </c>
      <c r="N7" s="111">
        <v>200</v>
      </c>
      <c r="O7" s="4"/>
      <c r="P7" s="47"/>
      <c r="S7" s="30" t="s">
        <v>138</v>
      </c>
      <c r="T7" s="4" t="str">
        <f>IF(AND((COUNTIF(Tabela1[NI?], "sim")&gt;=1),$X$7=TRUE),"sim","não")</f>
        <v>não</v>
      </c>
      <c r="U7" s="138">
        <f>COUNTIF(Tabela1[NI?], "sim")</f>
        <v>0</v>
      </c>
      <c r="W7" s="101" t="s">
        <v>243</v>
      </c>
      <c r="X7" s="30" t="b">
        <f>AND((COUNTA(Tabela1[Secção H])&lt;=1),((COUNTA(Tabela1[Secção P])&lt;=1)),((COUNTA(Tabela1[Secção E])&lt;=1)))</f>
        <v>0</v>
      </c>
      <c r="AA7" s="1">
        <v>1</v>
      </c>
      <c r="AB7" s="102" t="s">
        <v>201</v>
      </c>
    </row>
    <row r="8" spans="2:28" ht="30" customHeight="1" x14ac:dyDescent="0.3">
      <c r="B8" s="53" t="s">
        <v>8</v>
      </c>
      <c r="C8" s="24"/>
      <c r="D8" s="3" t="s">
        <v>13</v>
      </c>
      <c r="E8" s="22"/>
      <c r="F8" s="38" t="s">
        <v>80</v>
      </c>
      <c r="G8" s="106">
        <v>1250</v>
      </c>
      <c r="H8" s="106">
        <v>5000</v>
      </c>
      <c r="I8" s="135" t="s">
        <v>97</v>
      </c>
      <c r="J8" s="136"/>
      <c r="L8" s="43" t="s">
        <v>58</v>
      </c>
      <c r="M8" s="111">
        <v>50</v>
      </c>
      <c r="N8" s="111">
        <v>200</v>
      </c>
      <c r="O8" s="4"/>
      <c r="P8" s="47"/>
      <c r="T8" s="60" t="str">
        <f>IF($T$6="sim","nível superior",IF($T$7="sim", "nível inferior", "não abrangido"))</f>
        <v>não abrangido</v>
      </c>
      <c r="U8" s="139" t="str">
        <f>IF($T$6="sim","nível superior",IF(AND($T$7="sim",$X$7=TRUE), "nível inferior", "não abrangido"))</f>
        <v>não abrangido</v>
      </c>
      <c r="V8" s="140" t="s">
        <v>244</v>
      </c>
      <c r="W8" s="138"/>
      <c r="X8" s="138"/>
      <c r="AA8" s="1">
        <v>2</v>
      </c>
      <c r="AB8" s="30" t="s">
        <v>202</v>
      </c>
    </row>
    <row r="9" spans="2:28" ht="45" customHeight="1" x14ac:dyDescent="0.3">
      <c r="B9" s="53" t="s">
        <v>9</v>
      </c>
      <c r="C9" s="24"/>
      <c r="D9" s="3" t="s">
        <v>14</v>
      </c>
      <c r="E9" s="22"/>
      <c r="F9" s="38" t="s">
        <v>81</v>
      </c>
      <c r="G9" s="106">
        <v>350</v>
      </c>
      <c r="H9" s="106">
        <v>2500</v>
      </c>
      <c r="I9" s="135" t="s">
        <v>98</v>
      </c>
      <c r="J9" s="136"/>
      <c r="L9" s="44" t="s">
        <v>59</v>
      </c>
      <c r="M9" s="112">
        <v>10</v>
      </c>
      <c r="N9" s="112">
        <v>50</v>
      </c>
      <c r="O9" s="4"/>
      <c r="P9" s="47"/>
      <c r="AA9" s="1">
        <v>3</v>
      </c>
      <c r="AB9" s="30" t="s">
        <v>241</v>
      </c>
    </row>
    <row r="10" spans="2:28" ht="45" customHeight="1" x14ac:dyDescent="0.3">
      <c r="D10" s="3" t="s">
        <v>15</v>
      </c>
      <c r="E10" s="22"/>
      <c r="F10" s="38" t="s">
        <v>82</v>
      </c>
      <c r="G10" s="106">
        <v>10</v>
      </c>
      <c r="H10" s="106">
        <v>50</v>
      </c>
      <c r="I10" s="135" t="s">
        <v>99</v>
      </c>
      <c r="J10" s="136"/>
      <c r="L10" s="44" t="s">
        <v>60</v>
      </c>
      <c r="M10" s="112">
        <v>50</v>
      </c>
      <c r="N10" s="112">
        <v>200</v>
      </c>
      <c r="O10" s="4"/>
      <c r="P10" s="47"/>
      <c r="S10" s="103" t="s">
        <v>145</v>
      </c>
      <c r="T10" s="61" t="s">
        <v>127</v>
      </c>
      <c r="X10" s="14" t="s">
        <v>106</v>
      </c>
      <c r="Y10" s="15" t="s">
        <v>107</v>
      </c>
      <c r="Z10" s="98"/>
      <c r="AA10" s="1">
        <v>4</v>
      </c>
      <c r="AB10" s="30" t="s">
        <v>203</v>
      </c>
    </row>
    <row r="11" spans="2:28" ht="45" customHeight="1" x14ac:dyDescent="0.3">
      <c r="D11" s="3" t="s">
        <v>16</v>
      </c>
      <c r="E11" s="22"/>
      <c r="F11" s="38" t="s">
        <v>83</v>
      </c>
      <c r="G11" s="106">
        <v>5000</v>
      </c>
      <c r="H11" s="106">
        <v>10000</v>
      </c>
      <c r="I11" s="135" t="s">
        <v>100</v>
      </c>
      <c r="J11" s="136"/>
      <c r="L11" s="44" t="s">
        <v>61</v>
      </c>
      <c r="M11" s="112">
        <v>10</v>
      </c>
      <c r="N11" s="112">
        <v>50</v>
      </c>
      <c r="O11" s="4"/>
      <c r="P11" s="47"/>
      <c r="S11" s="59" t="s">
        <v>139</v>
      </c>
      <c r="T11" s="4" t="str">
        <f>IF(OR($Y$11&gt;=0.995, $Y$12&gt;=0.995, $Y$13&gt;=0.995), "sim", "não")</f>
        <v>não</v>
      </c>
      <c r="V11" s="166" t="s">
        <v>128</v>
      </c>
      <c r="W11" s="167"/>
      <c r="X11" s="35">
        <f>SUMIF(Tabela1[q/Qinf Secção H], "&gt;0")</f>
        <v>0.77149999999999996</v>
      </c>
      <c r="Y11" s="36">
        <f>SUMIF(Tabela1[q/Qsup Secção H], "&gt;0")</f>
        <v>0.19287499999999999</v>
      </c>
      <c r="Z11" s="99"/>
      <c r="AA11" s="1">
        <v>5</v>
      </c>
      <c r="AB11" s="30" t="s">
        <v>204</v>
      </c>
    </row>
    <row r="12" spans="2:28" ht="45" customHeight="1" x14ac:dyDescent="0.3">
      <c r="D12" s="3" t="s">
        <v>17</v>
      </c>
      <c r="E12" s="22"/>
      <c r="F12" s="38" t="s">
        <v>84</v>
      </c>
      <c r="G12" s="106">
        <v>1250</v>
      </c>
      <c r="H12" s="106">
        <v>5000</v>
      </c>
      <c r="I12" s="135" t="s">
        <v>101</v>
      </c>
      <c r="J12" s="136"/>
      <c r="L12" s="44" t="s">
        <v>62</v>
      </c>
      <c r="M12" s="112">
        <v>150</v>
      </c>
      <c r="N12" s="112">
        <v>500</v>
      </c>
      <c r="O12" s="4"/>
      <c r="P12" s="47"/>
      <c r="S12" s="59" t="s">
        <v>138</v>
      </c>
      <c r="T12" s="4" t="str">
        <f>IF($T$11="sim", "não", IF(OR($X$11&gt;=0.995, $X$12&gt;=0.995, $X$13&gt;=0.995), "sim", "não"))</f>
        <v>sim</v>
      </c>
      <c r="V12" s="166" t="s">
        <v>129</v>
      </c>
      <c r="W12" s="167"/>
      <c r="X12" s="35">
        <f>SUMIF(Tabela1[q/Qinf Secção P], "&gt;0")</f>
        <v>5.6498E-3</v>
      </c>
      <c r="Y12" s="36">
        <f>SUMIF(Tabela1[q/Qsup Secção P], "&gt;0")</f>
        <v>5.7997999999999991E-4</v>
      </c>
      <c r="Z12" s="99"/>
      <c r="AA12" s="1">
        <v>6</v>
      </c>
      <c r="AB12" s="30" t="s">
        <v>205</v>
      </c>
    </row>
    <row r="13" spans="2:28" ht="28.8" x14ac:dyDescent="0.3">
      <c r="D13" s="3" t="s">
        <v>18</v>
      </c>
      <c r="E13" s="22"/>
      <c r="F13" s="38" t="s">
        <v>26</v>
      </c>
      <c r="G13" s="106">
        <v>1</v>
      </c>
      <c r="H13" s="106">
        <v>2</v>
      </c>
      <c r="I13" s="5"/>
      <c r="J13" s="5"/>
      <c r="L13" s="44" t="s">
        <v>63</v>
      </c>
      <c r="M13" s="112">
        <v>5000</v>
      </c>
      <c r="N13" s="112">
        <v>50000</v>
      </c>
      <c r="O13" s="4"/>
      <c r="P13" s="47"/>
      <c r="T13" s="4" t="str">
        <f>IF($T$8="não abrangido", IF(AND($T$11="sim",$X$7=FALSE), "nível superior", IF(AND($T$12="sim",$X$7=FALSE), "nível inferior", "não abrangido")), "não aplicável")</f>
        <v>nível inferior</v>
      </c>
      <c r="V13" s="166" t="s">
        <v>130</v>
      </c>
      <c r="W13" s="167"/>
      <c r="X13" s="35">
        <f>SUMIF(Tabela1[q/Qinf Secção E], "&gt;0")</f>
        <v>1.9168700000000001</v>
      </c>
      <c r="Y13" s="36">
        <f>SUMIF(Tabela1[q/Qsup Secção E], "&gt;0")</f>
        <v>0.94952000000000014</v>
      </c>
      <c r="Z13" s="99"/>
      <c r="AA13" s="1">
        <v>7</v>
      </c>
      <c r="AB13" s="30" t="s">
        <v>206</v>
      </c>
    </row>
    <row r="14" spans="2:28" ht="28.8" x14ac:dyDescent="0.3">
      <c r="D14" s="3" t="s">
        <v>19</v>
      </c>
      <c r="E14" s="22"/>
      <c r="F14" s="38" t="s">
        <v>27</v>
      </c>
      <c r="G14" s="110">
        <v>0.1</v>
      </c>
      <c r="H14" s="110">
        <v>0.1</v>
      </c>
      <c r="I14" s="5"/>
      <c r="J14" s="5"/>
      <c r="L14" s="44" t="s">
        <v>64</v>
      </c>
      <c r="M14" s="112">
        <v>50</v>
      </c>
      <c r="N14" s="112">
        <v>200</v>
      </c>
      <c r="O14" s="4"/>
      <c r="P14" s="47"/>
      <c r="AA14" s="1">
        <v>8</v>
      </c>
      <c r="AB14" s="30" t="s">
        <v>207</v>
      </c>
    </row>
    <row r="15" spans="2:28" ht="28.8" x14ac:dyDescent="0.3">
      <c r="D15" s="3" t="s">
        <v>20</v>
      </c>
      <c r="E15" s="22"/>
      <c r="F15" s="38" t="s">
        <v>28</v>
      </c>
      <c r="G15" s="106">
        <v>20</v>
      </c>
      <c r="H15" s="106">
        <v>100</v>
      </c>
      <c r="I15" s="5"/>
      <c r="J15" s="5"/>
      <c r="L15" s="44" t="s">
        <v>65</v>
      </c>
      <c r="M15" s="112">
        <v>10</v>
      </c>
      <c r="N15" s="112">
        <v>50</v>
      </c>
      <c r="O15" s="4"/>
      <c r="P15" s="47"/>
      <c r="S15" s="58" t="s">
        <v>146</v>
      </c>
      <c r="T15" s="4" t="str">
        <f>IF($T$8="não abrangido", $T$13, $T$8)</f>
        <v>nível inferior</v>
      </c>
      <c r="AA15" s="1">
        <v>9</v>
      </c>
      <c r="AB15" s="30" t="s">
        <v>208</v>
      </c>
    </row>
    <row r="16" spans="2:28" x14ac:dyDescent="0.3">
      <c r="D16" s="3" t="s">
        <v>21</v>
      </c>
      <c r="E16" s="22"/>
      <c r="F16" s="38" t="s">
        <v>29</v>
      </c>
      <c r="G16" s="106">
        <v>10</v>
      </c>
      <c r="H16" s="106">
        <v>25</v>
      </c>
      <c r="I16" s="5"/>
      <c r="J16" s="5"/>
      <c r="L16" s="44" t="s">
        <v>66</v>
      </c>
      <c r="M16" s="112">
        <v>50</v>
      </c>
      <c r="N16" s="112">
        <v>200</v>
      </c>
      <c r="O16" s="4"/>
      <c r="P16" s="47"/>
      <c r="AA16" s="1">
        <v>10</v>
      </c>
      <c r="AB16" s="30" t="s">
        <v>209</v>
      </c>
    </row>
    <row r="17" spans="4:28" ht="57.6" x14ac:dyDescent="0.3">
      <c r="D17" s="3" t="s">
        <v>78</v>
      </c>
      <c r="E17" s="22"/>
      <c r="F17" s="38" t="s">
        <v>30</v>
      </c>
      <c r="G17" s="106">
        <v>1</v>
      </c>
      <c r="H17" s="106">
        <v>1</v>
      </c>
      <c r="I17" s="5"/>
      <c r="J17" s="5"/>
      <c r="L17" s="44" t="s">
        <v>67</v>
      </c>
      <c r="M17" s="112">
        <v>5000</v>
      </c>
      <c r="N17" s="112">
        <v>50000</v>
      </c>
      <c r="O17" s="4"/>
      <c r="P17" s="47"/>
      <c r="AA17" s="1">
        <v>11</v>
      </c>
      <c r="AB17" s="30" t="s">
        <v>210</v>
      </c>
    </row>
    <row r="18" spans="4:28" x14ac:dyDescent="0.3">
      <c r="D18" s="3" t="s">
        <v>22</v>
      </c>
      <c r="E18" s="22"/>
      <c r="F18" s="38" t="s">
        <v>31</v>
      </c>
      <c r="G18" s="106">
        <v>10</v>
      </c>
      <c r="H18" s="106">
        <v>20</v>
      </c>
      <c r="I18" s="5"/>
      <c r="J18" s="5"/>
      <c r="L18" s="44" t="s">
        <v>68</v>
      </c>
      <c r="M18" s="112">
        <v>10</v>
      </c>
      <c r="N18" s="112">
        <v>50</v>
      </c>
      <c r="O18" s="4"/>
      <c r="P18" s="47"/>
      <c r="AA18" s="1">
        <v>12</v>
      </c>
      <c r="AB18" s="30" t="s">
        <v>211</v>
      </c>
    </row>
    <row r="19" spans="4:28" x14ac:dyDescent="0.3">
      <c r="D19" s="3" t="s">
        <v>23</v>
      </c>
      <c r="E19" s="22"/>
      <c r="F19" s="38" t="s">
        <v>32</v>
      </c>
      <c r="G19" s="106">
        <v>10</v>
      </c>
      <c r="H19" s="106">
        <v>20</v>
      </c>
      <c r="I19" s="5"/>
      <c r="J19" s="5"/>
      <c r="L19" s="44" t="s">
        <v>69</v>
      </c>
      <c r="M19" s="112">
        <v>50</v>
      </c>
      <c r="N19" s="112">
        <v>200</v>
      </c>
      <c r="O19" s="4"/>
      <c r="P19" s="47"/>
      <c r="AA19" s="1">
        <v>13</v>
      </c>
      <c r="AB19" s="30" t="s">
        <v>212</v>
      </c>
    </row>
    <row r="20" spans="4:28" x14ac:dyDescent="0.3">
      <c r="D20" s="3" t="s">
        <v>24</v>
      </c>
      <c r="E20" s="22"/>
      <c r="F20" s="38" t="s">
        <v>33</v>
      </c>
      <c r="G20" s="106">
        <v>5</v>
      </c>
      <c r="H20" s="106">
        <v>50</v>
      </c>
      <c r="I20" s="5"/>
      <c r="J20" s="5"/>
      <c r="L20" s="44" t="s">
        <v>70</v>
      </c>
      <c r="M20" s="112">
        <v>50</v>
      </c>
      <c r="N20" s="112">
        <v>200</v>
      </c>
      <c r="O20" s="4"/>
      <c r="P20" s="47"/>
      <c r="AA20" s="1">
        <v>14</v>
      </c>
      <c r="AB20" s="30" t="s">
        <v>213</v>
      </c>
    </row>
    <row r="21" spans="4:28" x14ac:dyDescent="0.3">
      <c r="F21" s="38" t="s">
        <v>34</v>
      </c>
      <c r="G21" s="106">
        <v>5</v>
      </c>
      <c r="H21" s="106">
        <v>50</v>
      </c>
      <c r="I21" s="5"/>
      <c r="J21" s="5"/>
      <c r="L21" s="44" t="s">
        <v>71</v>
      </c>
      <c r="M21" s="112">
        <v>50</v>
      </c>
      <c r="N21" s="112">
        <v>200</v>
      </c>
      <c r="O21" s="4"/>
      <c r="P21" s="47"/>
      <c r="AA21" s="1">
        <v>15</v>
      </c>
      <c r="AB21" s="30" t="s">
        <v>214</v>
      </c>
    </row>
    <row r="22" spans="4:28" x14ac:dyDescent="0.3">
      <c r="F22" s="38" t="s">
        <v>35</v>
      </c>
      <c r="G22" s="106">
        <v>25</v>
      </c>
      <c r="H22" s="106">
        <v>250</v>
      </c>
      <c r="I22" s="5"/>
      <c r="J22" s="5"/>
      <c r="L22" s="45" t="s">
        <v>72</v>
      </c>
      <c r="M22" s="113">
        <v>100</v>
      </c>
      <c r="N22" s="113">
        <v>200</v>
      </c>
      <c r="O22" s="4"/>
      <c r="P22" s="47"/>
      <c r="AA22" s="1">
        <v>16</v>
      </c>
      <c r="AB22" s="30" t="s">
        <v>215</v>
      </c>
    </row>
    <row r="23" spans="4:28" x14ac:dyDescent="0.3">
      <c r="F23" s="38" t="s">
        <v>36</v>
      </c>
      <c r="G23" s="106">
        <v>5</v>
      </c>
      <c r="H23" s="106">
        <v>50</v>
      </c>
      <c r="I23" s="5"/>
      <c r="J23" s="5"/>
      <c r="L23" s="45" t="s">
        <v>73</v>
      </c>
      <c r="M23" s="113">
        <v>200</v>
      </c>
      <c r="N23" s="113">
        <v>500</v>
      </c>
      <c r="O23" s="4"/>
      <c r="P23" s="47"/>
      <c r="AA23" s="1">
        <v>17</v>
      </c>
      <c r="AB23" s="30" t="s">
        <v>216</v>
      </c>
    </row>
    <row r="24" spans="4:28" ht="43.2" x14ac:dyDescent="0.3">
      <c r="F24" s="38" t="s">
        <v>85</v>
      </c>
      <c r="G24" s="106">
        <v>50</v>
      </c>
      <c r="H24" s="106">
        <v>200</v>
      </c>
      <c r="I24" s="25" t="s">
        <v>102</v>
      </c>
      <c r="J24" s="27"/>
      <c r="L24" s="46" t="s">
        <v>74</v>
      </c>
      <c r="M24" s="114">
        <v>100</v>
      </c>
      <c r="N24" s="114">
        <v>500</v>
      </c>
      <c r="O24" s="4"/>
      <c r="P24" s="47"/>
      <c r="AA24" s="1">
        <v>18</v>
      </c>
      <c r="AB24" s="30" t="s">
        <v>217</v>
      </c>
    </row>
    <row r="25" spans="4:28" x14ac:dyDescent="0.3">
      <c r="F25" s="38" t="s">
        <v>37</v>
      </c>
      <c r="G25" s="106">
        <v>5</v>
      </c>
      <c r="H25" s="106">
        <v>50</v>
      </c>
      <c r="I25" s="5"/>
      <c r="J25" s="5"/>
      <c r="L25" s="46" t="s">
        <v>75</v>
      </c>
      <c r="M25" s="114">
        <v>100</v>
      </c>
      <c r="N25" s="114">
        <v>500</v>
      </c>
      <c r="O25" s="4"/>
      <c r="P25" s="47"/>
      <c r="AA25" s="1">
        <v>19</v>
      </c>
      <c r="AB25" s="30" t="s">
        <v>218</v>
      </c>
    </row>
    <row r="26" spans="4:28" x14ac:dyDescent="0.3">
      <c r="F26" s="38" t="s">
        <v>38</v>
      </c>
      <c r="G26" s="106">
        <v>5</v>
      </c>
      <c r="H26" s="106">
        <v>50</v>
      </c>
      <c r="I26" s="5"/>
      <c r="J26" s="5"/>
      <c r="L26" s="48" t="s">
        <v>76</v>
      </c>
      <c r="M26" s="115">
        <v>50</v>
      </c>
      <c r="N26" s="115">
        <v>200</v>
      </c>
      <c r="O26" s="56"/>
      <c r="P26" s="57"/>
      <c r="AA26" s="1">
        <v>20</v>
      </c>
      <c r="AB26" s="30" t="s">
        <v>239</v>
      </c>
    </row>
    <row r="27" spans="4:28" x14ac:dyDescent="0.3">
      <c r="F27" s="38" t="s">
        <v>39</v>
      </c>
      <c r="G27" s="106">
        <v>5</v>
      </c>
      <c r="H27" s="106">
        <v>50</v>
      </c>
      <c r="I27" s="5"/>
      <c r="J27" s="5"/>
      <c r="AA27" s="1">
        <v>21</v>
      </c>
      <c r="AB27" s="30" t="s">
        <v>219</v>
      </c>
    </row>
    <row r="28" spans="4:28" x14ac:dyDescent="0.3">
      <c r="F28" s="38" t="s">
        <v>40</v>
      </c>
      <c r="G28" s="106">
        <v>500</v>
      </c>
      <c r="H28" s="106">
        <v>5000</v>
      </c>
      <c r="I28" s="5"/>
      <c r="J28" s="5"/>
      <c r="AA28" s="1">
        <v>22</v>
      </c>
      <c r="AB28" s="30" t="s">
        <v>220</v>
      </c>
    </row>
    <row r="29" spans="4:28" ht="28.8" x14ac:dyDescent="0.3">
      <c r="F29" s="38" t="s">
        <v>41</v>
      </c>
      <c r="G29" s="109">
        <v>0.01</v>
      </c>
      <c r="H29" s="109">
        <v>0.01</v>
      </c>
      <c r="I29" s="5"/>
      <c r="J29" s="5"/>
      <c r="AA29" s="1">
        <v>23</v>
      </c>
      <c r="AB29" s="30" t="s">
        <v>221</v>
      </c>
    </row>
    <row r="30" spans="4:28" ht="15" customHeight="1" x14ac:dyDescent="0.3">
      <c r="F30" s="38" t="s">
        <v>42</v>
      </c>
      <c r="G30" s="109">
        <v>0.15</v>
      </c>
      <c r="H30" s="109">
        <v>0.15</v>
      </c>
      <c r="I30" s="5"/>
      <c r="J30" s="5"/>
      <c r="AA30" s="1">
        <v>24</v>
      </c>
      <c r="AB30" s="30" t="s">
        <v>222</v>
      </c>
    </row>
    <row r="31" spans="4:28" x14ac:dyDescent="0.3">
      <c r="F31" s="38" t="s">
        <v>43</v>
      </c>
      <c r="G31" s="106">
        <v>200</v>
      </c>
      <c r="H31" s="106">
        <v>2000</v>
      </c>
      <c r="I31" s="5"/>
      <c r="J31" s="5"/>
      <c r="AA31" s="1">
        <v>25</v>
      </c>
      <c r="AB31" s="30" t="s">
        <v>223</v>
      </c>
    </row>
    <row r="32" spans="4:28" ht="28.8" x14ac:dyDescent="0.3">
      <c r="F32" s="38" t="s">
        <v>44</v>
      </c>
      <c r="G32" s="106">
        <v>10</v>
      </c>
      <c r="H32" s="106">
        <v>100</v>
      </c>
      <c r="I32" s="5"/>
      <c r="J32" s="5"/>
      <c r="AA32" s="1">
        <v>26</v>
      </c>
      <c r="AB32" s="30" t="s">
        <v>224</v>
      </c>
    </row>
    <row r="33" spans="6:28" x14ac:dyDescent="0.3">
      <c r="F33" s="38" t="s">
        <v>45</v>
      </c>
      <c r="G33" s="29">
        <v>0.3</v>
      </c>
      <c r="H33" s="29">
        <v>0.75</v>
      </c>
      <c r="I33" s="5"/>
      <c r="J33" s="5"/>
      <c r="AA33" s="1">
        <v>27</v>
      </c>
      <c r="AB33" s="30" t="s">
        <v>225</v>
      </c>
    </row>
    <row r="34" spans="6:28" x14ac:dyDescent="0.3">
      <c r="F34" s="38" t="s">
        <v>46</v>
      </c>
      <c r="G34" s="29">
        <v>0.2</v>
      </c>
      <c r="H34" s="29">
        <v>1</v>
      </c>
      <c r="I34" s="5"/>
      <c r="J34" s="5"/>
      <c r="AA34" s="1">
        <v>28</v>
      </c>
      <c r="AB34" s="30" t="s">
        <v>226</v>
      </c>
    </row>
    <row r="35" spans="6:28" x14ac:dyDescent="0.3">
      <c r="F35" s="38" t="s">
        <v>47</v>
      </c>
      <c r="G35" s="29">
        <v>0.2</v>
      </c>
      <c r="H35" s="29">
        <v>1</v>
      </c>
      <c r="I35" s="5"/>
      <c r="J35" s="5"/>
      <c r="AA35" s="1">
        <v>29</v>
      </c>
      <c r="AB35" s="30" t="s">
        <v>227</v>
      </c>
    </row>
    <row r="36" spans="6:28" ht="30" customHeight="1" x14ac:dyDescent="0.3">
      <c r="F36" s="38" t="s">
        <v>48</v>
      </c>
      <c r="G36" s="106">
        <v>1</v>
      </c>
      <c r="H36" s="106">
        <v>1</v>
      </c>
      <c r="I36" s="5"/>
      <c r="J36" s="5"/>
      <c r="AA36" s="1">
        <v>30</v>
      </c>
      <c r="AB36" s="30" t="s">
        <v>228</v>
      </c>
    </row>
    <row r="37" spans="6:28" x14ac:dyDescent="0.3">
      <c r="F37" s="38" t="s">
        <v>49</v>
      </c>
      <c r="G37" s="106">
        <v>15</v>
      </c>
      <c r="H37" s="106">
        <v>75</v>
      </c>
      <c r="I37" s="5"/>
      <c r="J37" s="5"/>
      <c r="AA37" s="1">
        <v>31</v>
      </c>
      <c r="AB37" s="30" t="s">
        <v>229</v>
      </c>
    </row>
    <row r="38" spans="6:28" ht="57.6" x14ac:dyDescent="0.3">
      <c r="F38" s="38" t="s">
        <v>86</v>
      </c>
      <c r="G38" s="29">
        <v>1E-3</v>
      </c>
      <c r="H38" s="29">
        <v>1E-3</v>
      </c>
      <c r="I38" s="26" t="s">
        <v>104</v>
      </c>
      <c r="J38" s="28"/>
      <c r="AA38" s="1">
        <v>32</v>
      </c>
      <c r="AB38" s="30" t="s">
        <v>230</v>
      </c>
    </row>
    <row r="39" spans="6:28" ht="45" customHeight="1" x14ac:dyDescent="0.3">
      <c r="F39" s="38" t="s">
        <v>248</v>
      </c>
      <c r="G39" s="110">
        <v>0.5</v>
      </c>
      <c r="H39" s="106">
        <v>2</v>
      </c>
      <c r="I39" s="26" t="s">
        <v>103</v>
      </c>
      <c r="J39" s="28"/>
      <c r="AA39" s="1">
        <v>33</v>
      </c>
      <c r="AB39" s="30" t="s">
        <v>231</v>
      </c>
    </row>
    <row r="40" spans="6:28" ht="43.2" x14ac:dyDescent="0.3">
      <c r="F40" s="38" t="s">
        <v>249</v>
      </c>
      <c r="G40" s="106">
        <v>2500</v>
      </c>
      <c r="H40" s="106">
        <v>25000</v>
      </c>
      <c r="I40" s="26" t="s">
        <v>103</v>
      </c>
      <c r="J40" s="28"/>
      <c r="AA40" s="1">
        <v>34</v>
      </c>
      <c r="AB40" s="30" t="s">
        <v>232</v>
      </c>
    </row>
    <row r="41" spans="6:28" ht="57.6" x14ac:dyDescent="0.3">
      <c r="F41" s="38" t="s">
        <v>250</v>
      </c>
      <c r="G41" s="106">
        <v>2500</v>
      </c>
      <c r="H41" s="106">
        <v>25000</v>
      </c>
      <c r="I41" s="26" t="s">
        <v>103</v>
      </c>
      <c r="J41" s="27"/>
      <c r="AA41" s="1">
        <v>35</v>
      </c>
      <c r="AB41" s="30" t="s">
        <v>233</v>
      </c>
    </row>
    <row r="42" spans="6:28" ht="72" x14ac:dyDescent="0.3">
      <c r="F42" s="38" t="s">
        <v>251</v>
      </c>
      <c r="G42" s="106">
        <v>2500</v>
      </c>
      <c r="H42" s="106">
        <v>25000</v>
      </c>
      <c r="I42" s="26" t="s">
        <v>103</v>
      </c>
      <c r="J42" s="27"/>
      <c r="AA42" s="1">
        <v>36</v>
      </c>
      <c r="AB42" s="30" t="s">
        <v>234</v>
      </c>
    </row>
    <row r="43" spans="6:28" ht="43.2" x14ac:dyDescent="0.3">
      <c r="F43" s="38" t="s">
        <v>252</v>
      </c>
      <c r="G43" s="106">
        <v>2500</v>
      </c>
      <c r="H43" s="106">
        <v>25000</v>
      </c>
      <c r="I43" s="26" t="s">
        <v>103</v>
      </c>
      <c r="J43" s="27"/>
      <c r="AA43" s="1">
        <v>37</v>
      </c>
      <c r="AB43" s="30" t="s">
        <v>235</v>
      </c>
    </row>
    <row r="44" spans="6:28" ht="43.2" x14ac:dyDescent="0.3">
      <c r="F44" s="38" t="s">
        <v>253</v>
      </c>
      <c r="G44" s="106">
        <v>2500</v>
      </c>
      <c r="H44" s="106">
        <v>25000</v>
      </c>
      <c r="I44" s="26" t="s">
        <v>103</v>
      </c>
      <c r="J44" s="27"/>
      <c r="AA44" s="1">
        <v>38</v>
      </c>
      <c r="AB44" s="30" t="s">
        <v>236</v>
      </c>
    </row>
    <row r="45" spans="6:28" x14ac:dyDescent="0.3">
      <c r="F45" s="38" t="s">
        <v>50</v>
      </c>
      <c r="G45" s="106">
        <v>50</v>
      </c>
      <c r="H45" s="106">
        <v>200</v>
      </c>
      <c r="I45" s="5"/>
      <c r="J45" s="5"/>
      <c r="AA45" s="1">
        <v>39</v>
      </c>
      <c r="AB45" s="30" t="s">
        <v>237</v>
      </c>
    </row>
    <row r="46" spans="6:28" x14ac:dyDescent="0.3">
      <c r="F46" s="38" t="s">
        <v>51</v>
      </c>
      <c r="G46" s="106">
        <v>5</v>
      </c>
      <c r="H46" s="106">
        <v>20</v>
      </c>
      <c r="I46" s="5"/>
      <c r="J46" s="5"/>
    </row>
    <row r="47" spans="6:28" x14ac:dyDescent="0.3">
      <c r="F47" s="38" t="s">
        <v>52</v>
      </c>
      <c r="G47" s="106">
        <v>5</v>
      </c>
      <c r="H47" s="106">
        <v>20</v>
      </c>
      <c r="I47" s="5"/>
      <c r="J47" s="5"/>
    </row>
    <row r="48" spans="6:28" x14ac:dyDescent="0.3">
      <c r="F48" s="38" t="s">
        <v>53</v>
      </c>
      <c r="G48" s="106">
        <v>50</v>
      </c>
      <c r="H48" s="106">
        <v>200</v>
      </c>
      <c r="I48" s="5"/>
      <c r="J48" s="5"/>
    </row>
    <row r="49" spans="6:10" x14ac:dyDescent="0.3">
      <c r="F49" s="38" t="s">
        <v>54</v>
      </c>
      <c r="G49" s="106">
        <v>50</v>
      </c>
      <c r="H49" s="106">
        <v>200</v>
      </c>
      <c r="I49" s="5"/>
      <c r="J49" s="5"/>
    </row>
    <row r="50" spans="6:10" x14ac:dyDescent="0.3">
      <c r="F50" s="38" t="s">
        <v>55</v>
      </c>
      <c r="G50" s="106">
        <v>50</v>
      </c>
      <c r="H50" s="106">
        <v>200</v>
      </c>
      <c r="I50" s="5"/>
      <c r="J50" s="5"/>
    </row>
    <row r="51" spans="6:10" ht="100.8" x14ac:dyDescent="0.3">
      <c r="F51" s="38" t="s">
        <v>87</v>
      </c>
      <c r="G51" s="106">
        <v>200</v>
      </c>
      <c r="H51" s="106">
        <v>500</v>
      </c>
      <c r="I51" s="26" t="s">
        <v>103</v>
      </c>
      <c r="J51" s="28"/>
    </row>
    <row r="52" spans="6:10" ht="30" customHeight="1" x14ac:dyDescent="0.3">
      <c r="F52" s="38" t="s">
        <v>88</v>
      </c>
      <c r="G52" s="106">
        <v>500</v>
      </c>
      <c r="H52" s="106">
        <v>2000</v>
      </c>
      <c r="I52" s="25" t="s">
        <v>105</v>
      </c>
      <c r="J52" s="27"/>
    </row>
    <row r="53" spans="6:10" x14ac:dyDescent="0.3">
      <c r="F53" s="38" t="s">
        <v>89</v>
      </c>
      <c r="G53" s="106">
        <v>200</v>
      </c>
      <c r="H53" s="106">
        <v>500</v>
      </c>
      <c r="I53" s="25" t="s">
        <v>105</v>
      </c>
      <c r="J53" s="27"/>
    </row>
    <row r="54" spans="6:10" x14ac:dyDescent="0.3">
      <c r="F54" s="38" t="s">
        <v>90</v>
      </c>
      <c r="G54" s="106">
        <v>500</v>
      </c>
      <c r="H54" s="106">
        <v>2000</v>
      </c>
      <c r="I54" s="25" t="s">
        <v>105</v>
      </c>
      <c r="J54" s="27"/>
    </row>
    <row r="55" spans="6:10" ht="30" customHeight="1" x14ac:dyDescent="0.3">
      <c r="F55" s="38" t="s">
        <v>91</v>
      </c>
      <c r="G55" s="106">
        <v>100</v>
      </c>
      <c r="H55" s="106">
        <v>200</v>
      </c>
      <c r="I55" s="25" t="s">
        <v>105</v>
      </c>
      <c r="J55" s="27"/>
    </row>
    <row r="56" spans="6:10" x14ac:dyDescent="0.3">
      <c r="F56" s="38" t="s">
        <v>92</v>
      </c>
      <c r="G56" s="106">
        <v>500</v>
      </c>
      <c r="H56" s="106">
        <v>2000</v>
      </c>
      <c r="I56" s="25" t="s">
        <v>105</v>
      </c>
      <c r="J56" s="27"/>
    </row>
    <row r="57" spans="6:10" ht="15" customHeight="1" x14ac:dyDescent="0.3">
      <c r="F57" s="38" t="s">
        <v>93</v>
      </c>
      <c r="G57" s="106">
        <v>500</v>
      </c>
      <c r="H57" s="106">
        <v>2000</v>
      </c>
      <c r="I57" s="25" t="s">
        <v>105</v>
      </c>
      <c r="J57" s="27"/>
    </row>
    <row r="58" spans="6:10" x14ac:dyDescent="0.3">
      <c r="F58" s="39" t="s">
        <v>94</v>
      </c>
      <c r="G58" s="107">
        <v>500</v>
      </c>
      <c r="H58" s="108">
        <v>2000</v>
      </c>
      <c r="I58" s="40" t="s">
        <v>105</v>
      </c>
      <c r="J58" s="41"/>
    </row>
    <row r="59" spans="6:10" x14ac:dyDescent="0.3">
      <c r="F59" s="37"/>
    </row>
    <row r="61" spans="6:10" ht="15" customHeight="1" x14ac:dyDescent="0.3"/>
    <row r="65" ht="15" customHeight="1" x14ac:dyDescent="0.3"/>
    <row r="67" ht="15" customHeight="1" x14ac:dyDescent="0.3"/>
    <row r="72" ht="15" customHeight="1" x14ac:dyDescent="0.3"/>
  </sheetData>
  <sheetProtection algorithmName="SHA-512" hashValue="mhSJ6AUQhFyU/SfZqgXtLxx+1Ql3qW1OhEj+q415Dp1GXJJgjnuQursCbcjVFTXlREKtrQ2f6Q1ixrAL2i4+4Q==" saltValue="Lwn3jiWMP3C7Ul6mrOLHIA==" spinCount="100000" sheet="1" objects="1" scenarios="1" selectLockedCells="1" selectUnlockedCells="1"/>
  <mergeCells count="5">
    <mergeCell ref="G4:H4"/>
    <mergeCell ref="M4:N4"/>
    <mergeCell ref="V11:W11"/>
    <mergeCell ref="V12:W12"/>
    <mergeCell ref="V13:W1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D48F48F9080E418B46708BD3F31998" ma:contentTypeVersion="15" ma:contentTypeDescription="Criar um novo documento." ma:contentTypeScope="" ma:versionID="cb466fdd9d80bbc26ed36d0c77a71fc5">
  <xsd:schema xmlns:xsd="http://www.w3.org/2001/XMLSchema" xmlns:xs="http://www.w3.org/2001/XMLSchema" xmlns:p="http://schemas.microsoft.com/office/2006/metadata/properties" xmlns:ns2="c38fcf53-fc2c-465e-8d4e-6cf2a7d7ae4f" xmlns:ns3="94e08ac6-0180-4529-a834-f96163881754" targetNamespace="http://schemas.microsoft.com/office/2006/metadata/properties" ma:root="true" ma:fieldsID="1a1496687328c1cb0034bf0a4f605c38" ns2:_="" ns3:_="">
    <xsd:import namespace="c38fcf53-fc2c-465e-8d4e-6cf2a7d7ae4f"/>
    <xsd:import namespace="94e08ac6-0180-4529-a834-f961638817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fcf53-fc2c-465e-8d4e-6cf2a7d7a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b97e0a7d-5904-4851-ac2e-d72d706ed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08ac6-0180-4529-a834-f9616388175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7b103a6-d2b1-4bf3-a5cb-8a8308058442}" ma:internalName="TaxCatchAll" ma:showField="CatchAllData" ma:web="94e08ac6-0180-4529-a834-f96163881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8fcf53-fc2c-465e-8d4e-6cf2a7d7ae4f">
      <Terms xmlns="http://schemas.microsoft.com/office/infopath/2007/PartnerControls"/>
    </lcf76f155ced4ddcb4097134ff3c332f>
    <TaxCatchAll xmlns="94e08ac6-0180-4529-a834-f96163881754" xsi:nil="true"/>
  </documentManagement>
</p:properties>
</file>

<file path=customXml/itemProps1.xml><?xml version="1.0" encoding="utf-8"?>
<ds:datastoreItem xmlns:ds="http://schemas.openxmlformats.org/officeDocument/2006/customXml" ds:itemID="{42F3BC70-9657-4E84-81DB-8FA3EAD45A00}"/>
</file>

<file path=customXml/itemProps2.xml><?xml version="1.0" encoding="utf-8"?>
<ds:datastoreItem xmlns:ds="http://schemas.openxmlformats.org/officeDocument/2006/customXml" ds:itemID="{BDA412DA-5A18-4A68-B7EA-213CC5C6A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085D4-E867-406E-A64C-E817034AA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I. e II. Formulário - dados</vt:lpstr>
      <vt:lpstr>III. Inventário</vt:lpstr>
      <vt:lpstr>Instruções de preenchimento</vt:lpstr>
      <vt:lpstr>Backoffice</vt:lpstr>
      <vt:lpstr>'I. e II. Formulário - dados'!Área_de_Impressão</vt:lpstr>
      <vt:lpstr>'III. Inventário'!Área_de_Impressão</vt:lpstr>
      <vt:lpstr>'Instruções de preenchimento'!Área_de_Impressão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Alexandrina Coto</cp:lastModifiedBy>
  <cp:lastPrinted>2015-11-05T12:06:05Z</cp:lastPrinted>
  <dcterms:created xsi:type="dcterms:W3CDTF">2015-05-19T09:49:38Z</dcterms:created>
  <dcterms:modified xsi:type="dcterms:W3CDTF">2024-05-10T14:56:51Z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0x0101001ED48F48F9080E418B46708BD3F31998</vt:lpwstr>
  </property>
  <property fmtid="{D5CDD505-2E9C-101B-9397-08002B2CF9AE}" pid="3" name="MediaServiceImageTags">
    <vt:lpwstr/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