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drawings/drawing37.xml" ContentType="application/vnd.openxmlformats-officedocument.drawing+xml"/>
  <Override PartName="/xl/tables/table5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codeName="EsteLivro"/>
  <mc:AlternateContent xmlns:mc="http://schemas.openxmlformats.org/markup-compatibility/2006">
    <mc:Choice Requires="x15">
      <x15ac:absPath xmlns:x15ac="http://schemas.microsoft.com/office/spreadsheetml/2010/11/ac" url="H:\FreiriaFiles\AMBIENTE\PCIP - LA\PCIP - Fontagro - novos pavilhões\anexos SILIAMB\pedido de elementos\"/>
    </mc:Choice>
  </mc:AlternateContent>
  <xr:revisionPtr revIDLastSave="0" documentId="13_ncr:1_{97C934D6-3F65-43DE-A8A3-D828A47380EE}" xr6:coauthVersionLast="47" xr6:coauthVersionMax="47" xr10:uidLastSave="{00000000-0000-0000-0000-000000000000}"/>
  <bookViews>
    <workbookView xWindow="-120" yWindow="-120" windowWidth="29040" windowHeight="15840" firstSheet="19" activeTab="19" xr2:uid="{00000000-000D-0000-FFFF-FFFF00000000}"/>
  </bookViews>
  <sheets>
    <sheet name="Gestão de versões" sheetId="54" state="hidden" r:id="rId1"/>
    <sheet name="Instruções" sheetId="1" state="hidden" r:id="rId2"/>
    <sheet name="Atividade" sheetId="2" state="hidden" r:id="rId3"/>
    <sheet name="Condições Operação" sheetId="3" state="hidden" r:id="rId4"/>
    <sheet name="G.Recursos-Condições Gerais" sheetId="17" state="hidden" r:id="rId5"/>
    <sheet name="G.Recursos-Consumos" sheetId="4" state="hidden" r:id="rId6"/>
    <sheet name="Ar - Condições Gerais" sheetId="16" state="hidden" r:id="rId7"/>
    <sheet name="Ar - Fontes Pontuais_FF1" sheetId="5" state="hidden" r:id="rId8"/>
    <sheet name="FF2" sheetId="19" state="hidden" r:id="rId9"/>
    <sheet name="FF3" sheetId="55" state="hidden" r:id="rId10"/>
    <sheet name="FF4" sheetId="56" state="hidden" r:id="rId11"/>
    <sheet name="FF5" sheetId="57" state="hidden" r:id="rId12"/>
    <sheet name="FF6" sheetId="58" state="hidden" r:id="rId13"/>
    <sheet name="FF7" sheetId="59" state="hidden" r:id="rId14"/>
    <sheet name="FF8" sheetId="60" state="hidden" r:id="rId15"/>
    <sheet name="FF9" sheetId="61" state="hidden" r:id="rId16"/>
    <sheet name="FF10" sheetId="62" state="hidden" r:id="rId17"/>
    <sheet name="Ar - Equip. convencionais" sheetId="65" state="hidden" r:id="rId18"/>
    <sheet name="FE" sheetId="67" state="hidden" r:id="rId19"/>
    <sheet name="Ar - Fontes difusas" sheetId="14" r:id="rId20"/>
    <sheet name="Ar - Biogás" sheetId="15" state="hidden" r:id="rId21"/>
    <sheet name="Água - C.Gerais" sheetId="18" state="hidden" r:id="rId22"/>
    <sheet name="Água - Emissões_ED1" sheetId="6" state="hidden" r:id="rId23"/>
    <sheet name="ED2" sheetId="73" state="hidden" r:id="rId24"/>
    <sheet name="ED3" sheetId="74" state="hidden" r:id="rId25"/>
    <sheet name="ED4" sheetId="75" state="hidden" r:id="rId26"/>
    <sheet name="ED5" sheetId="76" state="hidden" r:id="rId27"/>
    <sheet name="ED6" sheetId="77" state="hidden" r:id="rId28"/>
    <sheet name="ED7" sheetId="78" state="hidden" r:id="rId29"/>
    <sheet name="ED8" sheetId="79" state="hidden" r:id="rId30"/>
    <sheet name="ED9" sheetId="80" state="hidden" r:id="rId31"/>
    <sheet name="ED10" sheetId="81" state="hidden" r:id="rId32"/>
    <sheet name="Ruído" sheetId="7" state="hidden" r:id="rId33"/>
    <sheet name="Resíduos" sheetId="8" state="hidden" r:id="rId34"/>
    <sheet name="PDA e MTD" sheetId="9" state="hidden" r:id="rId35"/>
    <sheet name="PRTR" sheetId="64" state="hidden" r:id="rId36"/>
    <sheet name="Autoavaliação" sheetId="63" state="hidden" r:id="rId37"/>
    <sheet name="Listagem de Anexos" sheetId="11" state="hidden" r:id="rId38"/>
    <sheet name="Suporte" sheetId="12" state="hidden" r:id="rId39"/>
    <sheet name="Destinos " sheetId="13" state="hidden" r:id="rId40"/>
  </sheets>
  <externalReferences>
    <externalReference r:id="rId41"/>
    <externalReference r:id="rId42"/>
    <externalReference r:id="rId43"/>
  </externalReferences>
  <definedNames>
    <definedName name="_xlnm._FilterDatabase" localSheetId="39" hidden="1">'Destinos '!$A$1:$H$336</definedName>
    <definedName name="_xlnm._FilterDatabase" localSheetId="18" hidden="1">FE!$A$1:$H$471</definedName>
    <definedName name="_xlnm._FilterDatabase" localSheetId="38" hidden="1">Suporte!$S$5:$T$196</definedName>
    <definedName name="Água" localSheetId="18">#REF!</definedName>
    <definedName name="Água">'G.Recursos-Consumos'!$B$16</definedName>
    <definedName name="_xlnm.Print_Area" localSheetId="21">'Água - C.Gerais'!$A$1:$Q$73</definedName>
    <definedName name="_xlnm.Print_Area" localSheetId="22">'Água - Emissões_ED1'!$A$1:$AE$103</definedName>
    <definedName name="_xlnm.Print_Area" localSheetId="20">'Ar - Biogás'!$A$1:$S$42</definedName>
    <definedName name="_xlnm.Print_Area" localSheetId="6">'Ar - Condições Gerais'!$A$1:$R$66</definedName>
    <definedName name="_xlnm.Print_Area" localSheetId="19">'Ar - Fontes difusas'!$B$60:$K$87</definedName>
    <definedName name="_xlnm.Print_Area" localSheetId="7">'Ar - Fontes Pontuais_FF1'!$A$1:$AB$55</definedName>
    <definedName name="_xlnm.Print_Area" localSheetId="36">Autoavaliação!$A$1:$K$112</definedName>
    <definedName name="_xlnm.Print_Area" localSheetId="3">'Condições Operação'!$A$1:$S$128</definedName>
    <definedName name="_xlnm.Print_Area" localSheetId="31">'ED10'!$A$1:$AE$57</definedName>
    <definedName name="_xlnm.Print_Area" localSheetId="23">'ED2'!$A$1:$AE$57</definedName>
    <definedName name="_xlnm.Print_Area" localSheetId="24">'ED3'!$A$1:$AE$57</definedName>
    <definedName name="_xlnm.Print_Area" localSheetId="25">'ED4'!$A$1:$AE$57</definedName>
    <definedName name="_xlnm.Print_Area" localSheetId="26">'ED5'!$A$1:$AE$57</definedName>
    <definedName name="_xlnm.Print_Area" localSheetId="27">'ED6'!$A$1:$AE$57</definedName>
    <definedName name="_xlnm.Print_Area" localSheetId="28">'ED7'!$A$1:$AE$57</definedName>
    <definedName name="_xlnm.Print_Area" localSheetId="29">'ED8'!$A$1:$AE$57</definedName>
    <definedName name="_xlnm.Print_Area" localSheetId="30">'ED9'!$A$1:$AE$57</definedName>
    <definedName name="_xlnm.Print_Area" localSheetId="4">'G.Recursos-Condições Gerais'!$A$1:$Q$23</definedName>
    <definedName name="_xlnm.Print_Area" localSheetId="5">'G.Recursos-Consumos'!$A$1:$U$191</definedName>
    <definedName name="_xlnm.Print_Area" localSheetId="0">'Gestão de versões'!$A$1:$W$204</definedName>
    <definedName name="_xlnm.Print_Area" localSheetId="1">Instruções!$A$1:$I$30</definedName>
    <definedName name="_xlnm.Print_Area" localSheetId="37">'Listagem de Anexos'!$A$1:$K$36</definedName>
    <definedName name="_xlnm.Print_Area" localSheetId="34">'PDA e MTD'!$A$1:$P$33</definedName>
    <definedName name="_xlnm.Print_Area" localSheetId="33">Resíduos!$A$1:$Q$180</definedName>
    <definedName name="_xlnm.Print_Area" localSheetId="32">Ruído!$A$1:$U$66</definedName>
    <definedName name="Armazenamento_de_resíduos" localSheetId="36">[1]Resíduos!#REF!</definedName>
    <definedName name="Armazenamento_de_resíduos" localSheetId="31">Resíduos!#REF!</definedName>
    <definedName name="Armazenamento_de_resíduos" localSheetId="23">Resíduos!#REF!</definedName>
    <definedName name="Armazenamento_de_resíduos" localSheetId="24">Resíduos!#REF!</definedName>
    <definedName name="Armazenamento_de_resíduos" localSheetId="25">Resíduos!#REF!</definedName>
    <definedName name="Armazenamento_de_resíduos" localSheetId="26">Resíduos!#REF!</definedName>
    <definedName name="Armazenamento_de_resíduos" localSheetId="27">Resíduos!#REF!</definedName>
    <definedName name="Armazenamento_de_resíduos" localSheetId="28">Resíduos!#REF!</definedName>
    <definedName name="Armazenamento_de_resíduos" localSheetId="29">Resíduos!#REF!</definedName>
    <definedName name="Armazenamento_de_resíduos" localSheetId="30">Resíduos!#REF!</definedName>
    <definedName name="Armazenamento_de_resíduos" localSheetId="18">[2]Resíduos!#REF!</definedName>
    <definedName name="Armazenamento_de_resíduos" localSheetId="16">Resíduos!#REF!</definedName>
    <definedName name="Armazenamento_de_resíduos" localSheetId="9">Resíduos!#REF!</definedName>
    <definedName name="Armazenamento_de_resíduos" localSheetId="10">Resíduos!#REF!</definedName>
    <definedName name="Armazenamento_de_resíduos" localSheetId="11">Resíduos!#REF!</definedName>
    <definedName name="Armazenamento_de_resíduos" localSheetId="12">Resíduos!#REF!</definedName>
    <definedName name="Armazenamento_de_resíduos" localSheetId="13">Resíduos!#REF!</definedName>
    <definedName name="Armazenamento_de_resíduos" localSheetId="14">Resíduos!#REF!</definedName>
    <definedName name="Armazenamento_de_resíduos" localSheetId="15">Resíduos!#REF!</definedName>
    <definedName name="Armazenamento_de_resíduos">Resíduos!#REF!</definedName>
    <definedName name="aviarios" localSheetId="18">#REF!</definedName>
    <definedName name="aviarios">'Ar - Fontes difusas'!$B$76</definedName>
    <definedName name="Chumbo">[3]!Tabela4[#All]</definedName>
    <definedName name="Cobre">[3]!Tabela5[#All]</definedName>
    <definedName name="convencionais" localSheetId="36">'[1]Ar - Biogás'!#REF!</definedName>
    <definedName name="convencionais" localSheetId="31">'Ar - Biogás'!#REF!</definedName>
    <definedName name="convencionais" localSheetId="23">'Ar - Biogás'!#REF!</definedName>
    <definedName name="convencionais" localSheetId="24">'Ar - Biogás'!#REF!</definedName>
    <definedName name="convencionais" localSheetId="25">'Ar - Biogás'!#REF!</definedName>
    <definedName name="convencionais" localSheetId="26">'Ar - Biogás'!#REF!</definedName>
    <definedName name="convencionais" localSheetId="27">'Ar - Biogás'!#REF!</definedName>
    <definedName name="convencionais" localSheetId="28">'Ar - Biogás'!#REF!</definedName>
    <definedName name="convencionais" localSheetId="29">'Ar - Biogás'!#REF!</definedName>
    <definedName name="convencionais" localSheetId="30">'Ar - Biogás'!#REF!</definedName>
    <definedName name="convencionais" localSheetId="18">'[2]Ar - Biogás'!#REF!</definedName>
    <definedName name="convencionais" localSheetId="16">'Ar - Biogás'!#REF!</definedName>
    <definedName name="convencionais" localSheetId="9">'Ar - Biogás'!#REF!</definedName>
    <definedName name="convencionais" localSheetId="10">'Ar - Biogás'!#REF!</definedName>
    <definedName name="convencionais" localSheetId="11">'Ar - Biogás'!#REF!</definedName>
    <definedName name="convencionais" localSheetId="12">'Ar - Biogás'!#REF!</definedName>
    <definedName name="convencionais" localSheetId="13">'Ar - Biogás'!#REF!</definedName>
    <definedName name="convencionais" localSheetId="14">'Ar - Biogás'!#REF!</definedName>
    <definedName name="convencionais" localSheetId="15">'Ar - Biogás'!#REF!</definedName>
    <definedName name="convencionais">'Ar - Biogás'!#REF!</definedName>
    <definedName name="difusas_gerais" localSheetId="18">#REF!</definedName>
    <definedName name="difusas_gerais">'Ar - Fontes difusas'!$B$13</definedName>
    <definedName name="difusas_topo" localSheetId="18">#REF!</definedName>
    <definedName name="difusas_topo">'Ar - Fontes difusas'!$A$1</definedName>
    <definedName name="difusas66a" localSheetId="18">#REF!</definedName>
    <definedName name="difusas66a">'Ar - Fontes difusas'!$B$62</definedName>
    <definedName name="Difusas66bc" localSheetId="18">#REF!</definedName>
    <definedName name="Difusas66bc">'Ar - Fontes difusas'!$B$32</definedName>
    <definedName name="e" localSheetId="31">Resíduos!#REF!</definedName>
    <definedName name="e" localSheetId="27">Resíduos!#REF!</definedName>
    <definedName name="e" localSheetId="28">Resíduos!#REF!</definedName>
    <definedName name="e" localSheetId="29">Resíduos!#REF!</definedName>
    <definedName name="e" localSheetId="30">Resíduos!#REF!</definedName>
    <definedName name="e">Resíduos!#REF!</definedName>
    <definedName name="Equi.Conv">'Ar - Equip. convencionais'!$A$1</definedName>
    <definedName name="Fonte_convencional" localSheetId="36">'[1]Ar - Fontes Pontuais_FF1'!#REF!</definedName>
    <definedName name="Fonte_convencional" localSheetId="31">'Ar - Fontes Pontuais_FF1'!#REF!</definedName>
    <definedName name="Fonte_convencional" localSheetId="23">'Ar - Fontes Pontuais_FF1'!#REF!</definedName>
    <definedName name="Fonte_convencional" localSheetId="24">'Ar - Fontes Pontuais_FF1'!#REF!</definedName>
    <definedName name="Fonte_convencional" localSheetId="25">'Ar - Fontes Pontuais_FF1'!#REF!</definedName>
    <definedName name="Fonte_convencional" localSheetId="26">'Ar - Fontes Pontuais_FF1'!#REF!</definedName>
    <definedName name="Fonte_convencional" localSheetId="27">'Ar - Fontes Pontuais_FF1'!#REF!</definedName>
    <definedName name="Fonte_convencional" localSheetId="28">'Ar - Fontes Pontuais_FF1'!#REF!</definedName>
    <definedName name="Fonte_convencional" localSheetId="29">'Ar - Fontes Pontuais_FF1'!#REF!</definedName>
    <definedName name="Fonte_convencional" localSheetId="30">'Ar - Fontes Pontuais_FF1'!#REF!</definedName>
    <definedName name="Fonte_convencional" localSheetId="18">'[2]Ar - Fontes Pontuais_FF1'!#REF!</definedName>
    <definedName name="Fonte_convencional" localSheetId="16">'Ar - Fontes Pontuais_FF1'!#REF!</definedName>
    <definedName name="Fonte_convencional" localSheetId="9">'Ar - Fontes Pontuais_FF1'!#REF!</definedName>
    <definedName name="Fonte_convencional" localSheetId="10">'Ar - Fontes Pontuais_FF1'!#REF!</definedName>
    <definedName name="Fonte_convencional" localSheetId="11">'Ar - Fontes Pontuais_FF1'!#REF!</definedName>
    <definedName name="Fonte_convencional" localSheetId="12">'Ar - Fontes Pontuais_FF1'!#REF!</definedName>
    <definedName name="Fonte_convencional" localSheetId="13">'Ar - Fontes Pontuais_FF1'!#REF!</definedName>
    <definedName name="Fonte_convencional" localSheetId="14">'Ar - Fontes Pontuais_FF1'!#REF!</definedName>
    <definedName name="Fonte_convencional" localSheetId="15">'Ar - Fontes Pontuais_FF1'!#REF!</definedName>
    <definedName name="Fonte_convencional">'Ar - Fontes Pontuais_FF1'!#REF!</definedName>
    <definedName name="Listagem_e_caracteristicas_dos_pontos_de_emissão" localSheetId="31">'ED10'!#REF!</definedName>
    <definedName name="Listagem_e_caracteristicas_dos_pontos_de_emissão" localSheetId="23">'ED2'!#REF!</definedName>
    <definedName name="Listagem_e_caracteristicas_dos_pontos_de_emissão" localSheetId="24">'ED3'!#REF!</definedName>
    <definedName name="Listagem_e_caracteristicas_dos_pontos_de_emissão" localSheetId="25">'ED4'!#REF!</definedName>
    <definedName name="Listagem_e_caracteristicas_dos_pontos_de_emissão" localSheetId="26">'ED5'!#REF!</definedName>
    <definedName name="Listagem_e_caracteristicas_dos_pontos_de_emissão" localSheetId="27">'ED6'!#REF!</definedName>
    <definedName name="Listagem_e_caracteristicas_dos_pontos_de_emissão" localSheetId="28">'ED7'!#REF!</definedName>
    <definedName name="Listagem_e_caracteristicas_dos_pontos_de_emissão" localSheetId="29">'ED8'!#REF!</definedName>
    <definedName name="Listagem_e_caracteristicas_dos_pontos_de_emissão" localSheetId="30">'ED9'!#REF!</definedName>
    <definedName name="Listagem_e_caracteristicas_dos_pontos_de_emissão">'Água - Emissões_ED1'!$B$10</definedName>
    <definedName name="outra_inf" localSheetId="18">#REF!</definedName>
    <definedName name="outra_inf">Resíduos!$B$120</definedName>
    <definedName name="Outras" localSheetId="18">#REF!</definedName>
    <definedName name="Outras">'Condições Operação'!$B$114</definedName>
    <definedName name="Produção" localSheetId="18">#REF!</definedName>
    <definedName name="Produção">'Condições Operação'!$B$75</definedName>
    <definedName name="Produção_interna_de_resíduos" localSheetId="18">#REF!</definedName>
    <definedName name="Produção_interna_de_resíduos">Resíduos!$B$25</definedName>
    <definedName name="PRTR">PRTR!$B$1</definedName>
    <definedName name="q" localSheetId="31">'Ar - Fontes Pontuais_FF1'!#REF!</definedName>
    <definedName name="q" localSheetId="25">'Ar - Fontes Pontuais_FF1'!#REF!</definedName>
    <definedName name="q" localSheetId="26">'Ar - Fontes Pontuais_FF1'!#REF!</definedName>
    <definedName name="q" localSheetId="27">'Ar - Fontes Pontuais_FF1'!#REF!</definedName>
    <definedName name="q" localSheetId="28">'Ar - Fontes Pontuais_FF1'!#REF!</definedName>
    <definedName name="q" localSheetId="29">'Ar - Fontes Pontuais_FF1'!#REF!</definedName>
    <definedName name="q" localSheetId="30">'Ar - Fontes Pontuais_FF1'!#REF!</definedName>
    <definedName name="q">'Ar - Fontes Pontuais_FF1'!#REF!</definedName>
    <definedName name="Registo_para_aterro" localSheetId="18">#REF!</definedName>
    <definedName name="Registo_para_aterro">Resíduos!$B$82</definedName>
    <definedName name="Rejeição_direta_no_meio" localSheetId="36">'[1]Água - Emissões_ED1'!#REF!</definedName>
    <definedName name="Rejeição_direta_no_meio" localSheetId="31">'ED10'!#REF!</definedName>
    <definedName name="Rejeição_direta_no_meio" localSheetId="23">'ED2'!#REF!</definedName>
    <definedName name="Rejeição_direta_no_meio" localSheetId="24">'ED3'!#REF!</definedName>
    <definedName name="Rejeição_direta_no_meio" localSheetId="25">'ED4'!#REF!</definedName>
    <definedName name="Rejeição_direta_no_meio" localSheetId="26">'ED5'!#REF!</definedName>
    <definedName name="Rejeição_direta_no_meio" localSheetId="27">'ED6'!#REF!</definedName>
    <definedName name="Rejeição_direta_no_meio" localSheetId="28">'ED7'!#REF!</definedName>
    <definedName name="Rejeição_direta_no_meio" localSheetId="29">'ED8'!#REF!</definedName>
    <definedName name="Rejeição_direta_no_meio" localSheetId="30">'ED9'!#REF!</definedName>
    <definedName name="Rejeição_direta_no_meio" localSheetId="18">'[2]Água - Emissões_ED1'!#REF!</definedName>
    <definedName name="Rejeição_direta_no_meio" localSheetId="16">'Água - Emissões_ED1'!#REF!</definedName>
    <definedName name="Rejeição_direta_no_meio" localSheetId="9">'Água - Emissões_ED1'!#REF!</definedName>
    <definedName name="Rejeição_direta_no_meio" localSheetId="10">'Água - Emissões_ED1'!#REF!</definedName>
    <definedName name="Rejeição_direta_no_meio" localSheetId="11">'Água - Emissões_ED1'!#REF!</definedName>
    <definedName name="Rejeição_direta_no_meio" localSheetId="12">'Água - Emissões_ED1'!#REF!</definedName>
    <definedName name="Rejeição_direta_no_meio" localSheetId="13">'Água - Emissões_ED1'!#REF!</definedName>
    <definedName name="Rejeição_direta_no_meio" localSheetId="14">'Água - Emissões_ED1'!#REF!</definedName>
    <definedName name="Rejeição_direta_no_meio" localSheetId="15">'Água - Emissões_ED1'!#REF!</definedName>
    <definedName name="Rejeição_direta_no_meio">'Água - Emissões_ED1'!#REF!</definedName>
    <definedName name="Rejeição_em_coletor___preencha_uma_tabela_para_cada_ponto_de_emissão__se_necessário_copie_a_tabela_completa_e_cole_abaixo_da_anterior" localSheetId="31">'ED10'!$B$10</definedName>
    <definedName name="Rejeição_em_coletor___preencha_uma_tabela_para_cada_ponto_de_emissão__se_necessário_copie_a_tabela_completa_e_cole_abaixo_da_anterior" localSheetId="23">'ED2'!$B$10</definedName>
    <definedName name="Rejeição_em_coletor___preencha_uma_tabela_para_cada_ponto_de_emissão__se_necessário_copie_a_tabela_completa_e_cole_abaixo_da_anterior" localSheetId="24">'ED3'!$B$10</definedName>
    <definedName name="Rejeição_em_coletor___preencha_uma_tabela_para_cada_ponto_de_emissão__se_necessário_copie_a_tabela_completa_e_cole_abaixo_da_anterior" localSheetId="25">'ED4'!$B$10</definedName>
    <definedName name="Rejeição_em_coletor___preencha_uma_tabela_para_cada_ponto_de_emissão__se_necessário_copie_a_tabela_completa_e_cole_abaixo_da_anterior" localSheetId="26">'ED5'!$B$10</definedName>
    <definedName name="Rejeição_em_coletor___preencha_uma_tabela_para_cada_ponto_de_emissão__se_necessário_copie_a_tabela_completa_e_cole_abaixo_da_anterior" localSheetId="27">'ED6'!$B$10</definedName>
    <definedName name="Rejeição_em_coletor___preencha_uma_tabela_para_cada_ponto_de_emissão__se_necessário_copie_a_tabela_completa_e_cole_abaixo_da_anterior" localSheetId="28">'ED7'!$B$10</definedName>
    <definedName name="Rejeição_em_coletor___preencha_uma_tabela_para_cada_ponto_de_emissão__se_necessário_copie_a_tabela_completa_e_cole_abaixo_da_anterior" localSheetId="29">'ED8'!$B$10</definedName>
    <definedName name="Rejeição_em_coletor___preencha_uma_tabela_para_cada_ponto_de_emissão__se_necessário_copie_a_tabela_completa_e_cole_abaixo_da_anterior" localSheetId="30">'ED9'!$B$10</definedName>
    <definedName name="Rejeição_em_coletor___preencha_uma_tabela_para_cada_ponto_de_emissão__se_necessário_copie_a_tabela_completa_e_cole_abaixo_da_anterior">'Água - Emissões_ED1'!$B$56</definedName>
    <definedName name="Residuos_enviados_para_fora_do_estabelecimento" localSheetId="18">#REF!</definedName>
    <definedName name="Residuos_enviados_para_fora_do_estabelecimento">Resíduos!$B$39</definedName>
    <definedName name="sist_prod" localSheetId="18">#REF!</definedName>
    <definedName name="sist_prod">'Ar - Fontes difusas'!$F$35</definedName>
    <definedName name="Tabela_GR1.2__Consumo_total_de_água_na_instalação" localSheetId="18">#REF!</definedName>
    <definedName name="Tabela_GR1.2__Consumo_total_de_água_na_instalação">'G.Recursos-Consumos'!$B$53</definedName>
    <definedName name="Tabela_GR1.3__Consumo_específico_de_água" localSheetId="18">#REF!</definedName>
    <definedName name="Tabela_GR1.3__Consumo_específico_de_água">'G.Recursos-Consumos'!$B$100</definedName>
    <definedName name="Tabela_GR2.1__Consumo_de_energia_na_instalação" localSheetId="18">#REF!</definedName>
    <definedName name="Tabela_GR2.1__Consumo_de_energia_na_instalação">'G.Recursos-Consumos'!$B$119</definedName>
    <definedName name="Tabela_GR2.2__Consumo_específico_de_energia" localSheetId="18">#REF!</definedName>
    <definedName name="Tabela_GR2.2__Consumo_específico_de_energia">'G.Recursos-Consumos'!$B$132</definedName>
    <definedName name="Tabela_GR3.1__Consumo_de_matérias_primas_virgens" localSheetId="18">#REF!</definedName>
    <definedName name="Tabela_GR3.1__Consumo_de_matérias_primas_virgens">'G.Recursos-Consumos'!$B$149</definedName>
    <definedName name="Tabela_GR3.1__Outras_matérias_primas__resíduos" localSheetId="18">#REF!</definedName>
    <definedName name="Tabela_GR3.1__Outras_matérias_primas__resíduos">'G.Recursos-Consumos'!$B$168</definedName>
    <definedName name="_xlnm.Print_Titles" localSheetId="21">'Água - C.Gerais'!$1:$9</definedName>
    <definedName name="_xlnm.Print_Titles" localSheetId="6">'Ar - Condições Gerais'!$1:$10</definedName>
    <definedName name="_xlnm.Print_Titles" localSheetId="7">'Ar - Fontes Pontuais_FF1'!$20:$30</definedName>
    <definedName name="_xlnm.Print_Titles" localSheetId="16">'FF10'!$1:$5</definedName>
    <definedName name="_xlnm.Print_Titles" localSheetId="8">'FF2'!$1:$4</definedName>
    <definedName name="_xlnm.Print_Titles" localSheetId="9">'FF3'!$1:$5</definedName>
    <definedName name="_xlnm.Print_Titles" localSheetId="10">'FF4'!$1:$5</definedName>
    <definedName name="_xlnm.Print_Titles" localSheetId="11">'FF5'!$1:$5</definedName>
    <definedName name="_xlnm.Print_Titles" localSheetId="12">'FF6'!$1:$5</definedName>
    <definedName name="_xlnm.Print_Titles" localSheetId="13">'FF7'!$1:$5</definedName>
    <definedName name="_xlnm.Print_Titles" localSheetId="14">'FF8'!$1:$5</definedName>
    <definedName name="_xlnm.Print_Titles" localSheetId="15">'FF9'!$1:$5</definedName>
    <definedName name="_xlnm.Print_Titles" localSheetId="4">'G.Recursos-Condições Gerais'!$1:$9</definedName>
    <definedName name="TópicoCG1" localSheetId="18">#REF!</definedName>
    <definedName name="TópicoCG1">'Condições Operação'!$B$30</definedName>
    <definedName name="TópicoCG2" localSheetId="18">#REF!</definedName>
    <definedName name="TópicoCG2">'Condições Operação'!$B$45</definedName>
    <definedName name="TópicoCG3" localSheetId="18">#REF!</definedName>
    <definedName name="TópicoCG3">'Condições Operação'!$B$60</definedName>
    <definedName name="Topo" localSheetId="18">#REF!</definedName>
    <definedName name="Topo">'G.Recursos-Consumos'!$A$1</definedName>
    <definedName name="Topo_ar">'Ar - Fontes Pontuais_FF1'!$A$1</definedName>
    <definedName name="Topo_residuos" localSheetId="18">#REF!</definedName>
    <definedName name="Topo_residuos">Resíduos!$A$1</definedName>
    <definedName name="topoagua" localSheetId="31">'ED10'!$A$1</definedName>
    <definedName name="topoagua" localSheetId="23">'ED2'!$A$1</definedName>
    <definedName name="topoagua" localSheetId="24">'ED3'!$A$1</definedName>
    <definedName name="topoagua" localSheetId="25">'ED4'!$A$1</definedName>
    <definedName name="topoagua" localSheetId="26">'ED5'!$A$1</definedName>
    <definedName name="topoagua" localSheetId="27">'ED6'!$A$1</definedName>
    <definedName name="topoagua" localSheetId="28">'ED7'!$A$1</definedName>
    <definedName name="topoagua" localSheetId="29">'ED8'!$A$1</definedName>
    <definedName name="topoagua" localSheetId="30">'ED9'!$A$1</definedName>
    <definedName name="topoagua">'Água - Emissões_ED1'!$A$1</definedName>
    <definedName name="topobiogas" localSheetId="18">#REF!</definedName>
    <definedName name="topobiogas">'Ar - Biogás'!$A$1</definedName>
    <definedName name="u" localSheetId="31">'Água - Emissões_ED1'!#REF!</definedName>
    <definedName name="u" localSheetId="27">'Água - Emissões_ED1'!#REF!</definedName>
    <definedName name="u" localSheetId="28">'Água - Emissões_ED1'!#REF!</definedName>
    <definedName name="u" localSheetId="29">'Água - Emissões_ED1'!#REF!</definedName>
    <definedName name="u" localSheetId="30">'Água - Emissões_ED1'!#REF!</definedName>
    <definedName name="u">'Água - Emissões_ED1'!#REF!</definedName>
    <definedName name="w" localSheetId="31">'Água - Emissões_ED1'!#REF!</definedName>
    <definedName name="w" localSheetId="26">'Água - Emissões_ED1'!#REF!</definedName>
    <definedName name="w" localSheetId="27">'Água - Emissões_ED1'!#REF!</definedName>
    <definedName name="w" localSheetId="28">'Água - Emissões_ED1'!#REF!</definedName>
    <definedName name="w" localSheetId="29">'Água - Emissões_ED1'!#REF!</definedName>
    <definedName name="w" localSheetId="30">'Água - Emissões_ED1'!#REF!</definedName>
    <definedName name="w">'Água - Emissões_ED1'!#REF!</definedName>
    <definedName name="y" localSheetId="31">'Ar - Fontes Pontuais_FF1'!#REF!</definedName>
    <definedName name="y" localSheetId="27">'Ar - Fontes Pontuais_FF1'!#REF!</definedName>
    <definedName name="y" localSheetId="28">'Ar - Fontes Pontuais_FF1'!#REF!</definedName>
    <definedName name="y" localSheetId="29">'Ar - Fontes Pontuais_FF1'!#REF!</definedName>
    <definedName name="y" localSheetId="30">'Ar - Fontes Pontuais_FF1'!#REF!</definedName>
    <definedName name="y">'Ar - Fontes Pontuais_FF1'!#REF!</definedName>
    <definedName name="Z_3C65655F_F5CB_4AFF_9FBB_FFE0704F7A17_.wvu.PrintArea" localSheetId="3" hidden="1">'Condições Operação'!$A$1:$P$82</definedName>
    <definedName name="Z_3C65655F_F5CB_4AFF_9FBB_FFE0704F7A17_.wvu.PrintArea" localSheetId="1" hidden="1">Instruções!$A$3:$S$25</definedName>
  </definedNames>
  <calcPr calcId="191029"/>
  <customWorkbookViews>
    <customWorkbookView name="Elsa Candeias - Vista pessoal" guid="{3C65655F-F5CB-4AFF-9FBB-FFE0704F7A17}" personalView="1" maximized="1" xWindow="-8" yWindow="-8" windowWidth="1936" windowHeight="1056" activeSheetId="5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" i="12" l="1"/>
  <c r="G1" i="12"/>
  <c r="E141" i="64"/>
  <c r="D141" i="64"/>
  <c r="C141" i="64"/>
  <c r="E140" i="64"/>
  <c r="D140" i="64"/>
  <c r="C140" i="64"/>
  <c r="E139" i="64"/>
  <c r="D139" i="64"/>
  <c r="C139" i="64"/>
  <c r="E138" i="64"/>
  <c r="D138" i="64"/>
  <c r="C138" i="64"/>
  <c r="E137" i="64"/>
  <c r="D137" i="64"/>
  <c r="C137" i="64"/>
  <c r="E136" i="64"/>
  <c r="D136" i="64"/>
  <c r="C136" i="64"/>
  <c r="E135" i="64"/>
  <c r="D135" i="64"/>
  <c r="C135" i="64"/>
  <c r="E134" i="64"/>
  <c r="D134" i="64"/>
  <c r="C134" i="64"/>
  <c r="E133" i="64"/>
  <c r="D133" i="64"/>
  <c r="C133" i="64"/>
  <c r="E132" i="64"/>
  <c r="D132" i="64"/>
  <c r="C132" i="64"/>
  <c r="E131" i="64"/>
  <c r="D131" i="64"/>
  <c r="C131" i="64"/>
  <c r="E130" i="64"/>
  <c r="D130" i="64"/>
  <c r="C130" i="64"/>
  <c r="E129" i="64"/>
  <c r="D129" i="64"/>
  <c r="C129" i="64"/>
  <c r="E128" i="64"/>
  <c r="D128" i="64"/>
  <c r="C128" i="64"/>
  <c r="E127" i="64"/>
  <c r="D127" i="64"/>
  <c r="C127" i="64"/>
  <c r="E126" i="64"/>
  <c r="D126" i="64"/>
  <c r="C126" i="64"/>
  <c r="E125" i="64"/>
  <c r="D125" i="64"/>
  <c r="C125" i="64"/>
  <c r="E124" i="64"/>
  <c r="D124" i="64"/>
  <c r="C124" i="64"/>
  <c r="E123" i="64"/>
  <c r="D123" i="64"/>
  <c r="C123" i="64"/>
  <c r="E122" i="64"/>
  <c r="D122" i="64"/>
  <c r="C122" i="64"/>
  <c r="E121" i="64"/>
  <c r="D121" i="64"/>
  <c r="C121" i="64"/>
  <c r="E120" i="64"/>
  <c r="D120" i="64"/>
  <c r="C120" i="64"/>
  <c r="E119" i="64"/>
  <c r="D119" i="64"/>
  <c r="C119" i="64"/>
  <c r="E118" i="64"/>
  <c r="D118" i="64"/>
  <c r="C118" i="64"/>
  <c r="E117" i="64"/>
  <c r="D117" i="64"/>
  <c r="C117" i="64"/>
  <c r="E116" i="64"/>
  <c r="D116" i="64"/>
  <c r="C116" i="64"/>
  <c r="E115" i="64"/>
  <c r="D115" i="64"/>
  <c r="C115" i="64"/>
  <c r="E114" i="64"/>
  <c r="D114" i="64"/>
  <c r="C114" i="64"/>
  <c r="E113" i="64"/>
  <c r="D113" i="64"/>
  <c r="C113" i="64"/>
  <c r="E112" i="64"/>
  <c r="D112" i="64"/>
  <c r="C112" i="64"/>
  <c r="E111" i="64"/>
  <c r="D111" i="64"/>
  <c r="C111" i="64"/>
  <c r="E110" i="64"/>
  <c r="D110" i="64"/>
  <c r="C110" i="64"/>
  <c r="E97" i="64"/>
  <c r="D97" i="64"/>
  <c r="C97" i="64"/>
  <c r="E96" i="64"/>
  <c r="D96" i="64"/>
  <c r="C96" i="64"/>
  <c r="E95" i="64"/>
  <c r="D95" i="64"/>
  <c r="C95" i="64"/>
  <c r="E94" i="64"/>
  <c r="D94" i="64"/>
  <c r="C94" i="64"/>
  <c r="E93" i="64"/>
  <c r="D93" i="64"/>
  <c r="C93" i="64"/>
  <c r="E92" i="64"/>
  <c r="D92" i="64"/>
  <c r="C92" i="64"/>
  <c r="E91" i="64"/>
  <c r="D91" i="64"/>
  <c r="C91" i="64"/>
  <c r="E90" i="64"/>
  <c r="D90" i="64"/>
  <c r="C90" i="64"/>
  <c r="E89" i="64"/>
  <c r="D89" i="64"/>
  <c r="C89" i="64"/>
  <c r="E88" i="64"/>
  <c r="D88" i="64"/>
  <c r="C88" i="64"/>
  <c r="E87" i="64"/>
  <c r="D87" i="64"/>
  <c r="C87" i="64"/>
  <c r="E86" i="64"/>
  <c r="D86" i="64"/>
  <c r="C86" i="64"/>
  <c r="E85" i="64"/>
  <c r="D85" i="64"/>
  <c r="C85" i="64"/>
  <c r="E84" i="64"/>
  <c r="D84" i="64"/>
  <c r="C84" i="64"/>
  <c r="E83" i="64"/>
  <c r="D83" i="64"/>
  <c r="C83" i="64"/>
  <c r="E82" i="64"/>
  <c r="D82" i="64"/>
  <c r="C82" i="64"/>
  <c r="E81" i="64"/>
  <c r="D81" i="64"/>
  <c r="C81" i="64"/>
  <c r="E80" i="64"/>
  <c r="D80" i="64"/>
  <c r="C80" i="64"/>
  <c r="E79" i="64"/>
  <c r="D79" i="64"/>
  <c r="C79" i="64"/>
  <c r="E78" i="64"/>
  <c r="D78" i="64"/>
  <c r="C78" i="64"/>
  <c r="E77" i="64"/>
  <c r="D77" i="64"/>
  <c r="C77" i="64"/>
  <c r="E76" i="64"/>
  <c r="D76" i="64"/>
  <c r="C76" i="64"/>
  <c r="E75" i="64"/>
  <c r="D75" i="64"/>
  <c r="C75" i="64"/>
  <c r="E74" i="64"/>
  <c r="D74" i="64"/>
  <c r="C74" i="64"/>
  <c r="E73" i="64"/>
  <c r="D73" i="64"/>
  <c r="C73" i="64"/>
  <c r="E72" i="64"/>
  <c r="D72" i="64"/>
  <c r="C72" i="64"/>
  <c r="E71" i="64"/>
  <c r="D71" i="64"/>
  <c r="C71" i="64"/>
  <c r="E70" i="64"/>
  <c r="D70" i="64"/>
  <c r="C70" i="64"/>
  <c r="E69" i="64"/>
  <c r="D69" i="64"/>
  <c r="C69" i="64"/>
  <c r="E68" i="64"/>
  <c r="D68" i="64"/>
  <c r="C68" i="64"/>
  <c r="E67" i="64"/>
  <c r="D67" i="64"/>
  <c r="C67" i="64"/>
  <c r="E66" i="64"/>
  <c r="D66" i="64"/>
  <c r="C66" i="64"/>
  <c r="E53" i="64"/>
  <c r="D53" i="64"/>
  <c r="C53" i="64"/>
  <c r="E52" i="64"/>
  <c r="D52" i="64"/>
  <c r="C52" i="64"/>
  <c r="E51" i="64"/>
  <c r="D51" i="64"/>
  <c r="C51" i="64"/>
  <c r="E50" i="64"/>
  <c r="D50" i="64"/>
  <c r="C50" i="64"/>
  <c r="E49" i="64"/>
  <c r="D49" i="64"/>
  <c r="C49" i="64"/>
  <c r="E48" i="64"/>
  <c r="D48" i="64"/>
  <c r="C48" i="64"/>
  <c r="E47" i="64"/>
  <c r="D47" i="64"/>
  <c r="C47" i="64"/>
  <c r="E46" i="64"/>
  <c r="D46" i="64"/>
  <c r="C46" i="64"/>
  <c r="E45" i="64"/>
  <c r="D45" i="64"/>
  <c r="C45" i="64"/>
  <c r="E44" i="64"/>
  <c r="D44" i="64"/>
  <c r="C44" i="64"/>
  <c r="E43" i="64"/>
  <c r="D43" i="64"/>
  <c r="C43" i="64"/>
  <c r="E42" i="64"/>
  <c r="D42" i="64"/>
  <c r="C42" i="64"/>
  <c r="E41" i="64"/>
  <c r="D41" i="64"/>
  <c r="C41" i="64"/>
  <c r="E40" i="64"/>
  <c r="D40" i="64"/>
  <c r="C40" i="64"/>
  <c r="E39" i="64"/>
  <c r="D39" i="64"/>
  <c r="C39" i="64"/>
  <c r="E38" i="64"/>
  <c r="D38" i="64"/>
  <c r="C38" i="64"/>
  <c r="E37" i="64"/>
  <c r="D37" i="64"/>
  <c r="C37" i="64"/>
  <c r="E36" i="64"/>
  <c r="D36" i="64"/>
  <c r="C36" i="64"/>
  <c r="E35" i="64"/>
  <c r="D35" i="64"/>
  <c r="C35" i="64"/>
  <c r="E34" i="64"/>
  <c r="D34" i="64"/>
  <c r="C34" i="64"/>
  <c r="E33" i="64"/>
  <c r="D33" i="64"/>
  <c r="C33" i="64"/>
  <c r="E32" i="64"/>
  <c r="D32" i="64"/>
  <c r="C32" i="64"/>
  <c r="E31" i="64"/>
  <c r="D31" i="64"/>
  <c r="C31" i="64"/>
  <c r="E30" i="64"/>
  <c r="D30" i="64"/>
  <c r="C30" i="64"/>
  <c r="E29" i="64"/>
  <c r="D29" i="64"/>
  <c r="C29" i="64"/>
  <c r="E28" i="64"/>
  <c r="D28" i="64"/>
  <c r="C28" i="64"/>
  <c r="E27" i="64"/>
  <c r="D27" i="64"/>
  <c r="C27" i="64"/>
  <c r="E26" i="64"/>
  <c r="D26" i="64"/>
  <c r="C26" i="64"/>
  <c r="E25" i="64"/>
  <c r="D25" i="64"/>
  <c r="C25" i="64"/>
  <c r="E24" i="64"/>
  <c r="D24" i="64"/>
  <c r="C24" i="64"/>
  <c r="E23" i="64"/>
  <c r="D23" i="64"/>
  <c r="C23" i="64"/>
  <c r="E22" i="64"/>
  <c r="D22" i="64"/>
  <c r="C22" i="64"/>
  <c r="J1" i="64"/>
  <c r="H1" i="64"/>
  <c r="J1" i="9"/>
  <c r="H1" i="9"/>
  <c r="F31" i="8"/>
  <c r="K1" i="8"/>
  <c r="I1" i="8"/>
  <c r="B13" i="7"/>
  <c r="M9" i="7"/>
  <c r="B9" i="7"/>
  <c r="M8" i="7"/>
  <c r="M7" i="7"/>
  <c r="K1" i="7"/>
  <c r="I1" i="7"/>
  <c r="E56" i="81"/>
  <c r="E55" i="81"/>
  <c r="AK54" i="81"/>
  <c r="AJ54" i="81"/>
  <c r="AI54" i="81"/>
  <c r="AH54" i="81"/>
  <c r="G54" i="81"/>
  <c r="F54" i="81"/>
  <c r="AK53" i="81"/>
  <c r="AJ53" i="81"/>
  <c r="AI53" i="81"/>
  <c r="AH53" i="81"/>
  <c r="G53" i="81"/>
  <c r="F53" i="81"/>
  <c r="AK52" i="81"/>
  <c r="AJ52" i="81"/>
  <c r="AI52" i="81"/>
  <c r="AH52" i="81"/>
  <c r="G52" i="81"/>
  <c r="F52" i="81"/>
  <c r="AK51" i="81"/>
  <c r="AJ51" i="81"/>
  <c r="AI51" i="81"/>
  <c r="AH51" i="81"/>
  <c r="G51" i="81"/>
  <c r="F51" i="81"/>
  <c r="AK50" i="81"/>
  <c r="AJ50" i="81"/>
  <c r="AI50" i="81"/>
  <c r="AH50" i="81"/>
  <c r="G50" i="81"/>
  <c r="F50" i="81"/>
  <c r="AK49" i="81"/>
  <c r="AJ49" i="81"/>
  <c r="AI49" i="81"/>
  <c r="AH49" i="81"/>
  <c r="G49" i="81"/>
  <c r="F49" i="81"/>
  <c r="AK48" i="81"/>
  <c r="AJ48" i="81"/>
  <c r="AI48" i="81"/>
  <c r="AH48" i="81"/>
  <c r="G48" i="81"/>
  <c r="F48" i="81"/>
  <c r="AK47" i="81"/>
  <c r="AJ47" i="81"/>
  <c r="AI47" i="81"/>
  <c r="AH47" i="81"/>
  <c r="G47" i="81"/>
  <c r="F47" i="81"/>
  <c r="AK46" i="81"/>
  <c r="AJ46" i="81"/>
  <c r="AI46" i="81"/>
  <c r="AH46" i="81"/>
  <c r="G46" i="81"/>
  <c r="F46" i="81"/>
  <c r="AK45" i="81"/>
  <c r="AJ45" i="81"/>
  <c r="AI45" i="81"/>
  <c r="AH45" i="81"/>
  <c r="G45" i="81"/>
  <c r="F45" i="81"/>
  <c r="AK44" i="81"/>
  <c r="AJ44" i="81"/>
  <c r="AI44" i="81"/>
  <c r="AH44" i="81"/>
  <c r="G44" i="81"/>
  <c r="F44" i="81"/>
  <c r="AK43" i="81"/>
  <c r="AJ43" i="81"/>
  <c r="AI43" i="81"/>
  <c r="AH43" i="81"/>
  <c r="G43" i="81"/>
  <c r="F43" i="81"/>
  <c r="AK42" i="81"/>
  <c r="AJ42" i="81"/>
  <c r="AI42" i="81"/>
  <c r="AH42" i="81"/>
  <c r="G42" i="81"/>
  <c r="F42" i="81"/>
  <c r="AK41" i="81"/>
  <c r="AJ41" i="81"/>
  <c r="AI41" i="81"/>
  <c r="AH41" i="81"/>
  <c r="G41" i="81"/>
  <c r="F41" i="81"/>
  <c r="AK40" i="81"/>
  <c r="AJ40" i="81"/>
  <c r="AI40" i="81"/>
  <c r="AH40" i="81"/>
  <c r="G40" i="81"/>
  <c r="F40" i="81"/>
  <c r="AK39" i="81"/>
  <c r="AJ39" i="81"/>
  <c r="AI39" i="81"/>
  <c r="AH39" i="81"/>
  <c r="G39" i="81"/>
  <c r="F39" i="81"/>
  <c r="AK38" i="81"/>
  <c r="AJ38" i="81"/>
  <c r="AI38" i="81"/>
  <c r="AH38" i="81"/>
  <c r="G38" i="81"/>
  <c r="F38" i="81"/>
  <c r="AK37" i="81"/>
  <c r="AJ37" i="81"/>
  <c r="AI37" i="81"/>
  <c r="AH37" i="81"/>
  <c r="G37" i="81"/>
  <c r="F37" i="81"/>
  <c r="AK36" i="81"/>
  <c r="AJ36" i="81"/>
  <c r="AI36" i="81"/>
  <c r="AH36" i="81"/>
  <c r="G36" i="81"/>
  <c r="F36" i="81"/>
  <c r="AK35" i="81"/>
  <c r="AJ35" i="81"/>
  <c r="AI35" i="81"/>
  <c r="AH35" i="81"/>
  <c r="G35" i="81"/>
  <c r="F35" i="81"/>
  <c r="AK34" i="81"/>
  <c r="AJ34" i="81"/>
  <c r="AI34" i="81"/>
  <c r="AH34" i="81"/>
  <c r="G34" i="81"/>
  <c r="F34" i="81"/>
  <c r="AK33" i="81"/>
  <c r="AJ33" i="81"/>
  <c r="AI33" i="81"/>
  <c r="AH33" i="81"/>
  <c r="G33" i="81"/>
  <c r="F33" i="81"/>
  <c r="AK32" i="81"/>
  <c r="AJ32" i="81"/>
  <c r="AI32" i="81"/>
  <c r="AH32" i="81"/>
  <c r="G32" i="81"/>
  <c r="F32" i="81"/>
  <c r="AK31" i="81"/>
  <c r="AJ31" i="81"/>
  <c r="AI31" i="81"/>
  <c r="AH31" i="81"/>
  <c r="G31" i="81"/>
  <c r="F31" i="81"/>
  <c r="AK30" i="81"/>
  <c r="AJ30" i="81"/>
  <c r="AI30" i="81"/>
  <c r="AH30" i="81"/>
  <c r="G30" i="81"/>
  <c r="F30" i="81"/>
  <c r="AK29" i="81"/>
  <c r="AJ29" i="81"/>
  <c r="AI29" i="81"/>
  <c r="AH29" i="81"/>
  <c r="G29" i="81"/>
  <c r="F29" i="81"/>
  <c r="AK28" i="81"/>
  <c r="AJ28" i="81"/>
  <c r="AI28" i="81"/>
  <c r="AH28" i="81"/>
  <c r="G28" i="81"/>
  <c r="F28" i="81"/>
  <c r="AL27" i="81"/>
  <c r="AK27" i="81"/>
  <c r="AJ27" i="81"/>
  <c r="AI27" i="81"/>
  <c r="AH27" i="81"/>
  <c r="G27" i="81"/>
  <c r="F27" i="81"/>
  <c r="AL26" i="81"/>
  <c r="AK26" i="81"/>
  <c r="AJ26" i="81"/>
  <c r="AI26" i="81"/>
  <c r="AH26" i="81"/>
  <c r="G26" i="81"/>
  <c r="F26" i="81"/>
  <c r="AL25" i="81"/>
  <c r="AK25" i="81"/>
  <c r="AJ25" i="81"/>
  <c r="AI25" i="81"/>
  <c r="AH25" i="81"/>
  <c r="G25" i="81"/>
  <c r="F25" i="81"/>
  <c r="AL24" i="81"/>
  <c r="AK24" i="81"/>
  <c r="AJ24" i="81"/>
  <c r="AI24" i="81"/>
  <c r="AH24" i="81"/>
  <c r="G24" i="81"/>
  <c r="F24" i="81"/>
  <c r="AL23" i="81"/>
  <c r="AK23" i="81"/>
  <c r="AJ23" i="81"/>
  <c r="AI23" i="81"/>
  <c r="AH23" i="81"/>
  <c r="G23" i="81"/>
  <c r="F23" i="81"/>
  <c r="AL22" i="81"/>
  <c r="AK22" i="81"/>
  <c r="AJ22" i="81"/>
  <c r="AI22" i="81"/>
  <c r="AH22" i="81"/>
  <c r="G22" i="81"/>
  <c r="F22" i="81"/>
  <c r="AL21" i="81"/>
  <c r="AK21" i="81"/>
  <c r="AJ21" i="81"/>
  <c r="AI21" i="81"/>
  <c r="AH21" i="81"/>
  <c r="G21" i="81"/>
  <c r="F21" i="81"/>
  <c r="AL20" i="81"/>
  <c r="AK20" i="81"/>
  <c r="AJ20" i="81"/>
  <c r="AI20" i="81"/>
  <c r="AH20" i="81"/>
  <c r="G20" i="81"/>
  <c r="F20" i="81"/>
  <c r="AH18" i="81"/>
  <c r="AG18" i="81"/>
  <c r="AE18" i="81"/>
  <c r="AC18" i="81"/>
  <c r="AA18" i="81"/>
  <c r="Y18" i="81"/>
  <c r="W18" i="81"/>
  <c r="U18" i="81"/>
  <c r="S18" i="81"/>
  <c r="Q18" i="81"/>
  <c r="O18" i="81"/>
  <c r="M18" i="81"/>
  <c r="K18" i="81"/>
  <c r="AH17" i="81"/>
  <c r="AK16" i="81"/>
  <c r="AH16" i="81"/>
  <c r="F16" i="81"/>
  <c r="J1" i="81"/>
  <c r="H1" i="81"/>
  <c r="E56" i="80"/>
  <c r="E55" i="80"/>
  <c r="AK54" i="80"/>
  <c r="AJ54" i="80"/>
  <c r="AI54" i="80"/>
  <c r="AH54" i="80"/>
  <c r="G54" i="80"/>
  <c r="F54" i="80"/>
  <c r="AK53" i="80"/>
  <c r="AJ53" i="80"/>
  <c r="AI53" i="80"/>
  <c r="AH53" i="80"/>
  <c r="G53" i="80"/>
  <c r="F53" i="80"/>
  <c r="AK52" i="80"/>
  <c r="AJ52" i="80"/>
  <c r="AI52" i="80"/>
  <c r="AH52" i="80"/>
  <c r="G52" i="80"/>
  <c r="F52" i="80"/>
  <c r="AK51" i="80"/>
  <c r="AJ51" i="80"/>
  <c r="AI51" i="80"/>
  <c r="AH51" i="80"/>
  <c r="G51" i="80"/>
  <c r="F51" i="80"/>
  <c r="AK50" i="80"/>
  <c r="AJ50" i="80"/>
  <c r="AI50" i="80"/>
  <c r="AH50" i="80"/>
  <c r="G50" i="80"/>
  <c r="F50" i="80"/>
  <c r="AK49" i="80"/>
  <c r="AJ49" i="80"/>
  <c r="AI49" i="80"/>
  <c r="AH49" i="80"/>
  <c r="G49" i="80"/>
  <c r="F49" i="80"/>
  <c r="AK48" i="80"/>
  <c r="AJ48" i="80"/>
  <c r="AI48" i="80"/>
  <c r="AH48" i="80"/>
  <c r="G48" i="80"/>
  <c r="F48" i="80"/>
  <c r="AK47" i="80"/>
  <c r="AJ47" i="80"/>
  <c r="AI47" i="80"/>
  <c r="AH47" i="80"/>
  <c r="G47" i="80"/>
  <c r="F47" i="80"/>
  <c r="AK46" i="80"/>
  <c r="AJ46" i="80"/>
  <c r="AI46" i="80"/>
  <c r="AH46" i="80"/>
  <c r="G46" i="80"/>
  <c r="F46" i="80"/>
  <c r="AK45" i="80"/>
  <c r="AJ45" i="80"/>
  <c r="AI45" i="80"/>
  <c r="AH45" i="80"/>
  <c r="G45" i="80"/>
  <c r="F45" i="80"/>
  <c r="AK44" i="80"/>
  <c r="AJ44" i="80"/>
  <c r="AI44" i="80"/>
  <c r="AH44" i="80"/>
  <c r="G44" i="80"/>
  <c r="F44" i="80"/>
  <c r="AK43" i="80"/>
  <c r="AJ43" i="80"/>
  <c r="AI43" i="80"/>
  <c r="AH43" i="80"/>
  <c r="G43" i="80"/>
  <c r="F43" i="80"/>
  <c r="AK42" i="80"/>
  <c r="AJ42" i="80"/>
  <c r="AI42" i="80"/>
  <c r="AH42" i="80"/>
  <c r="G42" i="80"/>
  <c r="F42" i="80"/>
  <c r="AK41" i="80"/>
  <c r="AJ41" i="80"/>
  <c r="AI41" i="80"/>
  <c r="AH41" i="80"/>
  <c r="G41" i="80"/>
  <c r="F41" i="80"/>
  <c r="AK40" i="80"/>
  <c r="AJ40" i="80"/>
  <c r="AI40" i="80"/>
  <c r="AH40" i="80"/>
  <c r="G40" i="80"/>
  <c r="F40" i="80"/>
  <c r="AK39" i="80"/>
  <c r="AJ39" i="80"/>
  <c r="AI39" i="80"/>
  <c r="AH39" i="80"/>
  <c r="G39" i="80"/>
  <c r="F39" i="80"/>
  <c r="AK38" i="80"/>
  <c r="AJ38" i="80"/>
  <c r="AI38" i="80"/>
  <c r="AH38" i="80"/>
  <c r="G38" i="80"/>
  <c r="F38" i="80"/>
  <c r="AK37" i="80"/>
  <c r="AJ37" i="80"/>
  <c r="AI37" i="80"/>
  <c r="AH37" i="80"/>
  <c r="G37" i="80"/>
  <c r="F37" i="80"/>
  <c r="AK36" i="80"/>
  <c r="AJ36" i="80"/>
  <c r="AI36" i="80"/>
  <c r="AH36" i="80"/>
  <c r="G36" i="80"/>
  <c r="F36" i="80"/>
  <c r="AK35" i="80"/>
  <c r="AJ35" i="80"/>
  <c r="AI35" i="80"/>
  <c r="AH35" i="80"/>
  <c r="G35" i="80"/>
  <c r="F35" i="80"/>
  <c r="AK34" i="80"/>
  <c r="AJ34" i="80"/>
  <c r="AI34" i="80"/>
  <c r="AH34" i="80"/>
  <c r="G34" i="80"/>
  <c r="F34" i="80"/>
  <c r="AK33" i="80"/>
  <c r="AJ33" i="80"/>
  <c r="AI33" i="80"/>
  <c r="AH33" i="80"/>
  <c r="G33" i="80"/>
  <c r="F33" i="80"/>
  <c r="AK32" i="80"/>
  <c r="AJ32" i="80"/>
  <c r="AI32" i="80"/>
  <c r="AH32" i="80"/>
  <c r="G32" i="80"/>
  <c r="F32" i="80"/>
  <c r="AK31" i="80"/>
  <c r="AJ31" i="80"/>
  <c r="AI31" i="80"/>
  <c r="AH31" i="80"/>
  <c r="G31" i="80"/>
  <c r="F31" i="80"/>
  <c r="AK30" i="80"/>
  <c r="AJ30" i="80"/>
  <c r="AI30" i="80"/>
  <c r="AH30" i="80"/>
  <c r="G30" i="80"/>
  <c r="F30" i="80"/>
  <c r="AK29" i="80"/>
  <c r="AJ29" i="80"/>
  <c r="AI29" i="80"/>
  <c r="AH29" i="80"/>
  <c r="G29" i="80"/>
  <c r="F29" i="80"/>
  <c r="AK28" i="80"/>
  <c r="AJ28" i="80"/>
  <c r="AI28" i="80"/>
  <c r="AH28" i="80"/>
  <c r="G28" i="80"/>
  <c r="F28" i="80"/>
  <c r="AL27" i="80"/>
  <c r="AK27" i="80"/>
  <c r="AJ27" i="80"/>
  <c r="AI27" i="80"/>
  <c r="AH27" i="80"/>
  <c r="G27" i="80"/>
  <c r="F27" i="80"/>
  <c r="AL26" i="80"/>
  <c r="AK26" i="80"/>
  <c r="AJ26" i="80"/>
  <c r="AI26" i="80"/>
  <c r="AH26" i="80"/>
  <c r="G26" i="80"/>
  <c r="F26" i="80"/>
  <c r="AL25" i="80"/>
  <c r="AK25" i="80"/>
  <c r="AJ25" i="80"/>
  <c r="AI25" i="80"/>
  <c r="AH25" i="80"/>
  <c r="G25" i="80"/>
  <c r="F25" i="80"/>
  <c r="AL24" i="80"/>
  <c r="AK24" i="80"/>
  <c r="AJ24" i="80"/>
  <c r="AI24" i="80"/>
  <c r="AH24" i="80"/>
  <c r="G24" i="80"/>
  <c r="F24" i="80"/>
  <c r="AL23" i="80"/>
  <c r="AK23" i="80"/>
  <c r="AJ23" i="80"/>
  <c r="AI23" i="80"/>
  <c r="AH23" i="80"/>
  <c r="G23" i="80"/>
  <c r="F23" i="80"/>
  <c r="AL22" i="80"/>
  <c r="AK22" i="80"/>
  <c r="AJ22" i="80"/>
  <c r="AI22" i="80"/>
  <c r="AH22" i="80"/>
  <c r="G22" i="80"/>
  <c r="F22" i="80"/>
  <c r="AL21" i="80"/>
  <c r="AK21" i="80"/>
  <c r="AJ21" i="80"/>
  <c r="AI21" i="80"/>
  <c r="AH21" i="80"/>
  <c r="G21" i="80"/>
  <c r="F21" i="80"/>
  <c r="AL20" i="80"/>
  <c r="AK20" i="80"/>
  <c r="AJ20" i="80"/>
  <c r="AI20" i="80"/>
  <c r="AH20" i="80"/>
  <c r="G20" i="80"/>
  <c r="F20" i="80"/>
  <c r="AH18" i="80"/>
  <c r="AG18" i="80"/>
  <c r="AE18" i="80"/>
  <c r="AC18" i="80"/>
  <c r="AA18" i="80"/>
  <c r="Y18" i="80"/>
  <c r="W18" i="80"/>
  <c r="U18" i="80"/>
  <c r="S18" i="80"/>
  <c r="Q18" i="80"/>
  <c r="O18" i="80"/>
  <c r="M18" i="80"/>
  <c r="K18" i="80"/>
  <c r="AH17" i="80"/>
  <c r="AK16" i="80"/>
  <c r="AH16" i="80"/>
  <c r="F16" i="80"/>
  <c r="J1" i="80"/>
  <c r="H1" i="80"/>
  <c r="E56" i="79"/>
  <c r="E55" i="79"/>
  <c r="AK54" i="79"/>
  <c r="AJ54" i="79"/>
  <c r="AI54" i="79"/>
  <c r="AH54" i="79"/>
  <c r="G54" i="79"/>
  <c r="F54" i="79"/>
  <c r="AK53" i="79"/>
  <c r="AJ53" i="79"/>
  <c r="AI53" i="79"/>
  <c r="AH53" i="79"/>
  <c r="G53" i="79"/>
  <c r="F53" i="79"/>
  <c r="AK52" i="79"/>
  <c r="AJ52" i="79"/>
  <c r="AI52" i="79"/>
  <c r="AH52" i="79"/>
  <c r="G52" i="79"/>
  <c r="F52" i="79"/>
  <c r="AK51" i="79"/>
  <c r="AJ51" i="79"/>
  <c r="AI51" i="79"/>
  <c r="AH51" i="79"/>
  <c r="G51" i="79"/>
  <c r="F51" i="79"/>
  <c r="AK50" i="79"/>
  <c r="AJ50" i="79"/>
  <c r="AI50" i="79"/>
  <c r="AH50" i="79"/>
  <c r="G50" i="79"/>
  <c r="F50" i="79"/>
  <c r="AK49" i="79"/>
  <c r="AJ49" i="79"/>
  <c r="AI49" i="79"/>
  <c r="AH49" i="79"/>
  <c r="G49" i="79"/>
  <c r="F49" i="79"/>
  <c r="AK48" i="79"/>
  <c r="AJ48" i="79"/>
  <c r="AI48" i="79"/>
  <c r="AH48" i="79"/>
  <c r="G48" i="79"/>
  <c r="F48" i="79"/>
  <c r="AK47" i="79"/>
  <c r="AJ47" i="79"/>
  <c r="AI47" i="79"/>
  <c r="AH47" i="79"/>
  <c r="G47" i="79"/>
  <c r="F47" i="79"/>
  <c r="AK46" i="79"/>
  <c r="AJ46" i="79"/>
  <c r="AI46" i="79"/>
  <c r="AH46" i="79"/>
  <c r="G46" i="79"/>
  <c r="F46" i="79"/>
  <c r="AK45" i="79"/>
  <c r="AJ45" i="79"/>
  <c r="AI45" i="79"/>
  <c r="AH45" i="79"/>
  <c r="G45" i="79"/>
  <c r="F45" i="79"/>
  <c r="AK44" i="79"/>
  <c r="AJ44" i="79"/>
  <c r="AI44" i="79"/>
  <c r="AH44" i="79"/>
  <c r="G44" i="79"/>
  <c r="F44" i="79"/>
  <c r="AK43" i="79"/>
  <c r="AJ43" i="79"/>
  <c r="AI43" i="79"/>
  <c r="AH43" i="79"/>
  <c r="G43" i="79"/>
  <c r="F43" i="79"/>
  <c r="AK42" i="79"/>
  <c r="AJ42" i="79"/>
  <c r="AI42" i="79"/>
  <c r="AH42" i="79"/>
  <c r="G42" i="79"/>
  <c r="F42" i="79"/>
  <c r="AK41" i="79"/>
  <c r="AJ41" i="79"/>
  <c r="AI41" i="79"/>
  <c r="AH41" i="79"/>
  <c r="G41" i="79"/>
  <c r="F41" i="79"/>
  <c r="AK40" i="79"/>
  <c r="AJ40" i="79"/>
  <c r="AI40" i="79"/>
  <c r="AH40" i="79"/>
  <c r="G40" i="79"/>
  <c r="F40" i="79"/>
  <c r="AK39" i="79"/>
  <c r="AJ39" i="79"/>
  <c r="AI39" i="79"/>
  <c r="AH39" i="79"/>
  <c r="G39" i="79"/>
  <c r="F39" i="79"/>
  <c r="AK38" i="79"/>
  <c r="AJ38" i="79"/>
  <c r="AI38" i="79"/>
  <c r="AH38" i="79"/>
  <c r="G38" i="79"/>
  <c r="F38" i="79"/>
  <c r="AK37" i="79"/>
  <c r="AJ37" i="79"/>
  <c r="AI37" i="79"/>
  <c r="AH37" i="79"/>
  <c r="G37" i="79"/>
  <c r="F37" i="79"/>
  <c r="AK36" i="79"/>
  <c r="AJ36" i="79"/>
  <c r="AI36" i="79"/>
  <c r="AH36" i="79"/>
  <c r="G36" i="79"/>
  <c r="F36" i="79"/>
  <c r="AK35" i="79"/>
  <c r="AJ35" i="79"/>
  <c r="AI35" i="79"/>
  <c r="AH35" i="79"/>
  <c r="G35" i="79"/>
  <c r="F35" i="79"/>
  <c r="AK34" i="79"/>
  <c r="AJ34" i="79"/>
  <c r="AI34" i="79"/>
  <c r="AH34" i="79"/>
  <c r="G34" i="79"/>
  <c r="F34" i="79"/>
  <c r="AK33" i="79"/>
  <c r="AJ33" i="79"/>
  <c r="AI33" i="79"/>
  <c r="AH33" i="79"/>
  <c r="G33" i="79"/>
  <c r="F33" i="79"/>
  <c r="AK32" i="79"/>
  <c r="AJ32" i="79"/>
  <c r="AI32" i="79"/>
  <c r="AH32" i="79"/>
  <c r="G32" i="79"/>
  <c r="F32" i="79"/>
  <c r="AK31" i="79"/>
  <c r="AJ31" i="79"/>
  <c r="AI31" i="79"/>
  <c r="AH31" i="79"/>
  <c r="G31" i="79"/>
  <c r="F31" i="79"/>
  <c r="AK30" i="79"/>
  <c r="AJ30" i="79"/>
  <c r="AI30" i="79"/>
  <c r="AH30" i="79"/>
  <c r="G30" i="79"/>
  <c r="F30" i="79"/>
  <c r="AK29" i="79"/>
  <c r="AJ29" i="79"/>
  <c r="AI29" i="79"/>
  <c r="AH29" i="79"/>
  <c r="G29" i="79"/>
  <c r="F29" i="79"/>
  <c r="AK28" i="79"/>
  <c r="AJ28" i="79"/>
  <c r="AI28" i="79"/>
  <c r="AH28" i="79"/>
  <c r="G28" i="79"/>
  <c r="F28" i="79"/>
  <c r="AL27" i="79"/>
  <c r="AK27" i="79"/>
  <c r="AJ27" i="79"/>
  <c r="AI27" i="79"/>
  <c r="AH27" i="79"/>
  <c r="G27" i="79"/>
  <c r="F27" i="79"/>
  <c r="AL26" i="79"/>
  <c r="AK26" i="79"/>
  <c r="AJ26" i="79"/>
  <c r="AI26" i="79"/>
  <c r="AH26" i="79"/>
  <c r="G26" i="79"/>
  <c r="F26" i="79"/>
  <c r="AL25" i="79"/>
  <c r="AK25" i="79"/>
  <c r="AJ25" i="79"/>
  <c r="AI25" i="79"/>
  <c r="AH25" i="79"/>
  <c r="G25" i="79"/>
  <c r="F25" i="79"/>
  <c r="AL24" i="79"/>
  <c r="AK24" i="79"/>
  <c r="AJ24" i="79"/>
  <c r="AI24" i="79"/>
  <c r="AH24" i="79"/>
  <c r="G24" i="79"/>
  <c r="F24" i="79"/>
  <c r="AL23" i="79"/>
  <c r="AK23" i="79"/>
  <c r="AJ23" i="79"/>
  <c r="AI23" i="79"/>
  <c r="AH23" i="79"/>
  <c r="G23" i="79"/>
  <c r="F23" i="79"/>
  <c r="AL22" i="79"/>
  <c r="AK22" i="79"/>
  <c r="AJ22" i="79"/>
  <c r="AI22" i="79"/>
  <c r="AH22" i="79"/>
  <c r="G22" i="79"/>
  <c r="F22" i="79"/>
  <c r="AL21" i="79"/>
  <c r="AK21" i="79"/>
  <c r="AJ21" i="79"/>
  <c r="AI21" i="79"/>
  <c r="AH21" i="79"/>
  <c r="G21" i="79"/>
  <c r="F21" i="79"/>
  <c r="AL20" i="79"/>
  <c r="AK20" i="79"/>
  <c r="AJ20" i="79"/>
  <c r="AI20" i="79"/>
  <c r="AH20" i="79"/>
  <c r="G20" i="79"/>
  <c r="F20" i="79"/>
  <c r="AH18" i="79"/>
  <c r="AG18" i="79"/>
  <c r="AE18" i="79"/>
  <c r="AC18" i="79"/>
  <c r="AA18" i="79"/>
  <c r="Y18" i="79"/>
  <c r="W18" i="79"/>
  <c r="U18" i="79"/>
  <c r="S18" i="79"/>
  <c r="Q18" i="79"/>
  <c r="O18" i="79"/>
  <c r="M18" i="79"/>
  <c r="K18" i="79"/>
  <c r="AH17" i="79"/>
  <c r="AK16" i="79"/>
  <c r="AH16" i="79"/>
  <c r="F16" i="79"/>
  <c r="J1" i="79"/>
  <c r="H1" i="79"/>
  <c r="E56" i="78"/>
  <c r="E55" i="78"/>
  <c r="AK54" i="78"/>
  <c r="AJ54" i="78"/>
  <c r="AI54" i="78"/>
  <c r="AH54" i="78"/>
  <c r="G54" i="78"/>
  <c r="F54" i="78"/>
  <c r="AK53" i="78"/>
  <c r="AJ53" i="78"/>
  <c r="AI53" i="78"/>
  <c r="AH53" i="78"/>
  <c r="G53" i="78"/>
  <c r="F53" i="78"/>
  <c r="AK52" i="78"/>
  <c r="AJ52" i="78"/>
  <c r="AI52" i="78"/>
  <c r="AH52" i="78"/>
  <c r="G52" i="78"/>
  <c r="F52" i="78"/>
  <c r="AK51" i="78"/>
  <c r="AJ51" i="78"/>
  <c r="AI51" i="78"/>
  <c r="AH51" i="78"/>
  <c r="G51" i="78"/>
  <c r="F51" i="78"/>
  <c r="AK50" i="78"/>
  <c r="AJ50" i="78"/>
  <c r="AI50" i="78"/>
  <c r="AH50" i="78"/>
  <c r="G50" i="78"/>
  <c r="F50" i="78"/>
  <c r="AK49" i="78"/>
  <c r="AJ49" i="78"/>
  <c r="AI49" i="78"/>
  <c r="AH49" i="78"/>
  <c r="G49" i="78"/>
  <c r="F49" i="78"/>
  <c r="AK48" i="78"/>
  <c r="AJ48" i="78"/>
  <c r="AI48" i="78"/>
  <c r="AH48" i="78"/>
  <c r="G48" i="78"/>
  <c r="F48" i="78"/>
  <c r="AK47" i="78"/>
  <c r="AJ47" i="78"/>
  <c r="AI47" i="78"/>
  <c r="AH47" i="78"/>
  <c r="G47" i="78"/>
  <c r="F47" i="78"/>
  <c r="AK46" i="78"/>
  <c r="AJ46" i="78"/>
  <c r="AI46" i="78"/>
  <c r="AH46" i="78"/>
  <c r="G46" i="78"/>
  <c r="F46" i="78"/>
  <c r="AK45" i="78"/>
  <c r="AJ45" i="78"/>
  <c r="AI45" i="78"/>
  <c r="AH45" i="78"/>
  <c r="G45" i="78"/>
  <c r="F45" i="78"/>
  <c r="AK44" i="78"/>
  <c r="AJ44" i="78"/>
  <c r="AI44" i="78"/>
  <c r="AH44" i="78"/>
  <c r="G44" i="78"/>
  <c r="F44" i="78"/>
  <c r="AK43" i="78"/>
  <c r="AJ43" i="78"/>
  <c r="AI43" i="78"/>
  <c r="AH43" i="78"/>
  <c r="G43" i="78"/>
  <c r="F43" i="78"/>
  <c r="AK42" i="78"/>
  <c r="AJ42" i="78"/>
  <c r="AI42" i="78"/>
  <c r="AH42" i="78"/>
  <c r="G42" i="78"/>
  <c r="F42" i="78"/>
  <c r="AK41" i="78"/>
  <c r="AJ41" i="78"/>
  <c r="AI41" i="78"/>
  <c r="AH41" i="78"/>
  <c r="G41" i="78"/>
  <c r="F41" i="78"/>
  <c r="AK40" i="78"/>
  <c r="AJ40" i="78"/>
  <c r="AI40" i="78"/>
  <c r="AH40" i="78"/>
  <c r="G40" i="78"/>
  <c r="F40" i="78"/>
  <c r="AK39" i="78"/>
  <c r="AJ39" i="78"/>
  <c r="AI39" i="78"/>
  <c r="AH39" i="78"/>
  <c r="G39" i="78"/>
  <c r="F39" i="78"/>
  <c r="AK38" i="78"/>
  <c r="AJ38" i="78"/>
  <c r="AI38" i="78"/>
  <c r="AH38" i="78"/>
  <c r="G38" i="78"/>
  <c r="F38" i="78"/>
  <c r="AK37" i="78"/>
  <c r="AJ37" i="78"/>
  <c r="AI37" i="78"/>
  <c r="AH37" i="78"/>
  <c r="G37" i="78"/>
  <c r="F37" i="78"/>
  <c r="AK36" i="78"/>
  <c r="AJ36" i="78"/>
  <c r="AI36" i="78"/>
  <c r="AH36" i="78"/>
  <c r="G36" i="78"/>
  <c r="F36" i="78"/>
  <c r="AK35" i="78"/>
  <c r="AJ35" i="78"/>
  <c r="AI35" i="78"/>
  <c r="AH35" i="78"/>
  <c r="G35" i="78"/>
  <c r="F35" i="78"/>
  <c r="AK34" i="78"/>
  <c r="AJ34" i="78"/>
  <c r="AI34" i="78"/>
  <c r="AH34" i="78"/>
  <c r="G34" i="78"/>
  <c r="F34" i="78"/>
  <c r="AK33" i="78"/>
  <c r="AJ33" i="78"/>
  <c r="AI33" i="78"/>
  <c r="AH33" i="78"/>
  <c r="G33" i="78"/>
  <c r="F33" i="78"/>
  <c r="AK32" i="78"/>
  <c r="AJ32" i="78"/>
  <c r="AI32" i="78"/>
  <c r="AH32" i="78"/>
  <c r="G32" i="78"/>
  <c r="F32" i="78"/>
  <c r="AK31" i="78"/>
  <c r="AJ31" i="78"/>
  <c r="AI31" i="78"/>
  <c r="AH31" i="78"/>
  <c r="G31" i="78"/>
  <c r="F31" i="78"/>
  <c r="AK30" i="78"/>
  <c r="AJ30" i="78"/>
  <c r="AI30" i="78"/>
  <c r="AH30" i="78"/>
  <c r="G30" i="78"/>
  <c r="F30" i="78"/>
  <c r="AK29" i="78"/>
  <c r="AJ29" i="78"/>
  <c r="AI29" i="78"/>
  <c r="AH29" i="78"/>
  <c r="G29" i="78"/>
  <c r="F29" i="78"/>
  <c r="AK28" i="78"/>
  <c r="AJ28" i="78"/>
  <c r="AI28" i="78"/>
  <c r="AH28" i="78"/>
  <c r="G28" i="78"/>
  <c r="F28" i="78"/>
  <c r="AL27" i="78"/>
  <c r="AK27" i="78"/>
  <c r="AJ27" i="78"/>
  <c r="AI27" i="78"/>
  <c r="AH27" i="78"/>
  <c r="G27" i="78"/>
  <c r="F27" i="78"/>
  <c r="AL26" i="78"/>
  <c r="AK26" i="78"/>
  <c r="AJ26" i="78"/>
  <c r="AI26" i="78"/>
  <c r="AH26" i="78"/>
  <c r="G26" i="78"/>
  <c r="F26" i="78"/>
  <c r="AL25" i="78"/>
  <c r="AK25" i="78"/>
  <c r="AJ25" i="78"/>
  <c r="AI25" i="78"/>
  <c r="AH25" i="78"/>
  <c r="G25" i="78"/>
  <c r="F25" i="78"/>
  <c r="AL24" i="78"/>
  <c r="AK24" i="78"/>
  <c r="AJ24" i="78"/>
  <c r="AI24" i="78"/>
  <c r="AH24" i="78"/>
  <c r="G24" i="78"/>
  <c r="F24" i="78"/>
  <c r="AL23" i="78"/>
  <c r="AK23" i="78"/>
  <c r="AJ23" i="78"/>
  <c r="AI23" i="78"/>
  <c r="AH23" i="78"/>
  <c r="G23" i="78"/>
  <c r="F23" i="78"/>
  <c r="AL22" i="78"/>
  <c r="AK22" i="78"/>
  <c r="AJ22" i="78"/>
  <c r="AI22" i="78"/>
  <c r="AH22" i="78"/>
  <c r="G22" i="78"/>
  <c r="F22" i="78"/>
  <c r="AL21" i="78"/>
  <c r="AK21" i="78"/>
  <c r="AJ21" i="78"/>
  <c r="AI21" i="78"/>
  <c r="AH21" i="78"/>
  <c r="G21" i="78"/>
  <c r="F21" i="78"/>
  <c r="AL20" i="78"/>
  <c r="AK20" i="78"/>
  <c r="AJ20" i="78"/>
  <c r="AI20" i="78"/>
  <c r="AH20" i="78"/>
  <c r="G20" i="78"/>
  <c r="F20" i="78"/>
  <c r="AH18" i="78"/>
  <c r="AG18" i="78"/>
  <c r="AE18" i="78"/>
  <c r="AC18" i="78"/>
  <c r="AA18" i="78"/>
  <c r="Y18" i="78"/>
  <c r="W18" i="78"/>
  <c r="U18" i="78"/>
  <c r="S18" i="78"/>
  <c r="Q18" i="78"/>
  <c r="O18" i="78"/>
  <c r="M18" i="78"/>
  <c r="K18" i="78"/>
  <c r="AH17" i="78"/>
  <c r="AK16" i="78"/>
  <c r="AH16" i="78"/>
  <c r="F16" i="78"/>
  <c r="J1" i="78"/>
  <c r="H1" i="78"/>
  <c r="E56" i="77"/>
  <c r="E55" i="77"/>
  <c r="AK54" i="77"/>
  <c r="AJ54" i="77"/>
  <c r="AI54" i="77"/>
  <c r="AH54" i="77"/>
  <c r="G54" i="77"/>
  <c r="F54" i="77"/>
  <c r="AK53" i="77"/>
  <c r="AJ53" i="77"/>
  <c r="AI53" i="77"/>
  <c r="AH53" i="77"/>
  <c r="G53" i="77"/>
  <c r="F53" i="77"/>
  <c r="AK52" i="77"/>
  <c r="AJ52" i="77"/>
  <c r="AI52" i="77"/>
  <c r="AH52" i="77"/>
  <c r="G52" i="77"/>
  <c r="F52" i="77"/>
  <c r="AK51" i="77"/>
  <c r="AJ51" i="77"/>
  <c r="AI51" i="77"/>
  <c r="AH51" i="77"/>
  <c r="G51" i="77"/>
  <c r="F51" i="77"/>
  <c r="AK50" i="77"/>
  <c r="AJ50" i="77"/>
  <c r="AI50" i="77"/>
  <c r="AH50" i="77"/>
  <c r="G50" i="77"/>
  <c r="F50" i="77"/>
  <c r="AK49" i="77"/>
  <c r="AJ49" i="77"/>
  <c r="AI49" i="77"/>
  <c r="AH49" i="77"/>
  <c r="G49" i="77"/>
  <c r="F49" i="77"/>
  <c r="AK48" i="77"/>
  <c r="AJ48" i="77"/>
  <c r="AI48" i="77"/>
  <c r="AH48" i="77"/>
  <c r="G48" i="77"/>
  <c r="F48" i="77"/>
  <c r="AK47" i="77"/>
  <c r="AJ47" i="77"/>
  <c r="AI47" i="77"/>
  <c r="AH47" i="77"/>
  <c r="G47" i="77"/>
  <c r="F47" i="77"/>
  <c r="AK46" i="77"/>
  <c r="AJ46" i="77"/>
  <c r="AI46" i="77"/>
  <c r="AH46" i="77"/>
  <c r="G46" i="77"/>
  <c r="F46" i="77"/>
  <c r="AK45" i="77"/>
  <c r="AJ45" i="77"/>
  <c r="AI45" i="77"/>
  <c r="AH45" i="77"/>
  <c r="G45" i="77"/>
  <c r="F45" i="77"/>
  <c r="AK44" i="77"/>
  <c r="AJ44" i="77"/>
  <c r="AI44" i="77"/>
  <c r="AH44" i="77"/>
  <c r="G44" i="77"/>
  <c r="F44" i="77"/>
  <c r="AK43" i="77"/>
  <c r="AJ43" i="77"/>
  <c r="AI43" i="77"/>
  <c r="AH43" i="77"/>
  <c r="G43" i="77"/>
  <c r="F43" i="77"/>
  <c r="AK42" i="77"/>
  <c r="AJ42" i="77"/>
  <c r="AI42" i="77"/>
  <c r="AH42" i="77"/>
  <c r="G42" i="77"/>
  <c r="F42" i="77"/>
  <c r="AK41" i="77"/>
  <c r="AJ41" i="77"/>
  <c r="AI41" i="77"/>
  <c r="AH41" i="77"/>
  <c r="G41" i="77"/>
  <c r="F41" i="77"/>
  <c r="AK40" i="77"/>
  <c r="AJ40" i="77"/>
  <c r="AI40" i="77"/>
  <c r="AH40" i="77"/>
  <c r="G40" i="77"/>
  <c r="F40" i="77"/>
  <c r="AK39" i="77"/>
  <c r="AJ39" i="77"/>
  <c r="AI39" i="77"/>
  <c r="AH39" i="77"/>
  <c r="G39" i="77"/>
  <c r="F39" i="77"/>
  <c r="AK38" i="77"/>
  <c r="AJ38" i="77"/>
  <c r="AI38" i="77"/>
  <c r="AH38" i="77"/>
  <c r="G38" i="77"/>
  <c r="F38" i="77"/>
  <c r="AK37" i="77"/>
  <c r="AJ37" i="77"/>
  <c r="AI37" i="77"/>
  <c r="AH37" i="77"/>
  <c r="G37" i="77"/>
  <c r="F37" i="77"/>
  <c r="AK36" i="77"/>
  <c r="AJ36" i="77"/>
  <c r="AI36" i="77"/>
  <c r="AH36" i="77"/>
  <c r="G36" i="77"/>
  <c r="F36" i="77"/>
  <c r="AK35" i="77"/>
  <c r="AJ35" i="77"/>
  <c r="AI35" i="77"/>
  <c r="AH35" i="77"/>
  <c r="G35" i="77"/>
  <c r="F35" i="77"/>
  <c r="AK34" i="77"/>
  <c r="AJ34" i="77"/>
  <c r="AI34" i="77"/>
  <c r="AH34" i="77"/>
  <c r="G34" i="77"/>
  <c r="F34" i="77"/>
  <c r="AK33" i="77"/>
  <c r="AJ33" i="77"/>
  <c r="AI33" i="77"/>
  <c r="AH33" i="77"/>
  <c r="G33" i="77"/>
  <c r="F33" i="77"/>
  <c r="AK32" i="77"/>
  <c r="AJ32" i="77"/>
  <c r="AI32" i="77"/>
  <c r="AH32" i="77"/>
  <c r="G32" i="77"/>
  <c r="F32" i="77"/>
  <c r="AK31" i="77"/>
  <c r="AJ31" i="77"/>
  <c r="AI31" i="77"/>
  <c r="AH31" i="77"/>
  <c r="G31" i="77"/>
  <c r="F31" i="77"/>
  <c r="AK30" i="77"/>
  <c r="AJ30" i="77"/>
  <c r="AI30" i="77"/>
  <c r="AH30" i="77"/>
  <c r="G30" i="77"/>
  <c r="F30" i="77"/>
  <c r="AK29" i="77"/>
  <c r="AJ29" i="77"/>
  <c r="AI29" i="77"/>
  <c r="AH29" i="77"/>
  <c r="G29" i="77"/>
  <c r="F29" i="77"/>
  <c r="AK28" i="77"/>
  <c r="AJ28" i="77"/>
  <c r="AI28" i="77"/>
  <c r="AH28" i="77"/>
  <c r="G28" i="77"/>
  <c r="F28" i="77"/>
  <c r="AL27" i="77"/>
  <c r="AK27" i="77"/>
  <c r="AJ27" i="77"/>
  <c r="AI27" i="77"/>
  <c r="AH27" i="77"/>
  <c r="G27" i="77"/>
  <c r="F27" i="77"/>
  <c r="AL26" i="77"/>
  <c r="AK26" i="77"/>
  <c r="AJ26" i="77"/>
  <c r="AI26" i="77"/>
  <c r="AH26" i="77"/>
  <c r="G26" i="77"/>
  <c r="F26" i="77"/>
  <c r="AL25" i="77"/>
  <c r="AK25" i="77"/>
  <c r="AJ25" i="77"/>
  <c r="AI25" i="77"/>
  <c r="AH25" i="77"/>
  <c r="G25" i="77"/>
  <c r="F25" i="77"/>
  <c r="AL24" i="77"/>
  <c r="AK24" i="77"/>
  <c r="AJ24" i="77"/>
  <c r="AI24" i="77"/>
  <c r="AH24" i="77"/>
  <c r="G24" i="77"/>
  <c r="F24" i="77"/>
  <c r="AL23" i="77"/>
  <c r="AK23" i="77"/>
  <c r="AJ23" i="77"/>
  <c r="AI23" i="77"/>
  <c r="AH23" i="77"/>
  <c r="G23" i="77"/>
  <c r="F23" i="77"/>
  <c r="AL22" i="77"/>
  <c r="AK22" i="77"/>
  <c r="AJ22" i="77"/>
  <c r="AI22" i="77"/>
  <c r="AH22" i="77"/>
  <c r="G22" i="77"/>
  <c r="F22" i="77"/>
  <c r="AL21" i="77"/>
  <c r="AK21" i="77"/>
  <c r="AJ21" i="77"/>
  <c r="AI21" i="77"/>
  <c r="AH21" i="77"/>
  <c r="G21" i="77"/>
  <c r="F21" i="77"/>
  <c r="AL20" i="77"/>
  <c r="AK20" i="77"/>
  <c r="AJ20" i="77"/>
  <c r="AI20" i="77"/>
  <c r="AH20" i="77"/>
  <c r="G20" i="77"/>
  <c r="F20" i="77"/>
  <c r="AH18" i="77"/>
  <c r="AG18" i="77"/>
  <c r="AE18" i="77"/>
  <c r="AC18" i="77"/>
  <c r="AA18" i="77"/>
  <c r="Y18" i="77"/>
  <c r="W18" i="77"/>
  <c r="U18" i="77"/>
  <c r="S18" i="77"/>
  <c r="Q18" i="77"/>
  <c r="O18" i="77"/>
  <c r="M18" i="77"/>
  <c r="K18" i="77"/>
  <c r="AH17" i="77"/>
  <c r="AK16" i="77"/>
  <c r="AH16" i="77"/>
  <c r="F16" i="77"/>
  <c r="J1" i="77"/>
  <c r="H1" i="77"/>
  <c r="E56" i="76"/>
  <c r="E55" i="76"/>
  <c r="AK54" i="76"/>
  <c r="AJ54" i="76"/>
  <c r="AI54" i="76"/>
  <c r="AH54" i="76"/>
  <c r="G54" i="76"/>
  <c r="F54" i="76"/>
  <c r="AK53" i="76"/>
  <c r="AJ53" i="76"/>
  <c r="AI53" i="76"/>
  <c r="AH53" i="76"/>
  <c r="G53" i="76"/>
  <c r="F53" i="76"/>
  <c r="AK52" i="76"/>
  <c r="AJ52" i="76"/>
  <c r="AI52" i="76"/>
  <c r="AH52" i="76"/>
  <c r="G52" i="76"/>
  <c r="F52" i="76"/>
  <c r="AK51" i="76"/>
  <c r="AJ51" i="76"/>
  <c r="AI51" i="76"/>
  <c r="AH51" i="76"/>
  <c r="G51" i="76"/>
  <c r="F51" i="76"/>
  <c r="AK50" i="76"/>
  <c r="AJ50" i="76"/>
  <c r="AI50" i="76"/>
  <c r="AH50" i="76"/>
  <c r="G50" i="76"/>
  <c r="F50" i="76"/>
  <c r="AK49" i="76"/>
  <c r="AJ49" i="76"/>
  <c r="AI49" i="76"/>
  <c r="AH49" i="76"/>
  <c r="G49" i="76"/>
  <c r="F49" i="76"/>
  <c r="AK48" i="76"/>
  <c r="AJ48" i="76"/>
  <c r="AI48" i="76"/>
  <c r="AH48" i="76"/>
  <c r="G48" i="76"/>
  <c r="F48" i="76"/>
  <c r="AK47" i="76"/>
  <c r="AJ47" i="76"/>
  <c r="AI47" i="76"/>
  <c r="AH47" i="76"/>
  <c r="G47" i="76"/>
  <c r="F47" i="76"/>
  <c r="AK46" i="76"/>
  <c r="AJ46" i="76"/>
  <c r="AI46" i="76"/>
  <c r="AH46" i="76"/>
  <c r="G46" i="76"/>
  <c r="F46" i="76"/>
  <c r="AK45" i="76"/>
  <c r="AJ45" i="76"/>
  <c r="AI45" i="76"/>
  <c r="AH45" i="76"/>
  <c r="G45" i="76"/>
  <c r="F45" i="76"/>
  <c r="AK44" i="76"/>
  <c r="AJ44" i="76"/>
  <c r="AI44" i="76"/>
  <c r="AH44" i="76"/>
  <c r="G44" i="76"/>
  <c r="F44" i="76"/>
  <c r="AK43" i="76"/>
  <c r="AJ43" i="76"/>
  <c r="AI43" i="76"/>
  <c r="AH43" i="76"/>
  <c r="G43" i="76"/>
  <c r="F43" i="76"/>
  <c r="AK42" i="76"/>
  <c r="AJ42" i="76"/>
  <c r="AI42" i="76"/>
  <c r="AH42" i="76"/>
  <c r="G42" i="76"/>
  <c r="F42" i="76"/>
  <c r="AK41" i="76"/>
  <c r="AJ41" i="76"/>
  <c r="AI41" i="76"/>
  <c r="AH41" i="76"/>
  <c r="G41" i="76"/>
  <c r="F41" i="76"/>
  <c r="AK40" i="76"/>
  <c r="AJ40" i="76"/>
  <c r="AI40" i="76"/>
  <c r="AH40" i="76"/>
  <c r="G40" i="76"/>
  <c r="F40" i="76"/>
  <c r="AK39" i="76"/>
  <c r="AJ39" i="76"/>
  <c r="AI39" i="76"/>
  <c r="AH39" i="76"/>
  <c r="G39" i="76"/>
  <c r="F39" i="76"/>
  <c r="AK38" i="76"/>
  <c r="AJ38" i="76"/>
  <c r="AI38" i="76"/>
  <c r="AH38" i="76"/>
  <c r="G38" i="76"/>
  <c r="F38" i="76"/>
  <c r="AK37" i="76"/>
  <c r="AJ37" i="76"/>
  <c r="AI37" i="76"/>
  <c r="AH37" i="76"/>
  <c r="G37" i="76"/>
  <c r="F37" i="76"/>
  <c r="AK36" i="76"/>
  <c r="AJ36" i="76"/>
  <c r="AI36" i="76"/>
  <c r="AH36" i="76"/>
  <c r="G36" i="76"/>
  <c r="F36" i="76"/>
  <c r="AK35" i="76"/>
  <c r="AJ35" i="76"/>
  <c r="AI35" i="76"/>
  <c r="AH35" i="76"/>
  <c r="G35" i="76"/>
  <c r="F35" i="76"/>
  <c r="AK34" i="76"/>
  <c r="AJ34" i="76"/>
  <c r="AI34" i="76"/>
  <c r="AH34" i="76"/>
  <c r="G34" i="76"/>
  <c r="F34" i="76"/>
  <c r="AK33" i="76"/>
  <c r="AJ33" i="76"/>
  <c r="AI33" i="76"/>
  <c r="AH33" i="76"/>
  <c r="G33" i="76"/>
  <c r="F33" i="76"/>
  <c r="AK32" i="76"/>
  <c r="AJ32" i="76"/>
  <c r="AI32" i="76"/>
  <c r="AH32" i="76"/>
  <c r="G32" i="76"/>
  <c r="F32" i="76"/>
  <c r="AK31" i="76"/>
  <c r="AJ31" i="76"/>
  <c r="AI31" i="76"/>
  <c r="AH31" i="76"/>
  <c r="G31" i="76"/>
  <c r="F31" i="76"/>
  <c r="AK30" i="76"/>
  <c r="AJ30" i="76"/>
  <c r="AI30" i="76"/>
  <c r="AH30" i="76"/>
  <c r="G30" i="76"/>
  <c r="F30" i="76"/>
  <c r="AK29" i="76"/>
  <c r="AJ29" i="76"/>
  <c r="AI29" i="76"/>
  <c r="AH29" i="76"/>
  <c r="G29" i="76"/>
  <c r="F29" i="76"/>
  <c r="AK28" i="76"/>
  <c r="AJ28" i="76"/>
  <c r="AI28" i="76"/>
  <c r="AH28" i="76"/>
  <c r="G28" i="76"/>
  <c r="F28" i="76"/>
  <c r="AL27" i="76"/>
  <c r="AK27" i="76"/>
  <c r="AJ27" i="76"/>
  <c r="AI27" i="76"/>
  <c r="AH27" i="76"/>
  <c r="G27" i="76"/>
  <c r="F27" i="76"/>
  <c r="AL26" i="76"/>
  <c r="AK26" i="76"/>
  <c r="AJ26" i="76"/>
  <c r="AI26" i="76"/>
  <c r="AH26" i="76"/>
  <c r="G26" i="76"/>
  <c r="F26" i="76"/>
  <c r="AL25" i="76"/>
  <c r="AK25" i="76"/>
  <c r="AJ25" i="76"/>
  <c r="AI25" i="76"/>
  <c r="AH25" i="76"/>
  <c r="G25" i="76"/>
  <c r="F25" i="76"/>
  <c r="AL24" i="76"/>
  <c r="AK24" i="76"/>
  <c r="AJ24" i="76"/>
  <c r="AI24" i="76"/>
  <c r="AH24" i="76"/>
  <c r="G24" i="76"/>
  <c r="F24" i="76"/>
  <c r="AL23" i="76"/>
  <c r="AK23" i="76"/>
  <c r="AJ23" i="76"/>
  <c r="AI23" i="76"/>
  <c r="AH23" i="76"/>
  <c r="G23" i="76"/>
  <c r="F23" i="76"/>
  <c r="AL22" i="76"/>
  <c r="AK22" i="76"/>
  <c r="AJ22" i="76"/>
  <c r="AI22" i="76"/>
  <c r="AH22" i="76"/>
  <c r="G22" i="76"/>
  <c r="F22" i="76"/>
  <c r="AL21" i="76"/>
  <c r="AK21" i="76"/>
  <c r="AJ21" i="76"/>
  <c r="AI21" i="76"/>
  <c r="AH21" i="76"/>
  <c r="G21" i="76"/>
  <c r="F21" i="76"/>
  <c r="AL20" i="76"/>
  <c r="AK20" i="76"/>
  <c r="AJ20" i="76"/>
  <c r="AI20" i="76"/>
  <c r="AH20" i="76"/>
  <c r="G20" i="76"/>
  <c r="F20" i="76"/>
  <c r="AH18" i="76"/>
  <c r="AG18" i="76"/>
  <c r="AE18" i="76"/>
  <c r="AC18" i="76"/>
  <c r="AA18" i="76"/>
  <c r="Y18" i="76"/>
  <c r="W18" i="76"/>
  <c r="U18" i="76"/>
  <c r="S18" i="76"/>
  <c r="Q18" i="76"/>
  <c r="O18" i="76"/>
  <c r="M18" i="76"/>
  <c r="K18" i="76"/>
  <c r="AH17" i="76"/>
  <c r="AK16" i="76"/>
  <c r="AH16" i="76"/>
  <c r="F16" i="76"/>
  <c r="J1" i="76"/>
  <c r="H1" i="76"/>
  <c r="E56" i="75"/>
  <c r="E55" i="75"/>
  <c r="AK54" i="75"/>
  <c r="AJ54" i="75"/>
  <c r="AI54" i="75"/>
  <c r="AH54" i="75"/>
  <c r="G54" i="75"/>
  <c r="F54" i="75"/>
  <c r="AK53" i="75"/>
  <c r="AJ53" i="75"/>
  <c r="AI53" i="75"/>
  <c r="AH53" i="75"/>
  <c r="G53" i="75"/>
  <c r="F53" i="75"/>
  <c r="AK52" i="75"/>
  <c r="AJ52" i="75"/>
  <c r="AI52" i="75"/>
  <c r="AH52" i="75"/>
  <c r="G52" i="75"/>
  <c r="F52" i="75"/>
  <c r="AK51" i="75"/>
  <c r="AJ51" i="75"/>
  <c r="AI51" i="75"/>
  <c r="AH51" i="75"/>
  <c r="G51" i="75"/>
  <c r="F51" i="75"/>
  <c r="AK50" i="75"/>
  <c r="AJ50" i="75"/>
  <c r="AI50" i="75"/>
  <c r="AH50" i="75"/>
  <c r="G50" i="75"/>
  <c r="F50" i="75"/>
  <c r="AK49" i="75"/>
  <c r="AJ49" i="75"/>
  <c r="AI49" i="75"/>
  <c r="AH49" i="75"/>
  <c r="G49" i="75"/>
  <c r="F49" i="75"/>
  <c r="AK48" i="75"/>
  <c r="AJ48" i="75"/>
  <c r="AI48" i="75"/>
  <c r="AH48" i="75"/>
  <c r="G48" i="75"/>
  <c r="F48" i="75"/>
  <c r="AK47" i="75"/>
  <c r="AJ47" i="75"/>
  <c r="AI47" i="75"/>
  <c r="AH47" i="75"/>
  <c r="G47" i="75"/>
  <c r="F47" i="75"/>
  <c r="AK46" i="75"/>
  <c r="AJ46" i="75"/>
  <c r="AI46" i="75"/>
  <c r="AH46" i="75"/>
  <c r="G46" i="75"/>
  <c r="F46" i="75"/>
  <c r="AK45" i="75"/>
  <c r="AJ45" i="75"/>
  <c r="AI45" i="75"/>
  <c r="AH45" i="75"/>
  <c r="G45" i="75"/>
  <c r="F45" i="75"/>
  <c r="AK44" i="75"/>
  <c r="AJ44" i="75"/>
  <c r="AI44" i="75"/>
  <c r="AH44" i="75"/>
  <c r="G44" i="75"/>
  <c r="F44" i="75"/>
  <c r="AK43" i="75"/>
  <c r="AJ43" i="75"/>
  <c r="AI43" i="75"/>
  <c r="AH43" i="75"/>
  <c r="G43" i="75"/>
  <c r="F43" i="75"/>
  <c r="AK42" i="75"/>
  <c r="AJ42" i="75"/>
  <c r="AI42" i="75"/>
  <c r="AH42" i="75"/>
  <c r="G42" i="75"/>
  <c r="F42" i="75"/>
  <c r="AK41" i="75"/>
  <c r="AJ41" i="75"/>
  <c r="AI41" i="75"/>
  <c r="AH41" i="75"/>
  <c r="G41" i="75"/>
  <c r="F41" i="75"/>
  <c r="AK40" i="75"/>
  <c r="AJ40" i="75"/>
  <c r="AI40" i="75"/>
  <c r="AH40" i="75"/>
  <c r="G40" i="75"/>
  <c r="F40" i="75"/>
  <c r="AK39" i="75"/>
  <c r="AJ39" i="75"/>
  <c r="AI39" i="75"/>
  <c r="AH39" i="75"/>
  <c r="G39" i="75"/>
  <c r="F39" i="75"/>
  <c r="AK38" i="75"/>
  <c r="AJ38" i="75"/>
  <c r="AI38" i="75"/>
  <c r="AH38" i="75"/>
  <c r="G38" i="75"/>
  <c r="F38" i="75"/>
  <c r="AK37" i="75"/>
  <c r="AJ37" i="75"/>
  <c r="AI37" i="75"/>
  <c r="AH37" i="75"/>
  <c r="G37" i="75"/>
  <c r="F37" i="75"/>
  <c r="AK36" i="75"/>
  <c r="AJ36" i="75"/>
  <c r="AI36" i="75"/>
  <c r="AH36" i="75"/>
  <c r="G36" i="75"/>
  <c r="F36" i="75"/>
  <c r="AK35" i="75"/>
  <c r="AJ35" i="75"/>
  <c r="AI35" i="75"/>
  <c r="AH35" i="75"/>
  <c r="G35" i="75"/>
  <c r="F35" i="75"/>
  <c r="AK34" i="75"/>
  <c r="AJ34" i="75"/>
  <c r="AI34" i="75"/>
  <c r="AH34" i="75"/>
  <c r="G34" i="75"/>
  <c r="F34" i="75"/>
  <c r="AK33" i="75"/>
  <c r="AJ33" i="75"/>
  <c r="AI33" i="75"/>
  <c r="AH33" i="75"/>
  <c r="G33" i="75"/>
  <c r="F33" i="75"/>
  <c r="AK32" i="75"/>
  <c r="AJ32" i="75"/>
  <c r="AI32" i="75"/>
  <c r="AH32" i="75"/>
  <c r="G32" i="75"/>
  <c r="F32" i="75"/>
  <c r="AK31" i="75"/>
  <c r="AJ31" i="75"/>
  <c r="AI31" i="75"/>
  <c r="AH31" i="75"/>
  <c r="G31" i="75"/>
  <c r="F31" i="75"/>
  <c r="AK30" i="75"/>
  <c r="AJ30" i="75"/>
  <c r="AI30" i="75"/>
  <c r="AH30" i="75"/>
  <c r="G30" i="75"/>
  <c r="F30" i="75"/>
  <c r="AK29" i="75"/>
  <c r="AJ29" i="75"/>
  <c r="AI29" i="75"/>
  <c r="AH29" i="75"/>
  <c r="G29" i="75"/>
  <c r="F29" i="75"/>
  <c r="AK28" i="75"/>
  <c r="AJ28" i="75"/>
  <c r="AI28" i="75"/>
  <c r="AH28" i="75"/>
  <c r="G28" i="75"/>
  <c r="F28" i="75"/>
  <c r="AL27" i="75"/>
  <c r="AK27" i="75"/>
  <c r="AJ27" i="75"/>
  <c r="AI27" i="75"/>
  <c r="AH27" i="75"/>
  <c r="G27" i="75"/>
  <c r="F27" i="75"/>
  <c r="AL26" i="75"/>
  <c r="AK26" i="75"/>
  <c r="AJ26" i="75"/>
  <c r="AI26" i="75"/>
  <c r="AH26" i="75"/>
  <c r="G26" i="75"/>
  <c r="F26" i="75"/>
  <c r="AL25" i="75"/>
  <c r="AK25" i="75"/>
  <c r="AJ25" i="75"/>
  <c r="AI25" i="75"/>
  <c r="AH25" i="75"/>
  <c r="G25" i="75"/>
  <c r="F25" i="75"/>
  <c r="AL24" i="75"/>
  <c r="AK24" i="75"/>
  <c r="AJ24" i="75"/>
  <c r="AI24" i="75"/>
  <c r="AH24" i="75"/>
  <c r="G24" i="75"/>
  <c r="F24" i="75"/>
  <c r="AL23" i="75"/>
  <c r="AK23" i="75"/>
  <c r="AJ23" i="75"/>
  <c r="AI23" i="75"/>
  <c r="AH23" i="75"/>
  <c r="G23" i="75"/>
  <c r="F23" i="75"/>
  <c r="AL22" i="75"/>
  <c r="AK22" i="75"/>
  <c r="AJ22" i="75"/>
  <c r="AI22" i="75"/>
  <c r="AH22" i="75"/>
  <c r="G22" i="75"/>
  <c r="F22" i="75"/>
  <c r="AL21" i="75"/>
  <c r="AK21" i="75"/>
  <c r="AJ21" i="75"/>
  <c r="AI21" i="75"/>
  <c r="AH21" i="75"/>
  <c r="G21" i="75"/>
  <c r="F21" i="75"/>
  <c r="AL20" i="75"/>
  <c r="AK20" i="75"/>
  <c r="AJ20" i="75"/>
  <c r="AI20" i="75"/>
  <c r="AH20" i="75"/>
  <c r="G20" i="75"/>
  <c r="F20" i="75"/>
  <c r="AH18" i="75"/>
  <c r="AG18" i="75"/>
  <c r="AE18" i="75"/>
  <c r="AC18" i="75"/>
  <c r="AA18" i="75"/>
  <c r="Y18" i="75"/>
  <c r="W18" i="75"/>
  <c r="U18" i="75"/>
  <c r="S18" i="75"/>
  <c r="Q18" i="75"/>
  <c r="O18" i="75"/>
  <c r="M18" i="75"/>
  <c r="K18" i="75"/>
  <c r="AH17" i="75"/>
  <c r="AK16" i="75"/>
  <c r="AH16" i="75"/>
  <c r="F16" i="75"/>
  <c r="J1" i="75"/>
  <c r="H1" i="75"/>
  <c r="E56" i="74"/>
  <c r="E55" i="74"/>
  <c r="AK54" i="74"/>
  <c r="AJ54" i="74"/>
  <c r="AI54" i="74"/>
  <c r="AH54" i="74"/>
  <c r="G54" i="74"/>
  <c r="F54" i="74"/>
  <c r="AK53" i="74"/>
  <c r="AJ53" i="74"/>
  <c r="AI53" i="74"/>
  <c r="AH53" i="74"/>
  <c r="G53" i="74"/>
  <c r="F53" i="74"/>
  <c r="AK52" i="74"/>
  <c r="AJ52" i="74"/>
  <c r="AI52" i="74"/>
  <c r="AH52" i="74"/>
  <c r="G52" i="74"/>
  <c r="F52" i="74"/>
  <c r="AK51" i="74"/>
  <c r="AJ51" i="74"/>
  <c r="AI51" i="74"/>
  <c r="AH51" i="74"/>
  <c r="G51" i="74"/>
  <c r="F51" i="74"/>
  <c r="AK50" i="74"/>
  <c r="AJ50" i="74"/>
  <c r="AI50" i="74"/>
  <c r="AH50" i="74"/>
  <c r="G50" i="74"/>
  <c r="F50" i="74"/>
  <c r="AK49" i="74"/>
  <c r="AJ49" i="74"/>
  <c r="AI49" i="74"/>
  <c r="AH49" i="74"/>
  <c r="G49" i="74"/>
  <c r="F49" i="74"/>
  <c r="AK48" i="74"/>
  <c r="AJ48" i="74"/>
  <c r="AI48" i="74"/>
  <c r="AH48" i="74"/>
  <c r="G48" i="74"/>
  <c r="F48" i="74"/>
  <c r="AK47" i="74"/>
  <c r="AJ47" i="74"/>
  <c r="AI47" i="74"/>
  <c r="AH47" i="74"/>
  <c r="G47" i="74"/>
  <c r="F47" i="74"/>
  <c r="AK46" i="74"/>
  <c r="AJ46" i="74"/>
  <c r="AI46" i="74"/>
  <c r="AH46" i="74"/>
  <c r="G46" i="74"/>
  <c r="F46" i="74"/>
  <c r="AK45" i="74"/>
  <c r="AJ45" i="74"/>
  <c r="AI45" i="74"/>
  <c r="AH45" i="74"/>
  <c r="G45" i="74"/>
  <c r="F45" i="74"/>
  <c r="AK44" i="74"/>
  <c r="AJ44" i="74"/>
  <c r="AI44" i="74"/>
  <c r="AH44" i="74"/>
  <c r="G44" i="74"/>
  <c r="F44" i="74"/>
  <c r="AK43" i="74"/>
  <c r="AJ43" i="74"/>
  <c r="AI43" i="74"/>
  <c r="AH43" i="74"/>
  <c r="G43" i="74"/>
  <c r="F43" i="74"/>
  <c r="AK42" i="74"/>
  <c r="AJ42" i="74"/>
  <c r="AI42" i="74"/>
  <c r="AH42" i="74"/>
  <c r="G42" i="74"/>
  <c r="F42" i="74"/>
  <c r="AK41" i="74"/>
  <c r="AJ41" i="74"/>
  <c r="AI41" i="74"/>
  <c r="AH41" i="74"/>
  <c r="G41" i="74"/>
  <c r="F41" i="74"/>
  <c r="AK40" i="74"/>
  <c r="AJ40" i="74"/>
  <c r="AI40" i="74"/>
  <c r="AH40" i="74"/>
  <c r="G40" i="74"/>
  <c r="F40" i="74"/>
  <c r="AK39" i="74"/>
  <c r="AJ39" i="74"/>
  <c r="AI39" i="74"/>
  <c r="AH39" i="74"/>
  <c r="G39" i="74"/>
  <c r="F39" i="74"/>
  <c r="AK38" i="74"/>
  <c r="AJ38" i="74"/>
  <c r="AI38" i="74"/>
  <c r="AH38" i="74"/>
  <c r="G38" i="74"/>
  <c r="F38" i="74"/>
  <c r="AK37" i="74"/>
  <c r="AJ37" i="74"/>
  <c r="AI37" i="74"/>
  <c r="AH37" i="74"/>
  <c r="G37" i="74"/>
  <c r="F37" i="74"/>
  <c r="AK36" i="74"/>
  <c r="AJ36" i="74"/>
  <c r="AI36" i="74"/>
  <c r="AH36" i="74"/>
  <c r="G36" i="74"/>
  <c r="F36" i="74"/>
  <c r="AK35" i="74"/>
  <c r="AJ35" i="74"/>
  <c r="AI35" i="74"/>
  <c r="AH35" i="74"/>
  <c r="G35" i="74"/>
  <c r="F35" i="74"/>
  <c r="AK34" i="74"/>
  <c r="AJ34" i="74"/>
  <c r="AI34" i="74"/>
  <c r="AH34" i="74"/>
  <c r="G34" i="74"/>
  <c r="F34" i="74"/>
  <c r="AK33" i="74"/>
  <c r="AJ33" i="74"/>
  <c r="AI33" i="74"/>
  <c r="AH33" i="74"/>
  <c r="G33" i="74"/>
  <c r="F33" i="74"/>
  <c r="AK32" i="74"/>
  <c r="AJ32" i="74"/>
  <c r="AI32" i="74"/>
  <c r="AH32" i="74"/>
  <c r="G32" i="74"/>
  <c r="F32" i="74"/>
  <c r="AK31" i="74"/>
  <c r="AJ31" i="74"/>
  <c r="AI31" i="74"/>
  <c r="AH31" i="74"/>
  <c r="G31" i="74"/>
  <c r="F31" i="74"/>
  <c r="AK30" i="74"/>
  <c r="AJ30" i="74"/>
  <c r="AI30" i="74"/>
  <c r="AH30" i="74"/>
  <c r="G30" i="74"/>
  <c r="F30" i="74"/>
  <c r="AK29" i="74"/>
  <c r="AJ29" i="74"/>
  <c r="AI29" i="74"/>
  <c r="AH29" i="74"/>
  <c r="G29" i="74"/>
  <c r="F29" i="74"/>
  <c r="AK28" i="74"/>
  <c r="AJ28" i="74"/>
  <c r="AI28" i="74"/>
  <c r="AH28" i="74"/>
  <c r="G28" i="74"/>
  <c r="F28" i="74"/>
  <c r="AL27" i="74"/>
  <c r="AK27" i="74"/>
  <c r="AJ27" i="74"/>
  <c r="AI27" i="74"/>
  <c r="AH27" i="74"/>
  <c r="G27" i="74"/>
  <c r="F27" i="74"/>
  <c r="AL26" i="74"/>
  <c r="AK26" i="74"/>
  <c r="AJ26" i="74"/>
  <c r="AI26" i="74"/>
  <c r="AH26" i="74"/>
  <c r="G26" i="74"/>
  <c r="F26" i="74"/>
  <c r="AL25" i="74"/>
  <c r="AK25" i="74"/>
  <c r="AJ25" i="74"/>
  <c r="AI25" i="74"/>
  <c r="AH25" i="74"/>
  <c r="G25" i="74"/>
  <c r="F25" i="74"/>
  <c r="AL24" i="74"/>
  <c r="AK24" i="74"/>
  <c r="AJ24" i="74"/>
  <c r="AI24" i="74"/>
  <c r="AH24" i="74"/>
  <c r="G24" i="74"/>
  <c r="F24" i="74"/>
  <c r="AL23" i="74"/>
  <c r="AK23" i="74"/>
  <c r="AJ23" i="74"/>
  <c r="AI23" i="74"/>
  <c r="AH23" i="74"/>
  <c r="G23" i="74"/>
  <c r="F23" i="74"/>
  <c r="AL22" i="74"/>
  <c r="AK22" i="74"/>
  <c r="AJ22" i="74"/>
  <c r="AI22" i="74"/>
  <c r="AH22" i="74"/>
  <c r="G22" i="74"/>
  <c r="F22" i="74"/>
  <c r="AL21" i="74"/>
  <c r="AK21" i="74"/>
  <c r="AJ21" i="74"/>
  <c r="AI21" i="74"/>
  <c r="AH21" i="74"/>
  <c r="G21" i="74"/>
  <c r="F21" i="74"/>
  <c r="AL20" i="74"/>
  <c r="AK20" i="74"/>
  <c r="AJ20" i="74"/>
  <c r="AI20" i="74"/>
  <c r="AH20" i="74"/>
  <c r="G20" i="74"/>
  <c r="F20" i="74"/>
  <c r="AH18" i="74"/>
  <c r="AG18" i="74"/>
  <c r="AE18" i="74"/>
  <c r="AC18" i="74"/>
  <c r="AA18" i="74"/>
  <c r="Y18" i="74"/>
  <c r="W18" i="74"/>
  <c r="U18" i="74"/>
  <c r="S18" i="74"/>
  <c r="Q18" i="74"/>
  <c r="O18" i="74"/>
  <c r="M18" i="74"/>
  <c r="K18" i="74"/>
  <c r="AH17" i="74"/>
  <c r="AK16" i="74"/>
  <c r="AH16" i="74"/>
  <c r="F16" i="74"/>
  <c r="J1" i="74"/>
  <c r="H1" i="74"/>
  <c r="E56" i="73"/>
  <c r="E55" i="73"/>
  <c r="AK54" i="73"/>
  <c r="AJ54" i="73"/>
  <c r="AI54" i="73"/>
  <c r="AH54" i="73"/>
  <c r="G54" i="73"/>
  <c r="F54" i="73"/>
  <c r="AK53" i="73"/>
  <c r="AJ53" i="73"/>
  <c r="AI53" i="73"/>
  <c r="AH53" i="73"/>
  <c r="G53" i="73"/>
  <c r="F53" i="73"/>
  <c r="AK52" i="73"/>
  <c r="AJ52" i="73"/>
  <c r="AI52" i="73"/>
  <c r="AH52" i="73"/>
  <c r="G52" i="73"/>
  <c r="F52" i="73"/>
  <c r="AK51" i="73"/>
  <c r="AJ51" i="73"/>
  <c r="AI51" i="73"/>
  <c r="AH51" i="73"/>
  <c r="G51" i="73"/>
  <c r="F51" i="73"/>
  <c r="AK50" i="73"/>
  <c r="AJ50" i="73"/>
  <c r="AI50" i="73"/>
  <c r="AH50" i="73"/>
  <c r="G50" i="73"/>
  <c r="F50" i="73"/>
  <c r="AK49" i="73"/>
  <c r="AJ49" i="73"/>
  <c r="AI49" i="73"/>
  <c r="AH49" i="73"/>
  <c r="G49" i="73"/>
  <c r="F49" i="73"/>
  <c r="AK48" i="73"/>
  <c r="AJ48" i="73"/>
  <c r="AI48" i="73"/>
  <c r="AH48" i="73"/>
  <c r="G48" i="73"/>
  <c r="F48" i="73"/>
  <c r="AK47" i="73"/>
  <c r="AJ47" i="73"/>
  <c r="AI47" i="73"/>
  <c r="AH47" i="73"/>
  <c r="G47" i="73"/>
  <c r="F47" i="73"/>
  <c r="AK46" i="73"/>
  <c r="AJ46" i="73"/>
  <c r="AI46" i="73"/>
  <c r="AH46" i="73"/>
  <c r="G46" i="73"/>
  <c r="F46" i="73"/>
  <c r="AK45" i="73"/>
  <c r="AJ45" i="73"/>
  <c r="AI45" i="73"/>
  <c r="AH45" i="73"/>
  <c r="G45" i="73"/>
  <c r="F45" i="73"/>
  <c r="AK44" i="73"/>
  <c r="AJ44" i="73"/>
  <c r="AI44" i="73"/>
  <c r="AH44" i="73"/>
  <c r="G44" i="73"/>
  <c r="F44" i="73"/>
  <c r="AK43" i="73"/>
  <c r="AJ43" i="73"/>
  <c r="AI43" i="73"/>
  <c r="AH43" i="73"/>
  <c r="G43" i="73"/>
  <c r="F43" i="73"/>
  <c r="AK42" i="73"/>
  <c r="AJ42" i="73"/>
  <c r="AI42" i="73"/>
  <c r="AH42" i="73"/>
  <c r="G42" i="73"/>
  <c r="F42" i="73"/>
  <c r="AK41" i="73"/>
  <c r="AJ41" i="73"/>
  <c r="AI41" i="73"/>
  <c r="AH41" i="73"/>
  <c r="G41" i="73"/>
  <c r="F41" i="73"/>
  <c r="AK40" i="73"/>
  <c r="AJ40" i="73"/>
  <c r="AI40" i="73"/>
  <c r="AH40" i="73"/>
  <c r="G40" i="73"/>
  <c r="F40" i="73"/>
  <c r="AK39" i="73"/>
  <c r="AJ39" i="73"/>
  <c r="AI39" i="73"/>
  <c r="AH39" i="73"/>
  <c r="G39" i="73"/>
  <c r="F39" i="73"/>
  <c r="AK38" i="73"/>
  <c r="AJ38" i="73"/>
  <c r="AI38" i="73"/>
  <c r="AH38" i="73"/>
  <c r="G38" i="73"/>
  <c r="F38" i="73"/>
  <c r="AK37" i="73"/>
  <c r="AJ37" i="73"/>
  <c r="AI37" i="73"/>
  <c r="AH37" i="73"/>
  <c r="G37" i="73"/>
  <c r="F37" i="73"/>
  <c r="AK36" i="73"/>
  <c r="AJ36" i="73"/>
  <c r="AI36" i="73"/>
  <c r="AH36" i="73"/>
  <c r="G36" i="73"/>
  <c r="F36" i="73"/>
  <c r="AK35" i="73"/>
  <c r="AJ35" i="73"/>
  <c r="AI35" i="73"/>
  <c r="AH35" i="73"/>
  <c r="G35" i="73"/>
  <c r="F35" i="73"/>
  <c r="AK34" i="73"/>
  <c r="AJ34" i="73"/>
  <c r="AI34" i="73"/>
  <c r="AH34" i="73"/>
  <c r="G34" i="73"/>
  <c r="F34" i="73"/>
  <c r="AK33" i="73"/>
  <c r="AJ33" i="73"/>
  <c r="AI33" i="73"/>
  <c r="AH33" i="73"/>
  <c r="G33" i="73"/>
  <c r="F33" i="73"/>
  <c r="AK32" i="73"/>
  <c r="AJ32" i="73"/>
  <c r="AI32" i="73"/>
  <c r="AH32" i="73"/>
  <c r="G32" i="73"/>
  <c r="F32" i="73"/>
  <c r="AK31" i="73"/>
  <c r="AJ31" i="73"/>
  <c r="AI31" i="73"/>
  <c r="AH31" i="73"/>
  <c r="G31" i="73"/>
  <c r="F31" i="73"/>
  <c r="AK30" i="73"/>
  <c r="AJ30" i="73"/>
  <c r="AI30" i="73"/>
  <c r="AH30" i="73"/>
  <c r="G30" i="73"/>
  <c r="F30" i="73"/>
  <c r="AK29" i="73"/>
  <c r="AJ29" i="73"/>
  <c r="AI29" i="73"/>
  <c r="AH29" i="73"/>
  <c r="G29" i="73"/>
  <c r="F29" i="73"/>
  <c r="AK28" i="73"/>
  <c r="AJ28" i="73"/>
  <c r="AI28" i="73"/>
  <c r="AH28" i="73"/>
  <c r="G28" i="73"/>
  <c r="F28" i="73"/>
  <c r="AL27" i="73"/>
  <c r="AK27" i="73"/>
  <c r="AJ27" i="73"/>
  <c r="AI27" i="73"/>
  <c r="AH27" i="73"/>
  <c r="G27" i="73"/>
  <c r="F27" i="73"/>
  <c r="AL26" i="73"/>
  <c r="AK26" i="73"/>
  <c r="AJ26" i="73"/>
  <c r="AI26" i="73"/>
  <c r="AH26" i="73"/>
  <c r="G26" i="73"/>
  <c r="F26" i="73"/>
  <c r="AL25" i="73"/>
  <c r="AK25" i="73"/>
  <c r="AJ25" i="73"/>
  <c r="AI25" i="73"/>
  <c r="AH25" i="73"/>
  <c r="G25" i="73"/>
  <c r="F25" i="73"/>
  <c r="AL24" i="73"/>
  <c r="AK24" i="73"/>
  <c r="AJ24" i="73"/>
  <c r="AI24" i="73"/>
  <c r="AH24" i="73"/>
  <c r="G24" i="73"/>
  <c r="F24" i="73"/>
  <c r="AL23" i="73"/>
  <c r="AK23" i="73"/>
  <c r="AJ23" i="73"/>
  <c r="AI23" i="73"/>
  <c r="AH23" i="73"/>
  <c r="G23" i="73"/>
  <c r="F23" i="73"/>
  <c r="AL22" i="73"/>
  <c r="AK22" i="73"/>
  <c r="AJ22" i="73"/>
  <c r="AI22" i="73"/>
  <c r="AH22" i="73"/>
  <c r="G22" i="73"/>
  <c r="F22" i="73"/>
  <c r="AL21" i="73"/>
  <c r="AK21" i="73"/>
  <c r="AJ21" i="73"/>
  <c r="AI21" i="73"/>
  <c r="AH21" i="73"/>
  <c r="G21" i="73"/>
  <c r="F21" i="73"/>
  <c r="AL20" i="73"/>
  <c r="AK20" i="73"/>
  <c r="AJ20" i="73"/>
  <c r="AI20" i="73"/>
  <c r="AH20" i="73"/>
  <c r="G20" i="73"/>
  <c r="F20" i="73"/>
  <c r="AH18" i="73"/>
  <c r="AG18" i="73"/>
  <c r="AE18" i="73"/>
  <c r="AC18" i="73"/>
  <c r="AA18" i="73"/>
  <c r="Y18" i="73"/>
  <c r="W18" i="73"/>
  <c r="U18" i="73"/>
  <c r="S18" i="73"/>
  <c r="Q18" i="73"/>
  <c r="O18" i="73"/>
  <c r="M18" i="73"/>
  <c r="K18" i="73"/>
  <c r="AH17" i="73"/>
  <c r="AK16" i="73"/>
  <c r="AH16" i="73"/>
  <c r="F16" i="73"/>
  <c r="J1" i="73"/>
  <c r="H1" i="73"/>
  <c r="E102" i="6"/>
  <c r="E101" i="6"/>
  <c r="AK100" i="6"/>
  <c r="AJ100" i="6"/>
  <c r="AI100" i="6"/>
  <c r="AH100" i="6"/>
  <c r="G100" i="6"/>
  <c r="F100" i="6"/>
  <c r="AK99" i="6"/>
  <c r="AJ99" i="6"/>
  <c r="AI99" i="6"/>
  <c r="AH99" i="6"/>
  <c r="G99" i="6"/>
  <c r="F99" i="6"/>
  <c r="AK98" i="6"/>
  <c r="AJ98" i="6"/>
  <c r="AI98" i="6"/>
  <c r="AH98" i="6"/>
  <c r="G98" i="6"/>
  <c r="F98" i="6"/>
  <c r="AK97" i="6"/>
  <c r="AJ97" i="6"/>
  <c r="AI97" i="6"/>
  <c r="AH97" i="6"/>
  <c r="G97" i="6"/>
  <c r="F97" i="6"/>
  <c r="AK96" i="6"/>
  <c r="AJ96" i="6"/>
  <c r="AI96" i="6"/>
  <c r="AH96" i="6"/>
  <c r="G96" i="6"/>
  <c r="F96" i="6"/>
  <c r="AK95" i="6"/>
  <c r="AJ95" i="6"/>
  <c r="AI95" i="6"/>
  <c r="AH95" i="6"/>
  <c r="G95" i="6"/>
  <c r="F95" i="6"/>
  <c r="AK94" i="6"/>
  <c r="AJ94" i="6"/>
  <c r="AI94" i="6"/>
  <c r="AH94" i="6"/>
  <c r="G94" i="6"/>
  <c r="F94" i="6"/>
  <c r="AK93" i="6"/>
  <c r="AJ93" i="6"/>
  <c r="AI93" i="6"/>
  <c r="AH93" i="6"/>
  <c r="G93" i="6"/>
  <c r="F93" i="6"/>
  <c r="AK92" i="6"/>
  <c r="AJ92" i="6"/>
  <c r="AI92" i="6"/>
  <c r="AH92" i="6"/>
  <c r="G92" i="6"/>
  <c r="F92" i="6"/>
  <c r="AK91" i="6"/>
  <c r="AJ91" i="6"/>
  <c r="AI91" i="6"/>
  <c r="AH91" i="6"/>
  <c r="G91" i="6"/>
  <c r="F91" i="6"/>
  <c r="AK90" i="6"/>
  <c r="AJ90" i="6"/>
  <c r="AI90" i="6"/>
  <c r="AH90" i="6"/>
  <c r="G90" i="6"/>
  <c r="F90" i="6"/>
  <c r="AK89" i="6"/>
  <c r="AJ89" i="6"/>
  <c r="AI89" i="6"/>
  <c r="AH89" i="6"/>
  <c r="G89" i="6"/>
  <c r="F89" i="6"/>
  <c r="AK88" i="6"/>
  <c r="AJ88" i="6"/>
  <c r="AI88" i="6"/>
  <c r="AH88" i="6"/>
  <c r="G88" i="6"/>
  <c r="F88" i="6"/>
  <c r="AK87" i="6"/>
  <c r="AJ87" i="6"/>
  <c r="AI87" i="6"/>
  <c r="AH87" i="6"/>
  <c r="G87" i="6"/>
  <c r="F87" i="6"/>
  <c r="AK86" i="6"/>
  <c r="AJ86" i="6"/>
  <c r="AI86" i="6"/>
  <c r="AH86" i="6"/>
  <c r="G86" i="6"/>
  <c r="F86" i="6"/>
  <c r="AK85" i="6"/>
  <c r="AJ85" i="6"/>
  <c r="AI85" i="6"/>
  <c r="AH85" i="6"/>
  <c r="G85" i="6"/>
  <c r="F85" i="6"/>
  <c r="AK84" i="6"/>
  <c r="AJ84" i="6"/>
  <c r="AI84" i="6"/>
  <c r="AH84" i="6"/>
  <c r="G84" i="6"/>
  <c r="F84" i="6"/>
  <c r="AK83" i="6"/>
  <c r="AJ83" i="6"/>
  <c r="AI83" i="6"/>
  <c r="AH83" i="6"/>
  <c r="G83" i="6"/>
  <c r="F83" i="6"/>
  <c r="AK82" i="6"/>
  <c r="AJ82" i="6"/>
  <c r="AI82" i="6"/>
  <c r="AH82" i="6"/>
  <c r="G82" i="6"/>
  <c r="F82" i="6"/>
  <c r="AK81" i="6"/>
  <c r="AJ81" i="6"/>
  <c r="AI81" i="6"/>
  <c r="AH81" i="6"/>
  <c r="G81" i="6"/>
  <c r="F81" i="6"/>
  <c r="AK80" i="6"/>
  <c r="AJ80" i="6"/>
  <c r="AI80" i="6"/>
  <c r="AH80" i="6"/>
  <c r="G80" i="6"/>
  <c r="F80" i="6"/>
  <c r="AK79" i="6"/>
  <c r="AJ79" i="6"/>
  <c r="AI79" i="6"/>
  <c r="AH79" i="6"/>
  <c r="G79" i="6"/>
  <c r="F79" i="6"/>
  <c r="AK78" i="6"/>
  <c r="AJ78" i="6"/>
  <c r="AI78" i="6"/>
  <c r="AH78" i="6"/>
  <c r="G78" i="6"/>
  <c r="F78" i="6"/>
  <c r="AK77" i="6"/>
  <c r="AJ77" i="6"/>
  <c r="AI77" i="6"/>
  <c r="AH77" i="6"/>
  <c r="G77" i="6"/>
  <c r="F77" i="6"/>
  <c r="AK76" i="6"/>
  <c r="AJ76" i="6"/>
  <c r="AI76" i="6"/>
  <c r="AH76" i="6"/>
  <c r="G76" i="6"/>
  <c r="F76" i="6"/>
  <c r="AK75" i="6"/>
  <c r="AJ75" i="6"/>
  <c r="AI75" i="6"/>
  <c r="AH75" i="6"/>
  <c r="G75" i="6"/>
  <c r="F75" i="6"/>
  <c r="AK74" i="6"/>
  <c r="AJ74" i="6"/>
  <c r="AI74" i="6"/>
  <c r="AH74" i="6"/>
  <c r="G74" i="6"/>
  <c r="F74" i="6"/>
  <c r="AL73" i="6"/>
  <c r="AK73" i="6"/>
  <c r="AJ73" i="6"/>
  <c r="AI73" i="6"/>
  <c r="AH73" i="6"/>
  <c r="G73" i="6"/>
  <c r="F73" i="6"/>
  <c r="AL72" i="6"/>
  <c r="AK72" i="6"/>
  <c r="AJ72" i="6"/>
  <c r="AI72" i="6"/>
  <c r="AH72" i="6"/>
  <c r="G72" i="6"/>
  <c r="F72" i="6"/>
  <c r="AL71" i="6"/>
  <c r="AK71" i="6"/>
  <c r="AJ71" i="6"/>
  <c r="AI71" i="6"/>
  <c r="AH71" i="6"/>
  <c r="G71" i="6"/>
  <c r="F71" i="6"/>
  <c r="AL70" i="6"/>
  <c r="AK70" i="6"/>
  <c r="AJ70" i="6"/>
  <c r="AI70" i="6"/>
  <c r="AH70" i="6"/>
  <c r="G70" i="6"/>
  <c r="F70" i="6"/>
  <c r="AL69" i="6"/>
  <c r="AK69" i="6"/>
  <c r="AJ69" i="6"/>
  <c r="AI69" i="6"/>
  <c r="AH69" i="6"/>
  <c r="G69" i="6"/>
  <c r="F69" i="6"/>
  <c r="AL68" i="6"/>
  <c r="AK68" i="6"/>
  <c r="AJ68" i="6"/>
  <c r="AI68" i="6"/>
  <c r="AH68" i="6"/>
  <c r="G68" i="6"/>
  <c r="F68" i="6"/>
  <c r="AL67" i="6"/>
  <c r="AK67" i="6"/>
  <c r="AJ67" i="6"/>
  <c r="AI67" i="6"/>
  <c r="AH67" i="6"/>
  <c r="G67" i="6"/>
  <c r="F67" i="6"/>
  <c r="AL66" i="6"/>
  <c r="AK66" i="6"/>
  <c r="AJ66" i="6"/>
  <c r="AI66" i="6"/>
  <c r="AH66" i="6"/>
  <c r="G66" i="6"/>
  <c r="F66" i="6"/>
  <c r="AH64" i="6"/>
  <c r="AG64" i="6"/>
  <c r="AE64" i="6"/>
  <c r="AC64" i="6"/>
  <c r="AA64" i="6"/>
  <c r="Y64" i="6"/>
  <c r="W64" i="6"/>
  <c r="U64" i="6"/>
  <c r="S64" i="6"/>
  <c r="Q64" i="6"/>
  <c r="O64" i="6"/>
  <c r="M64" i="6"/>
  <c r="K64" i="6"/>
  <c r="AH63" i="6"/>
  <c r="AK62" i="6"/>
  <c r="AH62" i="6"/>
  <c r="F62" i="6"/>
  <c r="J1" i="6"/>
  <c r="H1" i="6"/>
  <c r="J1" i="18"/>
  <c r="H1" i="18"/>
  <c r="K1" i="15"/>
  <c r="I1" i="15"/>
  <c r="AF38" i="65"/>
  <c r="AD38" i="65"/>
  <c r="AB38" i="65"/>
  <c r="Z38" i="65"/>
  <c r="X38" i="65"/>
  <c r="V38" i="65"/>
  <c r="T38" i="65"/>
  <c r="R38" i="65"/>
  <c r="P38" i="65"/>
  <c r="N38" i="65"/>
  <c r="L38" i="65"/>
  <c r="J38" i="65"/>
  <c r="H38" i="65"/>
  <c r="F38" i="65"/>
  <c r="D38" i="65"/>
  <c r="AF37" i="65"/>
  <c r="AE37" i="65" a="1"/>
  <c r="AE37" i="65"/>
  <c r="AD37" i="65"/>
  <c r="AC37" i="65" a="1"/>
  <c r="AC37" i="65"/>
  <c r="AB37" i="65"/>
  <c r="AA37" i="65" a="1"/>
  <c r="AA37" i="65"/>
  <c r="Z37" i="65"/>
  <c r="Y37" i="65" a="1"/>
  <c r="Y37" i="65"/>
  <c r="X37" i="65"/>
  <c r="W37" i="65" a="1"/>
  <c r="W37" i="65"/>
  <c r="V37" i="65"/>
  <c r="U37" i="65" a="1"/>
  <c r="U37" i="65"/>
  <c r="T37" i="65"/>
  <c r="S37" i="65" a="1"/>
  <c r="S37" i="65"/>
  <c r="R37" i="65"/>
  <c r="Q37" i="65" a="1"/>
  <c r="Q37" i="65"/>
  <c r="P37" i="65"/>
  <c r="O37" i="65" a="1"/>
  <c r="O37" i="65"/>
  <c r="N37" i="65"/>
  <c r="M37" i="65" a="1"/>
  <c r="M37" i="65"/>
  <c r="L37" i="65"/>
  <c r="K37" i="65" a="1"/>
  <c r="K37" i="65"/>
  <c r="J37" i="65"/>
  <c r="I37" i="65" a="1"/>
  <c r="I37" i="65"/>
  <c r="H37" i="65"/>
  <c r="G37" i="65" a="1"/>
  <c r="G37" i="65"/>
  <c r="F37" i="65"/>
  <c r="E37" i="65" a="1"/>
  <c r="E37" i="65"/>
  <c r="D37" i="65"/>
  <c r="AF36" i="65"/>
  <c r="AE36" i="65" a="1"/>
  <c r="AE36" i="65"/>
  <c r="AD36" i="65"/>
  <c r="AC36" i="65" a="1"/>
  <c r="AC36" i="65"/>
  <c r="AB36" i="65"/>
  <c r="AA36" i="65" a="1"/>
  <c r="AA36" i="65"/>
  <c r="Z36" i="65"/>
  <c r="Y36" i="65" a="1"/>
  <c r="Y36" i="65"/>
  <c r="X36" i="65"/>
  <c r="W36" i="65" a="1"/>
  <c r="W36" i="65"/>
  <c r="V36" i="65"/>
  <c r="U36" i="65" a="1"/>
  <c r="U36" i="65"/>
  <c r="T36" i="65"/>
  <c r="S36" i="65" a="1"/>
  <c r="S36" i="65"/>
  <c r="R36" i="65"/>
  <c r="Q36" i="65" a="1"/>
  <c r="Q36" i="65"/>
  <c r="P36" i="65"/>
  <c r="O36" i="65" a="1"/>
  <c r="O36" i="65"/>
  <c r="N36" i="65"/>
  <c r="M36" i="65" a="1"/>
  <c r="M36" i="65"/>
  <c r="L36" i="65"/>
  <c r="K36" i="65" a="1"/>
  <c r="K36" i="65"/>
  <c r="J36" i="65"/>
  <c r="I36" i="65" a="1"/>
  <c r="I36" i="65"/>
  <c r="H36" i="65"/>
  <c r="G36" i="65" a="1"/>
  <c r="G36" i="65"/>
  <c r="F36" i="65"/>
  <c r="E36" i="65" a="1"/>
  <c r="E36" i="65"/>
  <c r="D36" i="65"/>
  <c r="AF35" i="65"/>
  <c r="AE35" i="65" a="1"/>
  <c r="AE35" i="65"/>
  <c r="AD35" i="65"/>
  <c r="AC35" i="65" a="1"/>
  <c r="AC35" i="65"/>
  <c r="AB35" i="65"/>
  <c r="AA35" i="65" a="1"/>
  <c r="AA35" i="65"/>
  <c r="Z35" i="65"/>
  <c r="Y35" i="65" a="1"/>
  <c r="Y35" i="65"/>
  <c r="X35" i="65"/>
  <c r="W35" i="65" a="1"/>
  <c r="W35" i="65"/>
  <c r="V35" i="65"/>
  <c r="U35" i="65" a="1"/>
  <c r="U35" i="65"/>
  <c r="T35" i="65"/>
  <c r="S35" i="65" a="1"/>
  <c r="S35" i="65"/>
  <c r="R35" i="65"/>
  <c r="Q35" i="65" a="1"/>
  <c r="Q35" i="65"/>
  <c r="P35" i="65"/>
  <c r="O35" i="65" a="1"/>
  <c r="O35" i="65"/>
  <c r="N35" i="65"/>
  <c r="M35" i="65" a="1"/>
  <c r="M35" i="65"/>
  <c r="L35" i="65"/>
  <c r="K35" i="65" a="1"/>
  <c r="K35" i="65"/>
  <c r="J35" i="65"/>
  <c r="I35" i="65" a="1"/>
  <c r="I35" i="65"/>
  <c r="H35" i="65"/>
  <c r="G35" i="65" a="1"/>
  <c r="G35" i="65"/>
  <c r="F35" i="65"/>
  <c r="E35" i="65" a="1"/>
  <c r="E35" i="65"/>
  <c r="D35" i="65"/>
  <c r="AF34" i="65"/>
  <c r="AE34" i="65" a="1"/>
  <c r="AE34" i="65"/>
  <c r="AD34" i="65"/>
  <c r="AC34" i="65" a="1"/>
  <c r="AC34" i="65"/>
  <c r="AB34" i="65"/>
  <c r="AA34" i="65" a="1"/>
  <c r="AA34" i="65"/>
  <c r="Z34" i="65"/>
  <c r="Y34" i="65" a="1"/>
  <c r="Y34" i="65"/>
  <c r="X34" i="65"/>
  <c r="W34" i="65" a="1"/>
  <c r="W34" i="65"/>
  <c r="V34" i="65"/>
  <c r="U34" i="65" a="1"/>
  <c r="U34" i="65"/>
  <c r="T34" i="65"/>
  <c r="S34" i="65" a="1"/>
  <c r="S34" i="65"/>
  <c r="R34" i="65"/>
  <c r="Q34" i="65" a="1"/>
  <c r="Q34" i="65"/>
  <c r="P34" i="65"/>
  <c r="O34" i="65" a="1"/>
  <c r="O34" i="65"/>
  <c r="N34" i="65"/>
  <c r="M34" i="65" a="1"/>
  <c r="M34" i="65"/>
  <c r="L34" i="65"/>
  <c r="K34" i="65" a="1"/>
  <c r="K34" i="65"/>
  <c r="J34" i="65"/>
  <c r="I34" i="65" a="1"/>
  <c r="I34" i="65"/>
  <c r="H34" i="65"/>
  <c r="G34" i="65" a="1"/>
  <c r="G34" i="65"/>
  <c r="F34" i="65"/>
  <c r="E34" i="65" a="1"/>
  <c r="E34" i="65"/>
  <c r="D34" i="65"/>
  <c r="AF33" i="65"/>
  <c r="AE33" i="65" a="1"/>
  <c r="AE33" i="65"/>
  <c r="AD33" i="65"/>
  <c r="AC33" i="65" a="1"/>
  <c r="AC33" i="65"/>
  <c r="AB33" i="65"/>
  <c r="AA33" i="65" a="1"/>
  <c r="AA33" i="65"/>
  <c r="Z33" i="65"/>
  <c r="Y33" i="65" a="1"/>
  <c r="Y33" i="65"/>
  <c r="X33" i="65"/>
  <c r="W33" i="65" a="1"/>
  <c r="W33" i="65"/>
  <c r="V33" i="65"/>
  <c r="U33" i="65" a="1"/>
  <c r="U33" i="65"/>
  <c r="T33" i="65"/>
  <c r="S33" i="65" a="1"/>
  <c r="S33" i="65"/>
  <c r="R33" i="65"/>
  <c r="Q33" i="65" a="1"/>
  <c r="Q33" i="65"/>
  <c r="P33" i="65"/>
  <c r="O33" i="65" a="1"/>
  <c r="O33" i="65"/>
  <c r="N33" i="65"/>
  <c r="M33" i="65" a="1"/>
  <c r="M33" i="65"/>
  <c r="L33" i="65"/>
  <c r="K33" i="65" a="1"/>
  <c r="K33" i="65"/>
  <c r="J33" i="65"/>
  <c r="I33" i="65" a="1"/>
  <c r="I33" i="65"/>
  <c r="H33" i="65"/>
  <c r="G33" i="65" a="1"/>
  <c r="G33" i="65"/>
  <c r="F33" i="65"/>
  <c r="E33" i="65" a="1"/>
  <c r="E33" i="65"/>
  <c r="D33" i="65"/>
  <c r="AF32" i="65"/>
  <c r="AE32" i="65" a="1"/>
  <c r="AE32" i="65"/>
  <c r="AD32" i="65"/>
  <c r="AC32" i="65" a="1"/>
  <c r="AC32" i="65"/>
  <c r="AB32" i="65"/>
  <c r="AA32" i="65" a="1"/>
  <c r="AA32" i="65"/>
  <c r="Z32" i="65"/>
  <c r="Y32" i="65" a="1"/>
  <c r="Y32" i="65"/>
  <c r="X32" i="65"/>
  <c r="W32" i="65" a="1"/>
  <c r="W32" i="65"/>
  <c r="V32" i="65"/>
  <c r="U32" i="65" a="1"/>
  <c r="U32" i="65"/>
  <c r="T32" i="65"/>
  <c r="S32" i="65" a="1"/>
  <c r="S32" i="65"/>
  <c r="R32" i="65"/>
  <c r="Q32" i="65" a="1"/>
  <c r="Q32" i="65"/>
  <c r="P32" i="65"/>
  <c r="O32" i="65" a="1"/>
  <c r="O32" i="65"/>
  <c r="N32" i="65"/>
  <c r="M32" i="65" a="1"/>
  <c r="M32" i="65"/>
  <c r="L32" i="65"/>
  <c r="K32" i="65" a="1"/>
  <c r="K32" i="65"/>
  <c r="J32" i="65"/>
  <c r="I32" i="65" a="1"/>
  <c r="I32" i="65"/>
  <c r="H32" i="65"/>
  <c r="G32" i="65" a="1"/>
  <c r="G32" i="65"/>
  <c r="F32" i="65"/>
  <c r="E32" i="65" a="1"/>
  <c r="E32" i="65"/>
  <c r="D32" i="65"/>
  <c r="AF31" i="65"/>
  <c r="AE31" i="65" a="1"/>
  <c r="AE31" i="65"/>
  <c r="AD31" i="65"/>
  <c r="AC31" i="65" a="1"/>
  <c r="AC31" i="65"/>
  <c r="AB31" i="65"/>
  <c r="AA31" i="65" a="1"/>
  <c r="AA31" i="65"/>
  <c r="Z31" i="65"/>
  <c r="Y31" i="65" a="1"/>
  <c r="Y31" i="65"/>
  <c r="X31" i="65"/>
  <c r="W31" i="65" a="1"/>
  <c r="W31" i="65"/>
  <c r="V31" i="65"/>
  <c r="U31" i="65" a="1"/>
  <c r="U31" i="65"/>
  <c r="T31" i="65"/>
  <c r="S31" i="65" a="1"/>
  <c r="S31" i="65"/>
  <c r="R31" i="65"/>
  <c r="Q31" i="65" a="1"/>
  <c r="Q31" i="65"/>
  <c r="P31" i="65"/>
  <c r="O31" i="65" a="1"/>
  <c r="O31" i="65"/>
  <c r="N31" i="65"/>
  <c r="M31" i="65" a="1"/>
  <c r="M31" i="65"/>
  <c r="L31" i="65"/>
  <c r="K31" i="65" a="1"/>
  <c r="K31" i="65"/>
  <c r="J31" i="65"/>
  <c r="I31" i="65" a="1"/>
  <c r="I31" i="65"/>
  <c r="H31" i="65"/>
  <c r="G31" i="65" a="1"/>
  <c r="G31" i="65"/>
  <c r="F31" i="65"/>
  <c r="E31" i="65" a="1"/>
  <c r="E31" i="65"/>
  <c r="D31" i="65"/>
  <c r="AF30" i="65"/>
  <c r="AE30" i="65" a="1"/>
  <c r="AE30" i="65"/>
  <c r="AD30" i="65"/>
  <c r="AC30" i="65" a="1"/>
  <c r="AC30" i="65"/>
  <c r="AB30" i="65"/>
  <c r="AA30" i="65" a="1"/>
  <c r="AA30" i="65"/>
  <c r="Z30" i="65"/>
  <c r="Y30" i="65" a="1"/>
  <c r="Y30" i="65"/>
  <c r="X30" i="65"/>
  <c r="W30" i="65" a="1"/>
  <c r="W30" i="65"/>
  <c r="V30" i="65"/>
  <c r="U30" i="65" a="1"/>
  <c r="U30" i="65"/>
  <c r="T30" i="65"/>
  <c r="S30" i="65" a="1"/>
  <c r="S30" i="65"/>
  <c r="R30" i="65"/>
  <c r="Q30" i="65" a="1"/>
  <c r="Q30" i="65"/>
  <c r="P30" i="65"/>
  <c r="O30" i="65" a="1"/>
  <c r="O30" i="65"/>
  <c r="N30" i="65"/>
  <c r="M30" i="65" a="1"/>
  <c r="M30" i="65"/>
  <c r="L30" i="65"/>
  <c r="K30" i="65" a="1"/>
  <c r="K30" i="65"/>
  <c r="J30" i="65"/>
  <c r="I30" i="65" a="1"/>
  <c r="I30" i="65"/>
  <c r="H30" i="65"/>
  <c r="G30" i="65" a="1"/>
  <c r="G30" i="65"/>
  <c r="F30" i="65"/>
  <c r="E30" i="65" a="1"/>
  <c r="E30" i="65"/>
  <c r="D30" i="65"/>
  <c r="AF29" i="65"/>
  <c r="AE29" i="65" a="1"/>
  <c r="AE29" i="65"/>
  <c r="AD29" i="65"/>
  <c r="AC29" i="65" a="1"/>
  <c r="AC29" i="65"/>
  <c r="AB29" i="65"/>
  <c r="AA29" i="65" a="1"/>
  <c r="AA29" i="65"/>
  <c r="Z29" i="65"/>
  <c r="Y29" i="65" a="1"/>
  <c r="Y29" i="65"/>
  <c r="X29" i="65"/>
  <c r="W29" i="65" a="1"/>
  <c r="W29" i="65"/>
  <c r="V29" i="65"/>
  <c r="U29" i="65" a="1"/>
  <c r="U29" i="65"/>
  <c r="T29" i="65"/>
  <c r="S29" i="65" a="1"/>
  <c r="S29" i="65"/>
  <c r="R29" i="65"/>
  <c r="Q29" i="65" a="1"/>
  <c r="Q29" i="65"/>
  <c r="P29" i="65"/>
  <c r="O29" i="65" a="1"/>
  <c r="O29" i="65"/>
  <c r="N29" i="65"/>
  <c r="M29" i="65" a="1"/>
  <c r="M29" i="65"/>
  <c r="L29" i="65"/>
  <c r="K29" i="65" a="1"/>
  <c r="K29" i="65"/>
  <c r="J29" i="65"/>
  <c r="I29" i="65" a="1"/>
  <c r="I29" i="65"/>
  <c r="H29" i="65"/>
  <c r="G29" i="65" a="1"/>
  <c r="G29" i="65"/>
  <c r="F29" i="65"/>
  <c r="E29" i="65" a="1"/>
  <c r="E29" i="65"/>
  <c r="D29" i="65"/>
  <c r="AF28" i="65"/>
  <c r="AE28" i="65" a="1"/>
  <c r="AE28" i="65"/>
  <c r="AD28" i="65"/>
  <c r="AC28" i="65" a="1"/>
  <c r="AC28" i="65"/>
  <c r="AB28" i="65"/>
  <c r="AA28" i="65" a="1"/>
  <c r="AA28" i="65"/>
  <c r="Z28" i="65"/>
  <c r="Y28" i="65" a="1"/>
  <c r="Y28" i="65"/>
  <c r="X28" i="65"/>
  <c r="W28" i="65" a="1"/>
  <c r="W28" i="65"/>
  <c r="V28" i="65"/>
  <c r="U28" i="65" a="1"/>
  <c r="U28" i="65"/>
  <c r="T28" i="65"/>
  <c r="S28" i="65" a="1"/>
  <c r="S28" i="65"/>
  <c r="R28" i="65"/>
  <c r="Q28" i="65" a="1"/>
  <c r="Q28" i="65"/>
  <c r="P28" i="65"/>
  <c r="O28" i="65" a="1"/>
  <c r="O28" i="65"/>
  <c r="N28" i="65"/>
  <c r="M28" i="65" a="1"/>
  <c r="M28" i="65"/>
  <c r="L28" i="65"/>
  <c r="K28" i="65" a="1"/>
  <c r="K28" i="65"/>
  <c r="J28" i="65"/>
  <c r="I28" i="65" a="1"/>
  <c r="I28" i="65"/>
  <c r="H28" i="65"/>
  <c r="G28" i="65" a="1"/>
  <c r="G28" i="65"/>
  <c r="F28" i="65"/>
  <c r="E28" i="65" a="1"/>
  <c r="E28" i="65"/>
  <c r="D28" i="65"/>
  <c r="AF27" i="65"/>
  <c r="AE27" i="65" a="1"/>
  <c r="AE27" i="65"/>
  <c r="AD27" i="65"/>
  <c r="AC27" i="65" a="1"/>
  <c r="AC27" i="65"/>
  <c r="AB27" i="65"/>
  <c r="AA27" i="65" a="1"/>
  <c r="AA27" i="65"/>
  <c r="Z27" i="65"/>
  <c r="Y27" i="65" a="1"/>
  <c r="Y27" i="65"/>
  <c r="X27" i="65"/>
  <c r="W27" i="65" a="1"/>
  <c r="W27" i="65"/>
  <c r="V27" i="65"/>
  <c r="U27" i="65" a="1"/>
  <c r="U27" i="65"/>
  <c r="T27" i="65"/>
  <c r="S27" i="65" a="1"/>
  <c r="S27" i="65"/>
  <c r="R27" i="65"/>
  <c r="Q27" i="65" a="1"/>
  <c r="Q27" i="65"/>
  <c r="P27" i="65"/>
  <c r="O27" i="65" a="1"/>
  <c r="O27" i="65"/>
  <c r="N27" i="65"/>
  <c r="M27" i="65" a="1"/>
  <c r="M27" i="65"/>
  <c r="L27" i="65"/>
  <c r="K27" i="65" a="1"/>
  <c r="K27" i="65"/>
  <c r="J27" i="65"/>
  <c r="I27" i="65" a="1"/>
  <c r="I27" i="65"/>
  <c r="H27" i="65"/>
  <c r="G27" i="65" a="1"/>
  <c r="G27" i="65"/>
  <c r="F27" i="65"/>
  <c r="E27" i="65" a="1"/>
  <c r="E27" i="65"/>
  <c r="D27" i="65"/>
  <c r="AF26" i="65"/>
  <c r="AE26" i="65" a="1"/>
  <c r="AE26" i="65"/>
  <c r="AD26" i="65"/>
  <c r="AC26" i="65" a="1"/>
  <c r="AC26" i="65"/>
  <c r="AB26" i="65"/>
  <c r="AA26" i="65" a="1"/>
  <c r="AA26" i="65"/>
  <c r="Z26" i="65"/>
  <c r="Y26" i="65" a="1"/>
  <c r="Y26" i="65"/>
  <c r="X26" i="65"/>
  <c r="W26" i="65" a="1"/>
  <c r="W26" i="65"/>
  <c r="V26" i="65"/>
  <c r="U26" i="65" a="1"/>
  <c r="U26" i="65"/>
  <c r="T26" i="65"/>
  <c r="S26" i="65" a="1"/>
  <c r="S26" i="65"/>
  <c r="R26" i="65"/>
  <c r="Q26" i="65" a="1"/>
  <c r="Q26" i="65"/>
  <c r="P26" i="65"/>
  <c r="O26" i="65" a="1"/>
  <c r="O26" i="65"/>
  <c r="N26" i="65"/>
  <c r="M26" i="65" a="1"/>
  <c r="M26" i="65"/>
  <c r="L26" i="65"/>
  <c r="K26" i="65" a="1"/>
  <c r="K26" i="65"/>
  <c r="J26" i="65"/>
  <c r="I26" i="65" a="1"/>
  <c r="I26" i="65"/>
  <c r="H26" i="65"/>
  <c r="G26" i="65" a="1"/>
  <c r="G26" i="65"/>
  <c r="F26" i="65"/>
  <c r="E26" i="65" a="1"/>
  <c r="E26" i="65"/>
  <c r="D26" i="65"/>
  <c r="AF25" i="65"/>
  <c r="AE25" i="65" a="1"/>
  <c r="AE25" i="65"/>
  <c r="AD25" i="65"/>
  <c r="AC25" i="65" a="1"/>
  <c r="AC25" i="65"/>
  <c r="AB25" i="65"/>
  <c r="AA25" i="65" a="1"/>
  <c r="AA25" i="65"/>
  <c r="Z25" i="65"/>
  <c r="Y25" i="65" a="1"/>
  <c r="Y25" i="65"/>
  <c r="X25" i="65"/>
  <c r="W25" i="65" a="1"/>
  <c r="W25" i="65"/>
  <c r="V25" i="65"/>
  <c r="U25" i="65" a="1"/>
  <c r="U25" i="65"/>
  <c r="T25" i="65"/>
  <c r="S25" i="65" a="1"/>
  <c r="S25" i="65"/>
  <c r="R25" i="65"/>
  <c r="Q25" i="65" a="1"/>
  <c r="Q25" i="65"/>
  <c r="P25" i="65"/>
  <c r="O25" i="65" a="1"/>
  <c r="O25" i="65"/>
  <c r="N25" i="65"/>
  <c r="M25" i="65" a="1"/>
  <c r="M25" i="65"/>
  <c r="L25" i="65"/>
  <c r="K25" i="65" a="1"/>
  <c r="K25" i="65"/>
  <c r="J25" i="65"/>
  <c r="I25" i="65" a="1"/>
  <c r="I25" i="65"/>
  <c r="H25" i="65"/>
  <c r="G25" i="65" a="1"/>
  <c r="G25" i="65"/>
  <c r="F25" i="65"/>
  <c r="E25" i="65" a="1"/>
  <c r="E25" i="65"/>
  <c r="D25" i="65"/>
  <c r="AF24" i="65"/>
  <c r="AE24" i="65" a="1"/>
  <c r="AE24" i="65"/>
  <c r="AD24" i="65"/>
  <c r="AC24" i="65" a="1"/>
  <c r="AC24" i="65"/>
  <c r="AB24" i="65"/>
  <c r="AA24" i="65" a="1"/>
  <c r="AA24" i="65"/>
  <c r="Z24" i="65"/>
  <c r="Y24" i="65" a="1"/>
  <c r="Y24" i="65"/>
  <c r="X24" i="65"/>
  <c r="W24" i="65" a="1"/>
  <c r="W24" i="65"/>
  <c r="V24" i="65"/>
  <c r="U24" i="65" a="1"/>
  <c r="U24" i="65"/>
  <c r="T24" i="65"/>
  <c r="S24" i="65" a="1"/>
  <c r="S24" i="65"/>
  <c r="R24" i="65"/>
  <c r="Q24" i="65" a="1"/>
  <c r="Q24" i="65"/>
  <c r="P24" i="65"/>
  <c r="O24" i="65" a="1"/>
  <c r="O24" i="65"/>
  <c r="N24" i="65"/>
  <c r="M24" i="65" a="1"/>
  <c r="M24" i="65"/>
  <c r="L24" i="65"/>
  <c r="K24" i="65" a="1"/>
  <c r="K24" i="65"/>
  <c r="J24" i="65"/>
  <c r="I24" i="65" a="1"/>
  <c r="I24" i="65"/>
  <c r="H24" i="65"/>
  <c r="G24" i="65" a="1"/>
  <c r="G24" i="65"/>
  <c r="F24" i="65"/>
  <c r="E24" i="65" a="1"/>
  <c r="E24" i="65"/>
  <c r="D24" i="65"/>
  <c r="AF23" i="65"/>
  <c r="AE23" i="65" a="1"/>
  <c r="AE23" i="65"/>
  <c r="AD23" i="65"/>
  <c r="AC23" i="65" a="1"/>
  <c r="AC23" i="65"/>
  <c r="AB23" i="65"/>
  <c r="AA23" i="65" a="1"/>
  <c r="AA23" i="65"/>
  <c r="Z23" i="65"/>
  <c r="Y23" i="65" a="1"/>
  <c r="Y23" i="65"/>
  <c r="X23" i="65"/>
  <c r="W23" i="65" a="1"/>
  <c r="W23" i="65"/>
  <c r="V23" i="65"/>
  <c r="U23" i="65" a="1"/>
  <c r="U23" i="65"/>
  <c r="T23" i="65"/>
  <c r="S23" i="65" a="1"/>
  <c r="S23" i="65"/>
  <c r="R23" i="65"/>
  <c r="Q23" i="65" a="1"/>
  <c r="Q23" i="65"/>
  <c r="P23" i="65"/>
  <c r="O23" i="65" a="1"/>
  <c r="O23" i="65"/>
  <c r="N23" i="65"/>
  <c r="M23" i="65" a="1"/>
  <c r="M23" i="65"/>
  <c r="L23" i="65"/>
  <c r="K23" i="65" a="1"/>
  <c r="K23" i="65"/>
  <c r="J23" i="65"/>
  <c r="I23" i="65" a="1"/>
  <c r="I23" i="65"/>
  <c r="H23" i="65"/>
  <c r="G23" i="65" a="1"/>
  <c r="G23" i="65"/>
  <c r="F23" i="65"/>
  <c r="E23" i="65" a="1"/>
  <c r="E23" i="65"/>
  <c r="D23" i="65"/>
  <c r="AF22" i="65"/>
  <c r="AE22" i="65" a="1"/>
  <c r="AE22" i="65"/>
  <c r="AD22" i="65"/>
  <c r="AC22" i="65" a="1"/>
  <c r="AC22" i="65"/>
  <c r="AB22" i="65"/>
  <c r="AA22" i="65" a="1"/>
  <c r="AA22" i="65"/>
  <c r="Z22" i="65"/>
  <c r="Y22" i="65" a="1"/>
  <c r="Y22" i="65"/>
  <c r="X22" i="65"/>
  <c r="W22" i="65" a="1"/>
  <c r="W22" i="65"/>
  <c r="V22" i="65"/>
  <c r="U22" i="65" a="1"/>
  <c r="U22" i="65"/>
  <c r="T22" i="65"/>
  <c r="S22" i="65" a="1"/>
  <c r="S22" i="65"/>
  <c r="R22" i="65"/>
  <c r="Q22" i="65" a="1"/>
  <c r="Q22" i="65"/>
  <c r="P22" i="65"/>
  <c r="O22" i="65" a="1"/>
  <c r="O22" i="65"/>
  <c r="N22" i="65"/>
  <c r="M22" i="65" a="1"/>
  <c r="M22" i="65"/>
  <c r="L22" i="65"/>
  <c r="K22" i="65" a="1"/>
  <c r="K22" i="65"/>
  <c r="J22" i="65"/>
  <c r="I22" i="65" a="1"/>
  <c r="I22" i="65"/>
  <c r="H22" i="65"/>
  <c r="G22" i="65" a="1"/>
  <c r="G22" i="65"/>
  <c r="F22" i="65"/>
  <c r="E22" i="65" a="1"/>
  <c r="E22" i="65"/>
  <c r="D22" i="65"/>
  <c r="AF21" i="65"/>
  <c r="AD21" i="65"/>
  <c r="AB21" i="65"/>
  <c r="Z21" i="65"/>
  <c r="X21" i="65"/>
  <c r="V21" i="65"/>
  <c r="T21" i="65"/>
  <c r="R21" i="65"/>
  <c r="P21" i="65"/>
  <c r="N21" i="65"/>
  <c r="L21" i="65"/>
  <c r="J21" i="65"/>
  <c r="H21" i="65"/>
  <c r="F21" i="65"/>
  <c r="D21" i="65"/>
  <c r="AF18" i="65"/>
  <c r="AD18" i="65"/>
  <c r="AB18" i="65"/>
  <c r="Z18" i="65"/>
  <c r="X18" i="65"/>
  <c r="V18" i="65"/>
  <c r="T18" i="65"/>
  <c r="R18" i="65"/>
  <c r="P18" i="65"/>
  <c r="N18" i="65"/>
  <c r="L18" i="65"/>
  <c r="J18" i="65"/>
  <c r="H18" i="65"/>
  <c r="F18" i="65"/>
  <c r="AF17" i="65"/>
  <c r="AD17" i="65"/>
  <c r="AB17" i="65"/>
  <c r="Z17" i="65"/>
  <c r="X17" i="65"/>
  <c r="V17" i="65"/>
  <c r="T17" i="65"/>
  <c r="R17" i="65"/>
  <c r="P17" i="65"/>
  <c r="N17" i="65"/>
  <c r="L17" i="65"/>
  <c r="J17" i="65"/>
  <c r="H17" i="65"/>
  <c r="F17" i="65"/>
  <c r="AF16" i="65"/>
  <c r="AD16" i="65"/>
  <c r="AB16" i="65"/>
  <c r="Z16" i="65"/>
  <c r="X16" i="65"/>
  <c r="V16" i="65"/>
  <c r="T16" i="65"/>
  <c r="R16" i="65"/>
  <c r="P16" i="65"/>
  <c r="N16" i="65"/>
  <c r="L16" i="65"/>
  <c r="J16" i="65"/>
  <c r="H16" i="65"/>
  <c r="F16" i="65"/>
  <c r="AG38" i="62"/>
  <c r="Z38" i="62"/>
  <c r="S38" i="62"/>
  <c r="L38" i="62"/>
  <c r="E38" i="62"/>
  <c r="AG37" i="62"/>
  <c r="Z37" i="62"/>
  <c r="S37" i="62"/>
  <c r="L37" i="62"/>
  <c r="E37" i="62"/>
  <c r="AG36" i="62"/>
  <c r="Z36" i="62"/>
  <c r="S36" i="62"/>
  <c r="L36" i="62"/>
  <c r="E36" i="62"/>
  <c r="AG35" i="62"/>
  <c r="Z35" i="62"/>
  <c r="S35" i="62"/>
  <c r="L35" i="62"/>
  <c r="E35" i="62"/>
  <c r="AG34" i="62"/>
  <c r="Z34" i="62"/>
  <c r="S34" i="62"/>
  <c r="L34" i="62"/>
  <c r="E34" i="62"/>
  <c r="AG33" i="62"/>
  <c r="Z33" i="62"/>
  <c r="S33" i="62"/>
  <c r="L33" i="62"/>
  <c r="E33" i="62"/>
  <c r="AG32" i="62"/>
  <c r="Z32" i="62"/>
  <c r="S32" i="62"/>
  <c r="L32" i="62"/>
  <c r="E32" i="62"/>
  <c r="AG31" i="62"/>
  <c r="Z31" i="62"/>
  <c r="S31" i="62"/>
  <c r="L31" i="62"/>
  <c r="E31" i="62"/>
  <c r="AG30" i="62"/>
  <c r="Z30" i="62"/>
  <c r="S30" i="62"/>
  <c r="L30" i="62"/>
  <c r="E30" i="62"/>
  <c r="AG29" i="62"/>
  <c r="Z29" i="62"/>
  <c r="S29" i="62"/>
  <c r="L29" i="62"/>
  <c r="E29" i="62"/>
  <c r="AG28" i="62"/>
  <c r="Z28" i="62"/>
  <c r="S28" i="62"/>
  <c r="L28" i="62"/>
  <c r="E28" i="62"/>
  <c r="AG27" i="62"/>
  <c r="Z27" i="62"/>
  <c r="S27" i="62"/>
  <c r="L27" i="62"/>
  <c r="E27" i="62"/>
  <c r="AG26" i="62"/>
  <c r="Z26" i="62"/>
  <c r="S26" i="62"/>
  <c r="L26" i="62"/>
  <c r="E26" i="62"/>
  <c r="AG25" i="62"/>
  <c r="Z25" i="62"/>
  <c r="S25" i="62"/>
  <c r="L25" i="62"/>
  <c r="E25" i="62"/>
  <c r="AG24" i="62"/>
  <c r="Z24" i="62"/>
  <c r="S24" i="62"/>
  <c r="L24" i="62"/>
  <c r="E24" i="62"/>
  <c r="AG23" i="62"/>
  <c r="Z23" i="62"/>
  <c r="S23" i="62"/>
  <c r="L23" i="62"/>
  <c r="E23" i="62"/>
  <c r="AG22" i="62"/>
  <c r="Z22" i="62"/>
  <c r="S22" i="62"/>
  <c r="L22" i="62"/>
  <c r="E22" i="62"/>
  <c r="AG21" i="62"/>
  <c r="Z21" i="62"/>
  <c r="S21" i="62"/>
  <c r="L21" i="62"/>
  <c r="E21" i="62"/>
  <c r="AG20" i="62"/>
  <c r="Z20" i="62"/>
  <c r="S20" i="62"/>
  <c r="L20" i="62"/>
  <c r="E20" i="62"/>
  <c r="AG19" i="62"/>
  <c r="Z19" i="62"/>
  <c r="S19" i="62"/>
  <c r="L19" i="62"/>
  <c r="E19" i="62"/>
  <c r="AG18" i="62"/>
  <c r="Z18" i="62"/>
  <c r="S18" i="62"/>
  <c r="L18" i="62"/>
  <c r="E18" i="62"/>
  <c r="AG17" i="62"/>
  <c r="Z17" i="62"/>
  <c r="S17" i="62"/>
  <c r="L17" i="62"/>
  <c r="E17" i="62"/>
  <c r="AG16" i="62"/>
  <c r="Z16" i="62"/>
  <c r="S16" i="62"/>
  <c r="L16" i="62"/>
  <c r="E16" i="62"/>
  <c r="AG38" i="61"/>
  <c r="Z38" i="61"/>
  <c r="S38" i="61"/>
  <c r="L38" i="61"/>
  <c r="E38" i="61"/>
  <c r="AG37" i="61"/>
  <c r="Z37" i="61"/>
  <c r="S37" i="61"/>
  <c r="L37" i="61"/>
  <c r="E37" i="61"/>
  <c r="AG36" i="61"/>
  <c r="Z36" i="61"/>
  <c r="S36" i="61"/>
  <c r="L36" i="61"/>
  <c r="E36" i="61"/>
  <c r="AG35" i="61"/>
  <c r="Z35" i="61"/>
  <c r="S35" i="61"/>
  <c r="L35" i="61"/>
  <c r="E35" i="61"/>
  <c r="AG34" i="61"/>
  <c r="Z34" i="61"/>
  <c r="S34" i="61"/>
  <c r="L34" i="61"/>
  <c r="E34" i="61"/>
  <c r="AG33" i="61"/>
  <c r="Z33" i="61"/>
  <c r="S33" i="61"/>
  <c r="L33" i="61"/>
  <c r="E33" i="61"/>
  <c r="AG32" i="61"/>
  <c r="Z32" i="61"/>
  <c r="S32" i="61"/>
  <c r="L32" i="61"/>
  <c r="E32" i="61"/>
  <c r="AG31" i="61"/>
  <c r="Z31" i="61"/>
  <c r="S31" i="61"/>
  <c r="L31" i="61"/>
  <c r="E31" i="61"/>
  <c r="AG30" i="61"/>
  <c r="Z30" i="61"/>
  <c r="S30" i="61"/>
  <c r="L30" i="61"/>
  <c r="E30" i="61"/>
  <c r="AG29" i="61"/>
  <c r="Z29" i="61"/>
  <c r="S29" i="61"/>
  <c r="L29" i="61"/>
  <c r="E29" i="61"/>
  <c r="AG28" i="61"/>
  <c r="Z28" i="61"/>
  <c r="S28" i="61"/>
  <c r="L28" i="61"/>
  <c r="E28" i="61"/>
  <c r="AG27" i="61"/>
  <c r="Z27" i="61"/>
  <c r="S27" i="61"/>
  <c r="L27" i="61"/>
  <c r="E27" i="61"/>
  <c r="AG26" i="61"/>
  <c r="Z26" i="61"/>
  <c r="S26" i="61"/>
  <c r="L26" i="61"/>
  <c r="E26" i="61"/>
  <c r="AG25" i="61"/>
  <c r="Z25" i="61"/>
  <c r="S25" i="61"/>
  <c r="L25" i="61"/>
  <c r="E25" i="61"/>
  <c r="AG24" i="61"/>
  <c r="Z24" i="61"/>
  <c r="S24" i="61"/>
  <c r="L24" i="61"/>
  <c r="E24" i="61"/>
  <c r="AG23" i="61"/>
  <c r="Z23" i="61"/>
  <c r="S23" i="61"/>
  <c r="L23" i="61"/>
  <c r="E23" i="61"/>
  <c r="AG22" i="61"/>
  <c r="Z22" i="61"/>
  <c r="S22" i="61"/>
  <c r="L22" i="61"/>
  <c r="E22" i="61"/>
  <c r="AG21" i="61"/>
  <c r="Z21" i="61"/>
  <c r="S21" i="61"/>
  <c r="L21" i="61"/>
  <c r="E21" i="61"/>
  <c r="AG20" i="61"/>
  <c r="Z20" i="61"/>
  <c r="S20" i="61"/>
  <c r="L20" i="61"/>
  <c r="E20" i="61"/>
  <c r="AG19" i="61"/>
  <c r="Z19" i="61"/>
  <c r="S19" i="61"/>
  <c r="L19" i="61"/>
  <c r="E19" i="61"/>
  <c r="AG18" i="61"/>
  <c r="Z18" i="61"/>
  <c r="S18" i="61"/>
  <c r="L18" i="61"/>
  <c r="E18" i="61"/>
  <c r="AG17" i="61"/>
  <c r="Z17" i="61"/>
  <c r="S17" i="61"/>
  <c r="L17" i="61"/>
  <c r="E17" i="61"/>
  <c r="AG16" i="61"/>
  <c r="Z16" i="61"/>
  <c r="S16" i="61"/>
  <c r="L16" i="61"/>
  <c r="E16" i="61"/>
  <c r="AG38" i="60"/>
  <c r="Z38" i="60"/>
  <c r="S38" i="60"/>
  <c r="L38" i="60"/>
  <c r="E38" i="60"/>
  <c r="AG37" i="60"/>
  <c r="Z37" i="60"/>
  <c r="S37" i="60"/>
  <c r="L37" i="60"/>
  <c r="E37" i="60"/>
  <c r="AG36" i="60"/>
  <c r="Z36" i="60"/>
  <c r="S36" i="60"/>
  <c r="L36" i="60"/>
  <c r="E36" i="60"/>
  <c r="AG35" i="60"/>
  <c r="Z35" i="60"/>
  <c r="S35" i="60"/>
  <c r="L35" i="60"/>
  <c r="E35" i="60"/>
  <c r="AG34" i="60"/>
  <c r="Z34" i="60"/>
  <c r="S34" i="60"/>
  <c r="L34" i="60"/>
  <c r="E34" i="60"/>
  <c r="AG33" i="60"/>
  <c r="Z33" i="60"/>
  <c r="S33" i="60"/>
  <c r="L33" i="60"/>
  <c r="E33" i="60"/>
  <c r="AG32" i="60"/>
  <c r="Z32" i="60"/>
  <c r="S32" i="60"/>
  <c r="L32" i="60"/>
  <c r="E32" i="60"/>
  <c r="AG31" i="60"/>
  <c r="Z31" i="60"/>
  <c r="S31" i="60"/>
  <c r="L31" i="60"/>
  <c r="E31" i="60"/>
  <c r="AG30" i="60"/>
  <c r="Z30" i="60"/>
  <c r="S30" i="60"/>
  <c r="L30" i="60"/>
  <c r="E30" i="60"/>
  <c r="AG29" i="60"/>
  <c r="Z29" i="60"/>
  <c r="S29" i="60"/>
  <c r="L29" i="60"/>
  <c r="E29" i="60"/>
  <c r="AG28" i="60"/>
  <c r="Z28" i="60"/>
  <c r="S28" i="60"/>
  <c r="L28" i="60"/>
  <c r="E28" i="60"/>
  <c r="AG27" i="60"/>
  <c r="Z27" i="60"/>
  <c r="S27" i="60"/>
  <c r="L27" i="60"/>
  <c r="E27" i="60"/>
  <c r="AG26" i="60"/>
  <c r="Z26" i="60"/>
  <c r="S26" i="60"/>
  <c r="L26" i="60"/>
  <c r="E26" i="60"/>
  <c r="AG25" i="60"/>
  <c r="Z25" i="60"/>
  <c r="S25" i="60"/>
  <c r="L25" i="60"/>
  <c r="E25" i="60"/>
  <c r="AG24" i="60"/>
  <c r="Z24" i="60"/>
  <c r="S24" i="60"/>
  <c r="L24" i="60"/>
  <c r="E24" i="60"/>
  <c r="AG23" i="60"/>
  <c r="Z23" i="60"/>
  <c r="S23" i="60"/>
  <c r="L23" i="60"/>
  <c r="E23" i="60"/>
  <c r="AG22" i="60"/>
  <c r="Z22" i="60"/>
  <c r="S22" i="60"/>
  <c r="L22" i="60"/>
  <c r="E22" i="60"/>
  <c r="AG21" i="60"/>
  <c r="Z21" i="60"/>
  <c r="S21" i="60"/>
  <c r="L21" i="60"/>
  <c r="E21" i="60"/>
  <c r="AG20" i="60"/>
  <c r="Z20" i="60"/>
  <c r="S20" i="60"/>
  <c r="L20" i="60"/>
  <c r="E20" i="60"/>
  <c r="AG19" i="60"/>
  <c r="Z19" i="60"/>
  <c r="S19" i="60"/>
  <c r="L19" i="60"/>
  <c r="E19" i="60"/>
  <c r="AG18" i="60"/>
  <c r="Z18" i="60"/>
  <c r="S18" i="60"/>
  <c r="L18" i="60"/>
  <c r="E18" i="60"/>
  <c r="AG17" i="60"/>
  <c r="Z17" i="60"/>
  <c r="S17" i="60"/>
  <c r="L17" i="60"/>
  <c r="E17" i="60"/>
  <c r="AG16" i="60"/>
  <c r="Z16" i="60"/>
  <c r="S16" i="60"/>
  <c r="L16" i="60"/>
  <c r="E16" i="60"/>
  <c r="AG38" i="59"/>
  <c r="Z38" i="59"/>
  <c r="S38" i="59"/>
  <c r="L38" i="59"/>
  <c r="E38" i="59"/>
  <c r="AG37" i="59"/>
  <c r="Z37" i="59"/>
  <c r="S37" i="59"/>
  <c r="L37" i="59"/>
  <c r="E37" i="59"/>
  <c r="AG36" i="59"/>
  <c r="Z36" i="59"/>
  <c r="S36" i="59"/>
  <c r="L36" i="59"/>
  <c r="E36" i="59"/>
  <c r="AG35" i="59"/>
  <c r="Z35" i="59"/>
  <c r="S35" i="59"/>
  <c r="L35" i="59"/>
  <c r="E35" i="59"/>
  <c r="AG34" i="59"/>
  <c r="Z34" i="59"/>
  <c r="S34" i="59"/>
  <c r="L34" i="59"/>
  <c r="E34" i="59"/>
  <c r="AG33" i="59"/>
  <c r="Z33" i="59"/>
  <c r="S33" i="59"/>
  <c r="L33" i="59"/>
  <c r="E33" i="59"/>
  <c r="AG32" i="59"/>
  <c r="Z32" i="59"/>
  <c r="S32" i="59"/>
  <c r="L32" i="59"/>
  <c r="E32" i="59"/>
  <c r="AG31" i="59"/>
  <c r="Z31" i="59"/>
  <c r="S31" i="59"/>
  <c r="L31" i="59"/>
  <c r="E31" i="59"/>
  <c r="AG30" i="59"/>
  <c r="Z30" i="59"/>
  <c r="S30" i="59"/>
  <c r="L30" i="59"/>
  <c r="E30" i="59"/>
  <c r="AG29" i="59"/>
  <c r="Z29" i="59"/>
  <c r="S29" i="59"/>
  <c r="L29" i="59"/>
  <c r="E29" i="59"/>
  <c r="AG28" i="59"/>
  <c r="Z28" i="59"/>
  <c r="S28" i="59"/>
  <c r="L28" i="59"/>
  <c r="E28" i="59"/>
  <c r="AG27" i="59"/>
  <c r="Z27" i="59"/>
  <c r="S27" i="59"/>
  <c r="L27" i="59"/>
  <c r="E27" i="59"/>
  <c r="AG26" i="59"/>
  <c r="Z26" i="59"/>
  <c r="S26" i="59"/>
  <c r="L26" i="59"/>
  <c r="E26" i="59"/>
  <c r="AG25" i="59"/>
  <c r="Z25" i="59"/>
  <c r="S25" i="59"/>
  <c r="L25" i="59"/>
  <c r="E25" i="59"/>
  <c r="AG24" i="59"/>
  <c r="Z24" i="59"/>
  <c r="S24" i="59"/>
  <c r="L24" i="59"/>
  <c r="E24" i="59"/>
  <c r="AG23" i="59"/>
  <c r="Z23" i="59"/>
  <c r="S23" i="59"/>
  <c r="L23" i="59"/>
  <c r="E23" i="59"/>
  <c r="AG22" i="59"/>
  <c r="Z22" i="59"/>
  <c r="S22" i="59"/>
  <c r="L22" i="59"/>
  <c r="E22" i="59"/>
  <c r="AG21" i="59"/>
  <c r="Z21" i="59"/>
  <c r="S21" i="59"/>
  <c r="L21" i="59"/>
  <c r="E21" i="59"/>
  <c r="AG20" i="59"/>
  <c r="Z20" i="59"/>
  <c r="S20" i="59"/>
  <c r="L20" i="59"/>
  <c r="E20" i="59"/>
  <c r="AG19" i="59"/>
  <c r="Z19" i="59"/>
  <c r="S19" i="59"/>
  <c r="L19" i="59"/>
  <c r="E19" i="59"/>
  <c r="AG18" i="59"/>
  <c r="Z18" i="59"/>
  <c r="S18" i="59"/>
  <c r="L18" i="59"/>
  <c r="E18" i="59"/>
  <c r="AG17" i="59"/>
  <c r="Z17" i="59"/>
  <c r="S17" i="59"/>
  <c r="L17" i="59"/>
  <c r="E17" i="59"/>
  <c r="AG16" i="59"/>
  <c r="Z16" i="59"/>
  <c r="S16" i="59"/>
  <c r="L16" i="59"/>
  <c r="E16" i="59"/>
  <c r="AG38" i="58"/>
  <c r="Z38" i="58"/>
  <c r="S38" i="58"/>
  <c r="L38" i="58"/>
  <c r="E38" i="58"/>
  <c r="AG37" i="58"/>
  <c r="Z37" i="58"/>
  <c r="S37" i="58"/>
  <c r="L37" i="58"/>
  <c r="E37" i="58"/>
  <c r="AG36" i="58"/>
  <c r="Z36" i="58"/>
  <c r="S36" i="58"/>
  <c r="L36" i="58"/>
  <c r="E36" i="58"/>
  <c r="AG35" i="58"/>
  <c r="Z35" i="58"/>
  <c r="S35" i="58"/>
  <c r="L35" i="58"/>
  <c r="E35" i="58"/>
  <c r="AG34" i="58"/>
  <c r="Z34" i="58"/>
  <c r="S34" i="58"/>
  <c r="L34" i="58"/>
  <c r="E34" i="58"/>
  <c r="AG33" i="58"/>
  <c r="Z33" i="58"/>
  <c r="S33" i="58"/>
  <c r="L33" i="58"/>
  <c r="E33" i="58"/>
  <c r="AG32" i="58"/>
  <c r="Z32" i="58"/>
  <c r="S32" i="58"/>
  <c r="L32" i="58"/>
  <c r="E32" i="58"/>
  <c r="AG31" i="58"/>
  <c r="Z31" i="58"/>
  <c r="S31" i="58"/>
  <c r="L31" i="58"/>
  <c r="E31" i="58"/>
  <c r="AG30" i="58"/>
  <c r="Z30" i="58"/>
  <c r="S30" i="58"/>
  <c r="L30" i="58"/>
  <c r="E30" i="58"/>
  <c r="AG29" i="58"/>
  <c r="Z29" i="58"/>
  <c r="S29" i="58"/>
  <c r="L29" i="58"/>
  <c r="E29" i="58"/>
  <c r="AG28" i="58"/>
  <c r="Z28" i="58"/>
  <c r="S28" i="58"/>
  <c r="L28" i="58"/>
  <c r="E28" i="58"/>
  <c r="AG27" i="58"/>
  <c r="Z27" i="58"/>
  <c r="S27" i="58"/>
  <c r="L27" i="58"/>
  <c r="E27" i="58"/>
  <c r="AG26" i="58"/>
  <c r="Z26" i="58"/>
  <c r="S26" i="58"/>
  <c r="L26" i="58"/>
  <c r="E26" i="58"/>
  <c r="AG25" i="58"/>
  <c r="Z25" i="58"/>
  <c r="S25" i="58"/>
  <c r="L25" i="58"/>
  <c r="E25" i="58"/>
  <c r="AG24" i="58"/>
  <c r="Z24" i="58"/>
  <c r="S24" i="58"/>
  <c r="L24" i="58"/>
  <c r="E24" i="58"/>
  <c r="AG23" i="58"/>
  <c r="Z23" i="58"/>
  <c r="S23" i="58"/>
  <c r="L23" i="58"/>
  <c r="E23" i="58"/>
  <c r="AG22" i="58"/>
  <c r="Z22" i="58"/>
  <c r="S22" i="58"/>
  <c r="L22" i="58"/>
  <c r="E22" i="58"/>
  <c r="AG21" i="58"/>
  <c r="Z21" i="58"/>
  <c r="S21" i="58"/>
  <c r="L21" i="58"/>
  <c r="E21" i="58"/>
  <c r="AG20" i="58"/>
  <c r="Z20" i="58"/>
  <c r="S20" i="58"/>
  <c r="L20" i="58"/>
  <c r="E20" i="58"/>
  <c r="AG19" i="58"/>
  <c r="Z19" i="58"/>
  <c r="S19" i="58"/>
  <c r="L19" i="58"/>
  <c r="E19" i="58"/>
  <c r="AG18" i="58"/>
  <c r="Z18" i="58"/>
  <c r="S18" i="58"/>
  <c r="L18" i="58"/>
  <c r="E18" i="58"/>
  <c r="AG17" i="58"/>
  <c r="Z17" i="58"/>
  <c r="S17" i="58"/>
  <c r="L17" i="58"/>
  <c r="E17" i="58"/>
  <c r="AG16" i="58"/>
  <c r="Z16" i="58"/>
  <c r="S16" i="58"/>
  <c r="L16" i="58"/>
  <c r="E16" i="58"/>
  <c r="AG38" i="57"/>
  <c r="Z38" i="57"/>
  <c r="S38" i="57"/>
  <c r="L38" i="57"/>
  <c r="E38" i="57"/>
  <c r="AG37" i="57"/>
  <c r="Z37" i="57"/>
  <c r="S37" i="57"/>
  <c r="L37" i="57"/>
  <c r="E37" i="57"/>
  <c r="AG36" i="57"/>
  <c r="Z36" i="57"/>
  <c r="S36" i="57"/>
  <c r="L36" i="57"/>
  <c r="E36" i="57"/>
  <c r="AG35" i="57"/>
  <c r="Z35" i="57"/>
  <c r="S35" i="57"/>
  <c r="L35" i="57"/>
  <c r="E35" i="57"/>
  <c r="AG34" i="57"/>
  <c r="Z34" i="57"/>
  <c r="S34" i="57"/>
  <c r="L34" i="57"/>
  <c r="E34" i="57"/>
  <c r="AG33" i="57"/>
  <c r="Z33" i="57"/>
  <c r="S33" i="57"/>
  <c r="L33" i="57"/>
  <c r="E33" i="57"/>
  <c r="AG32" i="57"/>
  <c r="Z32" i="57"/>
  <c r="S32" i="57"/>
  <c r="L32" i="57"/>
  <c r="E32" i="57"/>
  <c r="AG31" i="57"/>
  <c r="Z31" i="57"/>
  <c r="S31" i="57"/>
  <c r="L31" i="57"/>
  <c r="E31" i="57"/>
  <c r="AG30" i="57"/>
  <c r="Z30" i="57"/>
  <c r="S30" i="57"/>
  <c r="L30" i="57"/>
  <c r="E30" i="57"/>
  <c r="AG29" i="57"/>
  <c r="Z29" i="57"/>
  <c r="S29" i="57"/>
  <c r="L29" i="57"/>
  <c r="E29" i="57"/>
  <c r="AG28" i="57"/>
  <c r="Z28" i="57"/>
  <c r="S28" i="57"/>
  <c r="L28" i="57"/>
  <c r="E28" i="57"/>
  <c r="AG27" i="57"/>
  <c r="Z27" i="57"/>
  <c r="S27" i="57"/>
  <c r="L27" i="57"/>
  <c r="E27" i="57"/>
  <c r="AG26" i="57"/>
  <c r="Z26" i="57"/>
  <c r="S26" i="57"/>
  <c r="L26" i="57"/>
  <c r="E26" i="57"/>
  <c r="AG25" i="57"/>
  <c r="Z25" i="57"/>
  <c r="S25" i="57"/>
  <c r="L25" i="57"/>
  <c r="E25" i="57"/>
  <c r="AG24" i="57"/>
  <c r="Z24" i="57"/>
  <c r="S24" i="57"/>
  <c r="L24" i="57"/>
  <c r="E24" i="57"/>
  <c r="AG23" i="57"/>
  <c r="Z23" i="57"/>
  <c r="S23" i="57"/>
  <c r="L23" i="57"/>
  <c r="E23" i="57"/>
  <c r="AG22" i="57"/>
  <c r="Z22" i="57"/>
  <c r="S22" i="57"/>
  <c r="L22" i="57"/>
  <c r="E22" i="57"/>
  <c r="AG21" i="57"/>
  <c r="Z21" i="57"/>
  <c r="S21" i="57"/>
  <c r="L21" i="57"/>
  <c r="E21" i="57"/>
  <c r="AG20" i="57"/>
  <c r="Z20" i="57"/>
  <c r="S20" i="57"/>
  <c r="L20" i="57"/>
  <c r="E20" i="57"/>
  <c r="AG19" i="57"/>
  <c r="Z19" i="57"/>
  <c r="S19" i="57"/>
  <c r="L19" i="57"/>
  <c r="E19" i="57"/>
  <c r="AG18" i="57"/>
  <c r="Z18" i="57"/>
  <c r="S18" i="57"/>
  <c r="L18" i="57"/>
  <c r="E18" i="57"/>
  <c r="AG17" i="57"/>
  <c r="Z17" i="57"/>
  <c r="S17" i="57"/>
  <c r="L17" i="57"/>
  <c r="E17" i="57"/>
  <c r="AG16" i="57"/>
  <c r="Z16" i="57"/>
  <c r="S16" i="57"/>
  <c r="L16" i="57"/>
  <c r="E16" i="57"/>
  <c r="AG38" i="56"/>
  <c r="Z38" i="56"/>
  <c r="S38" i="56"/>
  <c r="L38" i="56"/>
  <c r="E38" i="56"/>
  <c r="AG37" i="56"/>
  <c r="Z37" i="56"/>
  <c r="S37" i="56"/>
  <c r="L37" i="56"/>
  <c r="E37" i="56"/>
  <c r="AG36" i="56"/>
  <c r="Z36" i="56"/>
  <c r="S36" i="56"/>
  <c r="L36" i="56"/>
  <c r="E36" i="56"/>
  <c r="AG35" i="56"/>
  <c r="Z35" i="56"/>
  <c r="S35" i="56"/>
  <c r="L35" i="56"/>
  <c r="E35" i="56"/>
  <c r="AG34" i="56"/>
  <c r="Z34" i="56"/>
  <c r="S34" i="56"/>
  <c r="L34" i="56"/>
  <c r="E34" i="56"/>
  <c r="AG33" i="56"/>
  <c r="Z33" i="56"/>
  <c r="S33" i="56"/>
  <c r="L33" i="56"/>
  <c r="E33" i="56"/>
  <c r="AG32" i="56"/>
  <c r="Z32" i="56"/>
  <c r="S32" i="56"/>
  <c r="L32" i="56"/>
  <c r="E32" i="56"/>
  <c r="AG31" i="56"/>
  <c r="Z31" i="56"/>
  <c r="S31" i="56"/>
  <c r="L31" i="56"/>
  <c r="E31" i="56"/>
  <c r="AG30" i="56"/>
  <c r="Z30" i="56"/>
  <c r="S30" i="56"/>
  <c r="L30" i="56"/>
  <c r="E30" i="56"/>
  <c r="AG29" i="56"/>
  <c r="Z29" i="56"/>
  <c r="S29" i="56"/>
  <c r="L29" i="56"/>
  <c r="E29" i="56"/>
  <c r="AG28" i="56"/>
  <c r="Z28" i="56"/>
  <c r="S28" i="56"/>
  <c r="L28" i="56"/>
  <c r="E28" i="56"/>
  <c r="AG27" i="56"/>
  <c r="Z27" i="56"/>
  <c r="S27" i="56"/>
  <c r="L27" i="56"/>
  <c r="E27" i="56"/>
  <c r="AG26" i="56"/>
  <c r="Z26" i="56"/>
  <c r="S26" i="56"/>
  <c r="L26" i="56"/>
  <c r="E26" i="56"/>
  <c r="AG25" i="56"/>
  <c r="Z25" i="56"/>
  <c r="S25" i="56"/>
  <c r="L25" i="56"/>
  <c r="E25" i="56"/>
  <c r="AG24" i="56"/>
  <c r="Z24" i="56"/>
  <c r="S24" i="56"/>
  <c r="L24" i="56"/>
  <c r="E24" i="56"/>
  <c r="AG23" i="56"/>
  <c r="Z23" i="56"/>
  <c r="S23" i="56"/>
  <c r="L23" i="56"/>
  <c r="E23" i="56"/>
  <c r="AG22" i="56"/>
  <c r="Z22" i="56"/>
  <c r="S22" i="56"/>
  <c r="L22" i="56"/>
  <c r="E22" i="56"/>
  <c r="AG21" i="56"/>
  <c r="Z21" i="56"/>
  <c r="S21" i="56"/>
  <c r="L21" i="56"/>
  <c r="E21" i="56"/>
  <c r="AG20" i="56"/>
  <c r="Z20" i="56"/>
  <c r="S20" i="56"/>
  <c r="L20" i="56"/>
  <c r="E20" i="56"/>
  <c r="AG19" i="56"/>
  <c r="Z19" i="56"/>
  <c r="S19" i="56"/>
  <c r="L19" i="56"/>
  <c r="E19" i="56"/>
  <c r="AG18" i="56"/>
  <c r="Z18" i="56"/>
  <c r="S18" i="56"/>
  <c r="L18" i="56"/>
  <c r="E18" i="56"/>
  <c r="AG17" i="56"/>
  <c r="Z17" i="56"/>
  <c r="S17" i="56"/>
  <c r="L17" i="56"/>
  <c r="E17" i="56"/>
  <c r="AG16" i="56"/>
  <c r="Z16" i="56"/>
  <c r="S16" i="56"/>
  <c r="L16" i="56"/>
  <c r="E16" i="56"/>
  <c r="AG38" i="55"/>
  <c r="Z38" i="55"/>
  <c r="S38" i="55"/>
  <c r="L38" i="55"/>
  <c r="E38" i="55"/>
  <c r="AG37" i="55"/>
  <c r="Z37" i="55"/>
  <c r="S37" i="55"/>
  <c r="L37" i="55"/>
  <c r="E37" i="55"/>
  <c r="AG36" i="55"/>
  <c r="Z36" i="55"/>
  <c r="S36" i="55"/>
  <c r="L36" i="55"/>
  <c r="E36" i="55"/>
  <c r="AG35" i="55"/>
  <c r="Z35" i="55"/>
  <c r="S35" i="55"/>
  <c r="L35" i="55"/>
  <c r="E35" i="55"/>
  <c r="AG34" i="55"/>
  <c r="Z34" i="55"/>
  <c r="S34" i="55"/>
  <c r="L34" i="55"/>
  <c r="E34" i="55"/>
  <c r="AG33" i="55"/>
  <c r="Z33" i="55"/>
  <c r="S33" i="55"/>
  <c r="L33" i="55"/>
  <c r="E33" i="55"/>
  <c r="AG32" i="55"/>
  <c r="Z32" i="55"/>
  <c r="S32" i="55"/>
  <c r="L32" i="55"/>
  <c r="E32" i="55"/>
  <c r="AG31" i="55"/>
  <c r="Z31" i="55"/>
  <c r="S31" i="55"/>
  <c r="L31" i="55"/>
  <c r="E31" i="55"/>
  <c r="AG30" i="55"/>
  <c r="Z30" i="55"/>
  <c r="S30" i="55"/>
  <c r="L30" i="55"/>
  <c r="E30" i="55"/>
  <c r="AG29" i="55"/>
  <c r="Z29" i="55"/>
  <c r="S29" i="55"/>
  <c r="L29" i="55"/>
  <c r="E29" i="55"/>
  <c r="AG28" i="55"/>
  <c r="Z28" i="55"/>
  <c r="S28" i="55"/>
  <c r="L28" i="55"/>
  <c r="E28" i="55"/>
  <c r="AG27" i="55"/>
  <c r="Z27" i="55"/>
  <c r="S27" i="55"/>
  <c r="L27" i="55"/>
  <c r="E27" i="55"/>
  <c r="AG26" i="55"/>
  <c r="Z26" i="55"/>
  <c r="S26" i="55"/>
  <c r="L26" i="55"/>
  <c r="E26" i="55"/>
  <c r="AG25" i="55"/>
  <c r="Z25" i="55"/>
  <c r="S25" i="55"/>
  <c r="L25" i="55"/>
  <c r="E25" i="55"/>
  <c r="AG24" i="55"/>
  <c r="Z24" i="55"/>
  <c r="S24" i="55"/>
  <c r="L24" i="55"/>
  <c r="E24" i="55"/>
  <c r="AG23" i="55"/>
  <c r="Z23" i="55"/>
  <c r="S23" i="55"/>
  <c r="L23" i="55"/>
  <c r="E23" i="55"/>
  <c r="AG22" i="55"/>
  <c r="Z22" i="55"/>
  <c r="S22" i="55"/>
  <c r="L22" i="55"/>
  <c r="E22" i="55"/>
  <c r="AG21" i="55"/>
  <c r="Z21" i="55"/>
  <c r="S21" i="55"/>
  <c r="L21" i="55"/>
  <c r="E21" i="55"/>
  <c r="AG20" i="55"/>
  <c r="Z20" i="55"/>
  <c r="S20" i="55"/>
  <c r="L20" i="55"/>
  <c r="E20" i="55"/>
  <c r="AG19" i="55"/>
  <c r="Z19" i="55"/>
  <c r="S19" i="55"/>
  <c r="L19" i="55"/>
  <c r="E19" i="55"/>
  <c r="AG18" i="55"/>
  <c r="Z18" i="55"/>
  <c r="S18" i="55"/>
  <c r="L18" i="55"/>
  <c r="E18" i="55"/>
  <c r="AG17" i="55"/>
  <c r="Z17" i="55"/>
  <c r="S17" i="55"/>
  <c r="L17" i="55"/>
  <c r="E17" i="55"/>
  <c r="AG16" i="55"/>
  <c r="Z16" i="55"/>
  <c r="S16" i="55"/>
  <c r="L16" i="55"/>
  <c r="E16" i="55"/>
  <c r="AG38" i="19"/>
  <c r="Z38" i="19"/>
  <c r="S38" i="19"/>
  <c r="L38" i="19"/>
  <c r="E38" i="19"/>
  <c r="AG37" i="19"/>
  <c r="Z37" i="19"/>
  <c r="S37" i="19"/>
  <c r="L37" i="19"/>
  <c r="E37" i="19"/>
  <c r="AG36" i="19"/>
  <c r="Z36" i="19"/>
  <c r="S36" i="19"/>
  <c r="L36" i="19"/>
  <c r="E36" i="19"/>
  <c r="AG35" i="19"/>
  <c r="Z35" i="19"/>
  <c r="S35" i="19"/>
  <c r="L35" i="19"/>
  <c r="E35" i="19"/>
  <c r="AG34" i="19"/>
  <c r="Z34" i="19"/>
  <c r="S34" i="19"/>
  <c r="L34" i="19"/>
  <c r="E34" i="19"/>
  <c r="AG33" i="19"/>
  <c r="Z33" i="19"/>
  <c r="S33" i="19"/>
  <c r="L33" i="19"/>
  <c r="E33" i="19"/>
  <c r="AG32" i="19"/>
  <c r="Z32" i="19"/>
  <c r="S32" i="19"/>
  <c r="L32" i="19"/>
  <c r="E32" i="19"/>
  <c r="AG31" i="19"/>
  <c r="Z31" i="19"/>
  <c r="S31" i="19"/>
  <c r="L31" i="19"/>
  <c r="E31" i="19"/>
  <c r="AG30" i="19"/>
  <c r="Z30" i="19"/>
  <c r="S30" i="19"/>
  <c r="L30" i="19"/>
  <c r="E30" i="19"/>
  <c r="AG29" i="19"/>
  <c r="Z29" i="19"/>
  <c r="S29" i="19"/>
  <c r="L29" i="19"/>
  <c r="E29" i="19"/>
  <c r="AG28" i="19"/>
  <c r="Z28" i="19"/>
  <c r="S28" i="19"/>
  <c r="L28" i="19"/>
  <c r="E28" i="19"/>
  <c r="AG27" i="19"/>
  <c r="Z27" i="19"/>
  <c r="S27" i="19"/>
  <c r="L27" i="19"/>
  <c r="E27" i="19"/>
  <c r="AG26" i="19"/>
  <c r="Z26" i="19"/>
  <c r="S26" i="19"/>
  <c r="L26" i="19"/>
  <c r="E26" i="19"/>
  <c r="AG25" i="19"/>
  <c r="Z25" i="19"/>
  <c r="S25" i="19"/>
  <c r="L25" i="19"/>
  <c r="E25" i="19"/>
  <c r="AG24" i="19"/>
  <c r="Z24" i="19"/>
  <c r="S24" i="19"/>
  <c r="L24" i="19"/>
  <c r="E24" i="19"/>
  <c r="AG23" i="19"/>
  <c r="Z23" i="19"/>
  <c r="S23" i="19"/>
  <c r="L23" i="19"/>
  <c r="E23" i="19"/>
  <c r="AG22" i="19"/>
  <c r="Z22" i="19"/>
  <c r="S22" i="19"/>
  <c r="L22" i="19"/>
  <c r="E22" i="19"/>
  <c r="AG21" i="19"/>
  <c r="Z21" i="19"/>
  <c r="S21" i="19"/>
  <c r="L21" i="19"/>
  <c r="E21" i="19"/>
  <c r="AG20" i="19"/>
  <c r="Z20" i="19"/>
  <c r="S20" i="19"/>
  <c r="L20" i="19"/>
  <c r="E20" i="19"/>
  <c r="AG19" i="19"/>
  <c r="Z19" i="19"/>
  <c r="S19" i="19"/>
  <c r="L19" i="19"/>
  <c r="E19" i="19"/>
  <c r="AG18" i="19"/>
  <c r="Z18" i="19"/>
  <c r="S18" i="19"/>
  <c r="L18" i="19"/>
  <c r="E18" i="19"/>
  <c r="AG17" i="19"/>
  <c r="Z17" i="19"/>
  <c r="S17" i="19"/>
  <c r="L17" i="19"/>
  <c r="E17" i="19"/>
  <c r="AG16" i="19"/>
  <c r="Z16" i="19"/>
  <c r="S16" i="19"/>
  <c r="L16" i="19"/>
  <c r="E16" i="19"/>
  <c r="AG53" i="5"/>
  <c r="Z53" i="5"/>
  <c r="S53" i="5"/>
  <c r="L53" i="5"/>
  <c r="E53" i="5"/>
  <c r="AG52" i="5"/>
  <c r="Z52" i="5"/>
  <c r="S52" i="5"/>
  <c r="L52" i="5"/>
  <c r="E52" i="5"/>
  <c r="AG51" i="5"/>
  <c r="Z51" i="5"/>
  <c r="S51" i="5"/>
  <c r="L51" i="5"/>
  <c r="E51" i="5"/>
  <c r="AG50" i="5"/>
  <c r="Z50" i="5"/>
  <c r="S50" i="5"/>
  <c r="L50" i="5"/>
  <c r="E50" i="5"/>
  <c r="AG49" i="5"/>
  <c r="Z49" i="5"/>
  <c r="S49" i="5"/>
  <c r="L49" i="5"/>
  <c r="E49" i="5"/>
  <c r="AG48" i="5"/>
  <c r="Z48" i="5"/>
  <c r="S48" i="5"/>
  <c r="L48" i="5"/>
  <c r="E48" i="5"/>
  <c r="AG47" i="5"/>
  <c r="Z47" i="5"/>
  <c r="S47" i="5"/>
  <c r="L47" i="5"/>
  <c r="E47" i="5"/>
  <c r="AG46" i="5"/>
  <c r="Z46" i="5"/>
  <c r="S46" i="5"/>
  <c r="L46" i="5"/>
  <c r="E46" i="5"/>
  <c r="AG45" i="5"/>
  <c r="Z45" i="5"/>
  <c r="S45" i="5"/>
  <c r="L45" i="5"/>
  <c r="E45" i="5"/>
  <c r="AG44" i="5"/>
  <c r="Z44" i="5"/>
  <c r="S44" i="5"/>
  <c r="L44" i="5"/>
  <c r="E44" i="5"/>
  <c r="AG43" i="5"/>
  <c r="Z43" i="5"/>
  <c r="S43" i="5"/>
  <c r="L43" i="5"/>
  <c r="E43" i="5"/>
  <c r="AG42" i="5"/>
  <c r="Z42" i="5"/>
  <c r="S42" i="5"/>
  <c r="L42" i="5"/>
  <c r="E42" i="5"/>
  <c r="AG41" i="5"/>
  <c r="Z41" i="5"/>
  <c r="S41" i="5"/>
  <c r="L41" i="5"/>
  <c r="E41" i="5"/>
  <c r="AG40" i="5"/>
  <c r="Z40" i="5"/>
  <c r="S40" i="5"/>
  <c r="L40" i="5"/>
  <c r="E40" i="5"/>
  <c r="AG39" i="5"/>
  <c r="Z39" i="5"/>
  <c r="S39" i="5"/>
  <c r="L39" i="5"/>
  <c r="E39" i="5"/>
  <c r="AG38" i="5"/>
  <c r="Z38" i="5"/>
  <c r="S38" i="5"/>
  <c r="L38" i="5"/>
  <c r="E38" i="5"/>
  <c r="AG37" i="5"/>
  <c r="Z37" i="5"/>
  <c r="S37" i="5"/>
  <c r="L37" i="5"/>
  <c r="E37" i="5"/>
  <c r="AG36" i="5"/>
  <c r="Z36" i="5"/>
  <c r="S36" i="5"/>
  <c r="L36" i="5"/>
  <c r="E36" i="5"/>
  <c r="AG35" i="5"/>
  <c r="Z35" i="5"/>
  <c r="S35" i="5"/>
  <c r="L35" i="5"/>
  <c r="E35" i="5"/>
  <c r="AG34" i="5"/>
  <c r="Z34" i="5"/>
  <c r="S34" i="5"/>
  <c r="L34" i="5"/>
  <c r="E34" i="5"/>
  <c r="AG33" i="5"/>
  <c r="Z33" i="5"/>
  <c r="S33" i="5"/>
  <c r="L33" i="5"/>
  <c r="E33" i="5"/>
  <c r="AG32" i="5"/>
  <c r="Z32" i="5"/>
  <c r="S32" i="5"/>
  <c r="L32" i="5"/>
  <c r="E32" i="5"/>
  <c r="AG31" i="5"/>
  <c r="Z31" i="5"/>
  <c r="S31" i="5"/>
  <c r="L31" i="5"/>
  <c r="E31" i="5"/>
  <c r="J11" i="5"/>
  <c r="J10" i="5"/>
  <c r="J9" i="5"/>
  <c r="K1" i="5"/>
  <c r="I1" i="5"/>
  <c r="K1" i="16"/>
  <c r="I1" i="16"/>
  <c r="R188" i="4"/>
  <c r="R187" i="4"/>
  <c r="R186" i="4"/>
  <c r="R185" i="4"/>
  <c r="R184" i="4"/>
  <c r="R183" i="4"/>
  <c r="R182" i="4"/>
  <c r="R181" i="4"/>
  <c r="R180" i="4"/>
  <c r="R179" i="4"/>
  <c r="R178" i="4"/>
  <c r="R177" i="4"/>
  <c r="R176" i="4"/>
  <c r="R175" i="4"/>
  <c r="R174" i="4"/>
  <c r="R173" i="4"/>
  <c r="R172" i="4"/>
  <c r="R171" i="4"/>
  <c r="R170" i="4"/>
  <c r="R165" i="4"/>
  <c r="R164" i="4"/>
  <c r="R163" i="4"/>
  <c r="R162" i="4"/>
  <c r="R161" i="4"/>
  <c r="R160" i="4"/>
  <c r="R159" i="4"/>
  <c r="R158" i="4"/>
  <c r="R157" i="4"/>
  <c r="R156" i="4"/>
  <c r="R155" i="4"/>
  <c r="R154" i="4"/>
  <c r="R153" i="4"/>
  <c r="R152" i="4"/>
  <c r="R151" i="4"/>
  <c r="R128" i="4"/>
  <c r="R127" i="4"/>
  <c r="R126" i="4"/>
  <c r="R125" i="4"/>
  <c r="R124" i="4"/>
  <c r="R123" i="4"/>
  <c r="R122" i="4"/>
  <c r="G114" i="4"/>
  <c r="G113" i="4"/>
  <c r="G112" i="4"/>
  <c r="G111" i="4"/>
  <c r="G110" i="4"/>
  <c r="G109" i="4"/>
  <c r="G108" i="4"/>
  <c r="G107" i="4"/>
  <c r="G106" i="4"/>
  <c r="G105" i="4"/>
  <c r="G104" i="4"/>
  <c r="G103" i="4"/>
  <c r="G77" i="4"/>
  <c r="F77" i="4"/>
  <c r="E77" i="4"/>
  <c r="D77" i="4"/>
  <c r="C77" i="4"/>
  <c r="G70" i="4"/>
  <c r="F70" i="4"/>
  <c r="E70" i="4"/>
  <c r="D70" i="4"/>
  <c r="C70" i="4"/>
  <c r="G69" i="4"/>
  <c r="F69" i="4"/>
  <c r="E69" i="4"/>
  <c r="D69" i="4"/>
  <c r="C69" i="4"/>
  <c r="G68" i="4"/>
  <c r="F68" i="4"/>
  <c r="E68" i="4"/>
  <c r="D68" i="4"/>
  <c r="C68" i="4"/>
  <c r="J1" i="4"/>
  <c r="H1" i="4"/>
  <c r="J1" i="17"/>
  <c r="H1" i="17"/>
  <c r="C108" i="3"/>
  <c r="B108" i="3"/>
  <c r="C107" i="3"/>
  <c r="B107" i="3"/>
  <c r="C106" i="3"/>
  <c r="B106" i="3"/>
  <c r="C105" i="3"/>
  <c r="B105" i="3"/>
  <c r="C104" i="3"/>
  <c r="B104" i="3"/>
  <c r="C103" i="3"/>
  <c r="B103" i="3"/>
  <c r="C102" i="3"/>
  <c r="B102" i="3"/>
  <c r="C101" i="3"/>
  <c r="B101" i="3"/>
  <c r="C100" i="3"/>
  <c r="B100" i="3"/>
  <c r="C99" i="3"/>
  <c r="B99" i="3"/>
  <c r="B98" i="3"/>
  <c r="C97" i="3"/>
  <c r="B97" i="3"/>
  <c r="T91" i="3"/>
  <c r="S91" i="3"/>
  <c r="F91" i="3"/>
  <c r="D91" i="3"/>
  <c r="T90" i="3"/>
  <c r="S90" i="3"/>
  <c r="F90" i="3"/>
  <c r="D90" i="3"/>
  <c r="T89" i="3"/>
  <c r="S89" i="3"/>
  <c r="F89" i="3"/>
  <c r="D89" i="3"/>
  <c r="T88" i="3"/>
  <c r="S88" i="3"/>
  <c r="F88" i="3"/>
  <c r="D88" i="3"/>
  <c r="T87" i="3"/>
  <c r="S87" i="3"/>
  <c r="F87" i="3"/>
  <c r="D87" i="3"/>
  <c r="T86" i="3"/>
  <c r="S86" i="3"/>
  <c r="F86" i="3"/>
  <c r="D86" i="3"/>
  <c r="T85" i="3"/>
  <c r="S85" i="3"/>
  <c r="F85" i="3"/>
  <c r="D85" i="3"/>
  <c r="T84" i="3"/>
  <c r="S84" i="3"/>
  <c r="F84" i="3"/>
  <c r="D84" i="3"/>
  <c r="T83" i="3"/>
  <c r="S83" i="3"/>
  <c r="F83" i="3"/>
  <c r="D83" i="3"/>
  <c r="T82" i="3"/>
  <c r="S82" i="3"/>
  <c r="F82" i="3"/>
  <c r="D82" i="3"/>
  <c r="O40" i="3"/>
  <c r="O39" i="3"/>
  <c r="O38" i="3"/>
  <c r="O37" i="3"/>
  <c r="O36" i="3"/>
  <c r="I1" i="3"/>
  <c r="G1" i="3"/>
  <c r="AS154" i="14"/>
  <c r="AM154" i="14"/>
  <c r="AG154" i="14"/>
  <c r="AA154" i="14"/>
  <c r="U154" i="14"/>
  <c r="O154" i="14"/>
  <c r="I154" i="14"/>
  <c r="E154" i="14"/>
  <c r="D154" i="14"/>
  <c r="AS153" i="14"/>
  <c r="AM153" i="14"/>
  <c r="AG153" i="14"/>
  <c r="AA153" i="14"/>
  <c r="U153" i="14"/>
  <c r="O153" i="14"/>
  <c r="I153" i="14"/>
  <c r="E153" i="14"/>
  <c r="D153" i="14"/>
  <c r="AS152" i="14"/>
  <c r="AM152" i="14"/>
  <c r="AG152" i="14"/>
  <c r="AA152" i="14"/>
  <c r="U152" i="14"/>
  <c r="O152" i="14"/>
  <c r="I152" i="14"/>
  <c r="E152" i="14"/>
  <c r="D152" i="14"/>
  <c r="AS151" i="14"/>
  <c r="AM151" i="14"/>
  <c r="AG151" i="14"/>
  <c r="AA151" i="14"/>
  <c r="U151" i="14"/>
  <c r="O151" i="14"/>
  <c r="I151" i="14"/>
  <c r="E151" i="14"/>
  <c r="D151" i="14"/>
  <c r="AS150" i="14"/>
  <c r="AM150" i="14"/>
  <c r="AG150" i="14"/>
  <c r="AA150" i="14"/>
  <c r="U150" i="14"/>
  <c r="O150" i="14"/>
  <c r="I150" i="14"/>
  <c r="E150" i="14"/>
  <c r="D150" i="14"/>
  <c r="AS149" i="14"/>
  <c r="AM149" i="14"/>
  <c r="AG149" i="14"/>
  <c r="AA149" i="14"/>
  <c r="U149" i="14"/>
  <c r="O149" i="14"/>
  <c r="I149" i="14"/>
  <c r="E149" i="14"/>
  <c r="D149" i="14"/>
  <c r="AS148" i="14"/>
  <c r="AM148" i="14"/>
  <c r="AG148" i="14"/>
  <c r="AA148" i="14"/>
  <c r="U148" i="14"/>
  <c r="O148" i="14"/>
  <c r="I148" i="14"/>
  <c r="E148" i="14"/>
  <c r="D148" i="14"/>
  <c r="AS147" i="14"/>
  <c r="AM147" i="14"/>
  <c r="AG147" i="14"/>
  <c r="AA147" i="14"/>
  <c r="U147" i="14"/>
  <c r="O147" i="14"/>
  <c r="I147" i="14"/>
  <c r="E147" i="14"/>
  <c r="D147" i="14"/>
  <c r="AS146" i="14"/>
  <c r="AM146" i="14"/>
  <c r="AG146" i="14"/>
  <c r="AA146" i="14"/>
  <c r="U146" i="14"/>
  <c r="O146" i="14"/>
  <c r="I146" i="14"/>
  <c r="E146" i="14"/>
  <c r="D146" i="14"/>
  <c r="AS145" i="14"/>
  <c r="AM145" i="14"/>
  <c r="AG145" i="14"/>
  <c r="AA145" i="14"/>
  <c r="U145" i="14"/>
  <c r="O145" i="14"/>
  <c r="I145" i="14"/>
  <c r="E145" i="14"/>
  <c r="D145" i="14"/>
  <c r="AS144" i="14"/>
  <c r="AM144" i="14"/>
  <c r="AG144" i="14"/>
  <c r="AA144" i="14"/>
  <c r="U144" i="14"/>
  <c r="O144" i="14"/>
  <c r="I144" i="14"/>
  <c r="E144" i="14"/>
  <c r="D144" i="14"/>
  <c r="AS143" i="14"/>
  <c r="AM143" i="14"/>
  <c r="AG143" i="14"/>
  <c r="AA143" i="14"/>
  <c r="U143" i="14"/>
  <c r="O143" i="14"/>
  <c r="I143" i="14"/>
  <c r="E143" i="14"/>
  <c r="D143" i="14"/>
  <c r="AS142" i="14"/>
  <c r="AM142" i="14"/>
  <c r="AG142" i="14"/>
  <c r="AA142" i="14"/>
  <c r="U142" i="14"/>
  <c r="O142" i="14"/>
  <c r="I142" i="14"/>
  <c r="E142" i="14"/>
  <c r="D142" i="14"/>
  <c r="AS141" i="14"/>
  <c r="AM141" i="14"/>
  <c r="AG141" i="14"/>
  <c r="AA141" i="14"/>
  <c r="U141" i="14"/>
  <c r="O141" i="14"/>
  <c r="I141" i="14"/>
  <c r="E141" i="14"/>
  <c r="D141" i="14"/>
  <c r="AS140" i="14"/>
  <c r="AM140" i="14"/>
  <c r="AG140" i="14"/>
  <c r="AA140" i="14"/>
  <c r="U140" i="14"/>
  <c r="O140" i="14"/>
  <c r="I140" i="14"/>
  <c r="E140" i="14"/>
  <c r="D140" i="14"/>
  <c r="AS139" i="14"/>
  <c r="AM139" i="14"/>
  <c r="AG139" i="14"/>
  <c r="AA139" i="14"/>
  <c r="U139" i="14"/>
  <c r="O139" i="14"/>
  <c r="I139" i="14"/>
  <c r="E139" i="14"/>
  <c r="D139" i="14"/>
  <c r="AS138" i="14"/>
  <c r="AM138" i="14"/>
  <c r="AG138" i="14"/>
  <c r="AA138" i="14"/>
  <c r="U138" i="14"/>
  <c r="O138" i="14"/>
  <c r="I138" i="14"/>
  <c r="E138" i="14"/>
  <c r="D138" i="14"/>
  <c r="AS137" i="14"/>
  <c r="AM137" i="14"/>
  <c r="AG137" i="14"/>
  <c r="AA137" i="14"/>
  <c r="U137" i="14"/>
  <c r="O137" i="14"/>
  <c r="I137" i="14"/>
  <c r="E137" i="14"/>
  <c r="D137" i="14"/>
  <c r="AS136" i="14"/>
  <c r="AM136" i="14"/>
  <c r="AG136" i="14"/>
  <c r="AA136" i="14"/>
  <c r="U136" i="14"/>
  <c r="O136" i="14"/>
  <c r="I136" i="14"/>
  <c r="E136" i="14"/>
  <c r="D136" i="14"/>
  <c r="AS135" i="14"/>
  <c r="AM135" i="14"/>
  <c r="AG135" i="14"/>
  <c r="AA135" i="14"/>
  <c r="U135" i="14"/>
  <c r="O135" i="14"/>
  <c r="I135" i="14"/>
  <c r="E135" i="14"/>
  <c r="D135" i="14"/>
  <c r="AS134" i="14"/>
  <c r="AM134" i="14"/>
  <c r="AG134" i="14"/>
  <c r="AA134" i="14"/>
  <c r="U134" i="14"/>
  <c r="O134" i="14"/>
  <c r="I134" i="14"/>
  <c r="E134" i="14"/>
  <c r="D134" i="14"/>
  <c r="AS133" i="14"/>
  <c r="AM133" i="14"/>
  <c r="AG133" i="14"/>
  <c r="AA133" i="14"/>
  <c r="U133" i="14"/>
  <c r="O133" i="14"/>
  <c r="I133" i="14"/>
  <c r="E133" i="14"/>
  <c r="D133" i="14"/>
  <c r="AS132" i="14"/>
  <c r="AM132" i="14"/>
  <c r="AG132" i="14"/>
  <c r="AA132" i="14"/>
  <c r="U132" i="14"/>
  <c r="O132" i="14"/>
  <c r="I132" i="14"/>
  <c r="E132" i="14"/>
  <c r="D132" i="14"/>
  <c r="AS131" i="14"/>
  <c r="AM131" i="14"/>
  <c r="AG131" i="14"/>
  <c r="AA131" i="14"/>
  <c r="U131" i="14"/>
  <c r="O131" i="14"/>
  <c r="I131" i="14"/>
  <c r="E131" i="14"/>
  <c r="D131" i="14"/>
  <c r="AS130" i="14"/>
  <c r="AM130" i="14"/>
  <c r="AG130" i="14"/>
  <c r="AA130" i="14"/>
  <c r="U130" i="14"/>
  <c r="O130" i="14"/>
  <c r="I130" i="14"/>
  <c r="E130" i="14"/>
  <c r="D130" i="14"/>
  <c r="AS129" i="14"/>
  <c r="AM129" i="14"/>
  <c r="AG129" i="14"/>
  <c r="AA129" i="14"/>
  <c r="U129" i="14"/>
  <c r="O129" i="14"/>
  <c r="I129" i="14"/>
  <c r="E129" i="14"/>
  <c r="D129" i="14"/>
  <c r="AS128" i="14"/>
  <c r="AM128" i="14"/>
  <c r="AG128" i="14"/>
  <c r="AA128" i="14"/>
  <c r="U128" i="14"/>
  <c r="O128" i="14"/>
  <c r="I128" i="14"/>
  <c r="E128" i="14"/>
  <c r="D128" i="14"/>
  <c r="AS127" i="14"/>
  <c r="AM127" i="14"/>
  <c r="AG127" i="14"/>
  <c r="AA127" i="14"/>
  <c r="U127" i="14"/>
  <c r="O127" i="14"/>
  <c r="I127" i="14"/>
  <c r="E127" i="14"/>
  <c r="D127" i="14"/>
  <c r="AS126" i="14"/>
  <c r="AM126" i="14"/>
  <c r="AG126" i="14"/>
  <c r="AA126" i="14"/>
  <c r="U126" i="14"/>
  <c r="O126" i="14"/>
  <c r="I126" i="14"/>
  <c r="E126" i="14"/>
  <c r="D126" i="14"/>
  <c r="AS125" i="14"/>
  <c r="AM125" i="14"/>
  <c r="AG125" i="14"/>
  <c r="AA125" i="14"/>
  <c r="U125" i="14"/>
  <c r="O125" i="14"/>
  <c r="I125" i="14"/>
  <c r="E125" i="14"/>
  <c r="D125" i="14"/>
  <c r="AS124" i="14"/>
  <c r="AM124" i="14"/>
  <c r="AG124" i="14"/>
  <c r="AA124" i="14"/>
  <c r="U124" i="14"/>
  <c r="O124" i="14"/>
  <c r="I124" i="14"/>
  <c r="E124" i="14"/>
  <c r="D124" i="14"/>
  <c r="AS123" i="14"/>
  <c r="AM123" i="14"/>
  <c r="AG123" i="14"/>
  <c r="AA123" i="14"/>
  <c r="U123" i="14"/>
  <c r="O123" i="14"/>
  <c r="I123" i="14"/>
  <c r="E123" i="14"/>
  <c r="D123" i="14"/>
  <c r="AS122" i="14"/>
  <c r="AM122" i="14"/>
  <c r="AG122" i="14"/>
  <c r="AA122" i="14"/>
  <c r="U122" i="14"/>
  <c r="O122" i="14"/>
  <c r="I122" i="14"/>
  <c r="E122" i="14"/>
  <c r="D122" i="14"/>
  <c r="AS121" i="14"/>
  <c r="AM121" i="14"/>
  <c r="AG121" i="14"/>
  <c r="AA121" i="14"/>
  <c r="U121" i="14"/>
  <c r="O121" i="14"/>
  <c r="I121" i="14"/>
  <c r="E121" i="14"/>
  <c r="D121" i="14"/>
  <c r="AS120" i="14"/>
  <c r="AM120" i="14"/>
  <c r="AG120" i="14"/>
  <c r="AA120" i="14"/>
  <c r="U120" i="14"/>
  <c r="O120" i="14"/>
  <c r="I120" i="14"/>
  <c r="E120" i="14"/>
  <c r="D120" i="14"/>
  <c r="AS119" i="14"/>
  <c r="AM119" i="14"/>
  <c r="AG119" i="14"/>
  <c r="AA119" i="14"/>
  <c r="U119" i="14"/>
  <c r="O119" i="14"/>
  <c r="I119" i="14"/>
  <c r="E119" i="14"/>
  <c r="D119" i="14"/>
  <c r="AS118" i="14"/>
  <c r="AM118" i="14"/>
  <c r="AG118" i="14"/>
  <c r="AA118" i="14"/>
  <c r="U118" i="14"/>
  <c r="O118" i="14"/>
  <c r="I118" i="14"/>
  <c r="E118" i="14"/>
  <c r="D118" i="14"/>
  <c r="AS117" i="14"/>
  <c r="AM117" i="14"/>
  <c r="AG117" i="14"/>
  <c r="AA117" i="14"/>
  <c r="U117" i="14"/>
  <c r="O117" i="14"/>
  <c r="I117" i="14"/>
  <c r="E117" i="14"/>
  <c r="D117" i="14"/>
  <c r="AS116" i="14"/>
  <c r="AM116" i="14"/>
  <c r="AG116" i="14"/>
  <c r="AA116" i="14"/>
  <c r="U116" i="14"/>
  <c r="O116" i="14"/>
  <c r="I116" i="14"/>
  <c r="E116" i="14"/>
  <c r="D116" i="14"/>
  <c r="AS115" i="14"/>
  <c r="AM115" i="14"/>
  <c r="AG115" i="14"/>
  <c r="AA115" i="14"/>
  <c r="U115" i="14"/>
  <c r="O115" i="14"/>
  <c r="I115" i="14"/>
  <c r="E115" i="14"/>
  <c r="D115" i="14"/>
  <c r="AS114" i="14"/>
  <c r="AM114" i="14"/>
  <c r="AG114" i="14"/>
  <c r="AA114" i="14"/>
  <c r="U114" i="14"/>
  <c r="O114" i="14"/>
  <c r="I114" i="14"/>
  <c r="E114" i="14"/>
  <c r="D114" i="14"/>
  <c r="AS113" i="14"/>
  <c r="AM113" i="14"/>
  <c r="AG113" i="14"/>
  <c r="AA113" i="14"/>
  <c r="U113" i="14"/>
  <c r="O113" i="14"/>
  <c r="I113" i="14"/>
  <c r="E113" i="14"/>
  <c r="D113" i="14"/>
  <c r="AS112" i="14"/>
  <c r="AM112" i="14"/>
  <c r="AG112" i="14"/>
  <c r="AA112" i="14"/>
  <c r="U112" i="14"/>
  <c r="O112" i="14"/>
  <c r="I112" i="14"/>
  <c r="E112" i="14"/>
  <c r="D112" i="14"/>
  <c r="AS111" i="14"/>
  <c r="AM111" i="14"/>
  <c r="AG111" i="14"/>
  <c r="AA111" i="14"/>
  <c r="U111" i="14"/>
  <c r="O111" i="14"/>
  <c r="I111" i="14"/>
  <c r="E111" i="14"/>
  <c r="D111" i="14"/>
  <c r="AS110" i="14"/>
  <c r="AM110" i="14"/>
  <c r="AG110" i="14"/>
  <c r="AA110" i="14"/>
  <c r="U110" i="14"/>
  <c r="O110" i="14"/>
  <c r="I110" i="14"/>
  <c r="E110" i="14"/>
  <c r="D110" i="14"/>
  <c r="AS109" i="14"/>
  <c r="AM109" i="14"/>
  <c r="AG109" i="14"/>
  <c r="AA109" i="14"/>
  <c r="U109" i="14"/>
  <c r="O109" i="14"/>
  <c r="I109" i="14"/>
  <c r="E109" i="14"/>
  <c r="D109" i="14"/>
  <c r="AS108" i="14"/>
  <c r="AM108" i="14"/>
  <c r="AG108" i="14"/>
  <c r="AA108" i="14"/>
  <c r="U108" i="14"/>
  <c r="O108" i="14"/>
  <c r="I108" i="14"/>
  <c r="E108" i="14"/>
  <c r="D108" i="14"/>
  <c r="AS107" i="14"/>
  <c r="AM107" i="14"/>
  <c r="AG107" i="14"/>
  <c r="AA107" i="14"/>
  <c r="U107" i="14"/>
  <c r="O107" i="14"/>
  <c r="I107" i="14"/>
  <c r="E107" i="14"/>
  <c r="D107" i="14"/>
  <c r="AS106" i="14"/>
  <c r="AM106" i="14"/>
  <c r="AG106" i="14"/>
  <c r="AA106" i="14"/>
  <c r="U106" i="14"/>
  <c r="O106" i="14"/>
  <c r="I106" i="14"/>
  <c r="E106" i="14"/>
  <c r="D106" i="14"/>
  <c r="AS105" i="14"/>
  <c r="AM105" i="14"/>
  <c r="AG105" i="14"/>
  <c r="AA105" i="14"/>
  <c r="U105" i="14"/>
  <c r="O105" i="14"/>
  <c r="I105" i="14"/>
  <c r="E105" i="14"/>
  <c r="D105" i="14"/>
  <c r="AS104" i="14"/>
  <c r="AM104" i="14"/>
  <c r="AG104" i="14"/>
  <c r="AA104" i="14"/>
  <c r="U104" i="14"/>
  <c r="O104" i="14"/>
  <c r="I104" i="14"/>
  <c r="E104" i="14"/>
  <c r="D104" i="14"/>
  <c r="AS103" i="14"/>
  <c r="AM103" i="14"/>
  <c r="AG103" i="14"/>
  <c r="AA103" i="14"/>
  <c r="U103" i="14"/>
  <c r="O103" i="14"/>
  <c r="I103" i="14"/>
  <c r="E103" i="14"/>
  <c r="D103" i="14"/>
  <c r="AS102" i="14"/>
  <c r="AM102" i="14"/>
  <c r="AG102" i="14"/>
  <c r="AA102" i="14"/>
  <c r="U102" i="14"/>
  <c r="O102" i="14"/>
  <c r="I102" i="14"/>
  <c r="E102" i="14"/>
  <c r="D102" i="14"/>
  <c r="AS101" i="14"/>
  <c r="AM101" i="14"/>
  <c r="AG101" i="14"/>
  <c r="AA101" i="14"/>
  <c r="U101" i="14"/>
  <c r="O101" i="14"/>
  <c r="I101" i="14"/>
  <c r="E101" i="14"/>
  <c r="D101" i="14"/>
  <c r="AS100" i="14"/>
  <c r="AM100" i="14"/>
  <c r="AG100" i="14"/>
  <c r="AA100" i="14"/>
  <c r="U100" i="14"/>
  <c r="O100" i="14"/>
  <c r="I100" i="14"/>
  <c r="E100" i="14"/>
  <c r="D100" i="14"/>
  <c r="AS99" i="14"/>
  <c r="AM99" i="14"/>
  <c r="AG99" i="14"/>
  <c r="AA99" i="14"/>
  <c r="U99" i="14"/>
  <c r="O99" i="14"/>
  <c r="I99" i="14"/>
  <c r="E99" i="14"/>
  <c r="D99" i="14"/>
  <c r="AS98" i="14"/>
  <c r="AM98" i="14"/>
  <c r="AG98" i="14"/>
  <c r="AA98" i="14"/>
  <c r="U98" i="14"/>
  <c r="O98" i="14"/>
  <c r="I98" i="14"/>
  <c r="E98" i="14"/>
  <c r="D98" i="14"/>
  <c r="AS97" i="14"/>
  <c r="AM97" i="14"/>
  <c r="AG97" i="14"/>
  <c r="AA97" i="14"/>
  <c r="U97" i="14"/>
  <c r="O97" i="14"/>
  <c r="I97" i="14"/>
  <c r="E97" i="14"/>
  <c r="D97" i="14"/>
  <c r="AS96" i="14"/>
  <c r="AM96" i="14"/>
  <c r="AG96" i="14"/>
  <c r="AA96" i="14"/>
  <c r="U96" i="14"/>
  <c r="O96" i="14"/>
  <c r="I96" i="14"/>
  <c r="E96" i="14"/>
  <c r="D96" i="14"/>
  <c r="AS95" i="14"/>
  <c r="AM95" i="14"/>
  <c r="AG95" i="14"/>
  <c r="AA95" i="14"/>
  <c r="U95" i="14"/>
  <c r="O95" i="14"/>
  <c r="I95" i="14"/>
  <c r="E95" i="14"/>
  <c r="D95" i="14"/>
  <c r="AS94" i="14"/>
  <c r="AM94" i="14"/>
  <c r="AG94" i="14"/>
  <c r="AA94" i="14"/>
  <c r="U94" i="14"/>
  <c r="O94" i="14"/>
  <c r="I94" i="14"/>
  <c r="E94" i="14"/>
  <c r="D94" i="14"/>
  <c r="AS93" i="14"/>
  <c r="AM93" i="14"/>
  <c r="AG93" i="14"/>
  <c r="AA93" i="14"/>
  <c r="U93" i="14"/>
  <c r="O93" i="14"/>
  <c r="I93" i="14"/>
  <c r="E93" i="14"/>
  <c r="D93" i="14"/>
  <c r="AS92" i="14"/>
  <c r="AM92" i="14"/>
  <c r="AG92" i="14"/>
  <c r="AA92" i="14"/>
  <c r="U92" i="14"/>
  <c r="O92" i="14"/>
  <c r="I92" i="14"/>
  <c r="E92" i="14"/>
  <c r="D92" i="14"/>
  <c r="AS91" i="14"/>
  <c r="AM91" i="14"/>
  <c r="AG91" i="14"/>
  <c r="AA91" i="14"/>
  <c r="U91" i="14"/>
  <c r="O91" i="14"/>
  <c r="I91" i="14"/>
  <c r="E91" i="14"/>
  <c r="D91" i="14"/>
  <c r="AS90" i="14"/>
  <c r="AM90" i="14"/>
  <c r="AG90" i="14"/>
  <c r="AA90" i="14"/>
  <c r="U90" i="14"/>
  <c r="O90" i="14"/>
  <c r="I90" i="14"/>
  <c r="E90" i="14"/>
  <c r="D90" i="14"/>
  <c r="AS89" i="14"/>
  <c r="AM89" i="14"/>
  <c r="AG89" i="14"/>
  <c r="AA89" i="14"/>
  <c r="U89" i="14"/>
  <c r="O89" i="14"/>
  <c r="I89" i="14"/>
  <c r="E89" i="14"/>
  <c r="D89" i="14"/>
  <c r="AS88" i="14"/>
  <c r="AM88" i="14"/>
  <c r="AG88" i="14"/>
  <c r="AA88" i="14"/>
  <c r="U88" i="14"/>
  <c r="O88" i="14"/>
  <c r="I88" i="14"/>
  <c r="E88" i="14"/>
  <c r="D88" i="14"/>
  <c r="AS87" i="14"/>
  <c r="AM87" i="14"/>
  <c r="AG87" i="14"/>
  <c r="AA87" i="14"/>
  <c r="U87" i="14"/>
  <c r="O87" i="14"/>
  <c r="I87" i="14"/>
  <c r="E87" i="14"/>
  <c r="D87" i="14"/>
  <c r="AS86" i="14"/>
  <c r="AM86" i="14"/>
  <c r="AG86" i="14"/>
  <c r="AA86" i="14"/>
  <c r="U86" i="14"/>
  <c r="O86" i="14"/>
  <c r="I86" i="14"/>
  <c r="E86" i="14"/>
  <c r="D86" i="14"/>
  <c r="AS85" i="14"/>
  <c r="AM85" i="14"/>
  <c r="AG85" i="14"/>
  <c r="AA85" i="14"/>
  <c r="U85" i="14"/>
  <c r="O85" i="14"/>
  <c r="I85" i="14"/>
  <c r="E85" i="14"/>
  <c r="D85" i="14"/>
  <c r="AS84" i="14"/>
  <c r="AM84" i="14"/>
  <c r="AG84" i="14"/>
  <c r="AA84" i="14"/>
  <c r="U84" i="14"/>
  <c r="O84" i="14"/>
  <c r="I84" i="14"/>
  <c r="E84" i="14"/>
  <c r="D84" i="14"/>
  <c r="AS83" i="14"/>
  <c r="AM83" i="14"/>
  <c r="AG83" i="14"/>
  <c r="AA83" i="14"/>
  <c r="U83" i="14"/>
  <c r="O83" i="14"/>
  <c r="I83" i="14"/>
  <c r="E83" i="14"/>
  <c r="D83" i="14"/>
  <c r="AS82" i="14"/>
  <c r="AM82" i="14"/>
  <c r="AG82" i="14"/>
  <c r="AA82" i="14"/>
  <c r="U82" i="14"/>
  <c r="O82" i="14"/>
  <c r="I82" i="14"/>
  <c r="E82" i="14"/>
  <c r="D82" i="14"/>
  <c r="AS81" i="14"/>
  <c r="AM81" i="14"/>
  <c r="AG81" i="14"/>
  <c r="AA81" i="14"/>
  <c r="U81" i="14"/>
  <c r="O81" i="14"/>
  <c r="I81" i="14"/>
  <c r="E81" i="14"/>
  <c r="D81" i="14"/>
  <c r="AS80" i="14"/>
  <c r="AM80" i="14"/>
  <c r="AG80" i="14"/>
  <c r="AA80" i="14"/>
  <c r="U80" i="14"/>
  <c r="O80" i="14"/>
  <c r="I80" i="14"/>
  <c r="E80" i="14"/>
  <c r="E72" i="14" s="1"/>
  <c r="D80" i="14"/>
  <c r="L76" i="14"/>
  <c r="H76" i="14"/>
  <c r="G76" i="14"/>
  <c r="J51" i="14"/>
  <c r="I51" i="14"/>
  <c r="H51" i="14"/>
  <c r="G51" i="14"/>
  <c r="F51" i="14"/>
  <c r="J50" i="14"/>
  <c r="I50" i="14"/>
  <c r="J49" i="14"/>
  <c r="I49" i="14"/>
  <c r="J48" i="14"/>
  <c r="I48" i="14"/>
  <c r="J47" i="14"/>
  <c r="I47" i="14"/>
  <c r="K46" i="14"/>
  <c r="J46" i="14"/>
  <c r="I46" i="14"/>
  <c r="J45" i="14"/>
  <c r="I45" i="14"/>
  <c r="J44" i="14"/>
  <c r="I44" i="14"/>
  <c r="S43" i="14"/>
  <c r="J43" i="14"/>
  <c r="I43" i="14"/>
  <c r="V42" i="14"/>
  <c r="U42" i="14"/>
  <c r="T42" i="14"/>
  <c r="S42" i="14"/>
  <c r="J42" i="14"/>
  <c r="I42" i="14"/>
  <c r="V41" i="14"/>
  <c r="U41" i="14"/>
  <c r="T41" i="14"/>
  <c r="S41" i="14"/>
  <c r="Q41" i="14"/>
  <c r="P41" i="14"/>
  <c r="J41" i="14"/>
  <c r="I41" i="14"/>
  <c r="V40" i="14"/>
  <c r="U40" i="14"/>
  <c r="T40" i="14"/>
  <c r="S40" i="14"/>
  <c r="Q40" i="14"/>
  <c r="P40" i="14"/>
  <c r="K40" i="14"/>
  <c r="J40" i="14"/>
  <c r="I40" i="14"/>
  <c r="V39" i="14"/>
  <c r="U39" i="14"/>
  <c r="T39" i="14"/>
  <c r="S39" i="14"/>
  <c r="Q39" i="14"/>
  <c r="P39" i="14"/>
  <c r="K39" i="14"/>
  <c r="J39" i="14"/>
  <c r="I39" i="14"/>
  <c r="B35" i="14"/>
  <c r="J1" i="14"/>
  <c r="D63" i="14" l="1"/>
  <c r="G63" i="14" s="1"/>
  <c r="D65" i="14"/>
  <c r="G65" i="14" s="1"/>
  <c r="D67" i="14"/>
  <c r="G67" i="14" s="1"/>
  <c r="D69" i="14"/>
  <c r="G69" i="14" s="1"/>
  <c r="D71" i="14"/>
  <c r="G71" i="14" s="1"/>
  <c r="E65" i="14"/>
  <c r="E71" i="14"/>
  <c r="H71" i="14" s="1"/>
  <c r="D64" i="14"/>
  <c r="G64" i="14" s="1"/>
  <c r="D66" i="14"/>
  <c r="D68" i="14"/>
  <c r="D70" i="14"/>
  <c r="D72" i="14"/>
  <c r="I72" i="14" s="1"/>
  <c r="E63" i="14"/>
  <c r="H63" i="14" s="1"/>
  <c r="E67" i="14"/>
  <c r="E69" i="14"/>
  <c r="E64" i="14"/>
  <c r="E66" i="14"/>
  <c r="E68" i="14"/>
  <c r="E70" i="14"/>
  <c r="F64" i="14"/>
  <c r="F66" i="14"/>
  <c r="H65" i="14"/>
  <c r="F72" i="14"/>
  <c r="I65" i="14"/>
  <c r="G66" i="14"/>
  <c r="G70" i="14"/>
  <c r="F63" i="14"/>
  <c r="H66" i="14"/>
  <c r="H68" i="14"/>
  <c r="F71" i="14"/>
  <c r="H72" i="14"/>
  <c r="H69" i="14" l="1"/>
  <c r="F69" i="14"/>
  <c r="H64" i="14"/>
  <c r="H62" i="14" s="1"/>
  <c r="I70" i="14"/>
  <c r="G72" i="14"/>
  <c r="I66" i="14"/>
  <c r="F67" i="14"/>
  <c r="I69" i="14"/>
  <c r="I68" i="14"/>
  <c r="H70" i="14"/>
  <c r="G68" i="14"/>
  <c r="F70" i="14"/>
  <c r="F68" i="14"/>
  <c r="F65" i="14"/>
  <c r="I71" i="14"/>
  <c r="I67" i="14"/>
  <c r="I63" i="14"/>
  <c r="H67" i="14"/>
  <c r="I64" i="14"/>
  <c r="I62" i="14" s="1"/>
  <c r="G62" i="14"/>
  <c r="F62" i="14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Elsa Candeias</author>
  </authors>
  <commentList>
    <comment ref="D216" authorId="0" shapeId="0" xr:uid="{00000000-0006-0000-0000-000001000000}">
      <text>
        <r>
          <rPr>
            <sz val="9"/>
            <rFont val="Tahoma"/>
            <charset val="134"/>
          </rPr>
          <t xml:space="preserve">Para o mesmo referencial em que se expressa a capacidade nominal autorizada
</t>
        </r>
      </text>
    </comment>
    <comment ref="E216" authorId="0" shapeId="0" xr:uid="{00000000-0006-0000-0000-000002000000}">
      <text>
        <r>
          <rPr>
            <sz val="9"/>
            <rFont val="Tahoma"/>
            <charset val="134"/>
          </rPr>
          <t>Para o mesmo referencial em que se expressa a capacidade nominal autorizada</t>
        </r>
      </text>
    </comment>
    <comment ref="F216" authorId="0" shapeId="0" xr:uid="{00000000-0006-0000-0000-000003000000}">
      <text>
        <r>
          <rPr>
            <u/>
            <sz val="9"/>
            <rFont val="Tahoma"/>
            <charset val="134"/>
          </rPr>
          <t>Capacidades autorizadas nas decisões PCIP LA/TUA</t>
        </r>
        <r>
          <rPr>
            <sz val="9"/>
            <rFont val="Tahoma"/>
            <charset val="134"/>
          </rPr>
          <t xml:space="preserve">, para as atividades abrangidas pelo Capítulo II do diploma REI (categorias de atividades PCIP identificadas no Anexo I do REI) </t>
        </r>
        <r>
          <rPr>
            <u/>
            <sz val="9"/>
            <rFont val="Tahoma"/>
            <charset val="134"/>
          </rPr>
          <t>e também noutros regimes específicos que implique</t>
        </r>
        <r>
          <rPr>
            <sz val="9"/>
            <rFont val="Tahoma"/>
            <charset val="134"/>
          </rPr>
          <t xml:space="preserve"> demonstração do cumprimento de condições em sede de RAA:
- </t>
        </r>
        <r>
          <rPr>
            <u/>
            <sz val="9"/>
            <rFont val="Tahoma"/>
            <charset val="134"/>
          </rPr>
          <t>as abrangidas noutros capítulos do REI</t>
        </r>
        <r>
          <rPr>
            <sz val="9"/>
            <rFont val="Tahoma"/>
            <charset val="134"/>
          </rPr>
          <t xml:space="preserve">, nomeadamente nos Capítulos III a VI, como é o caso das atividades de coincineração/incineração – categoria PCIP 5.2a/5.2b, abrangidas também pelo capítulo IV do REI - e onde se encontram definidas as % de substituição de resíduos autorizadas;
- </t>
        </r>
        <r>
          <rPr>
            <u/>
            <sz val="9"/>
            <rFont val="Tahoma"/>
            <charset val="134"/>
          </rPr>
          <t>noutros regimes de licenciamento específicos</t>
        </r>
        <r>
          <rPr>
            <sz val="9"/>
            <rFont val="Tahoma"/>
            <charset val="134"/>
          </rPr>
          <t xml:space="preserve"> como é o caso das atividades de deposição de resíduos em aterro – categoria PCIP 5.4, também abrangidas pelo Decreto-Lei n.º 183/2009.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Elsa Candeias</author>
  </authors>
  <commentList>
    <comment ref="B48" authorId="0" shapeId="0" xr:uid="{00000000-0006-0000-0300-000001000000}">
      <text>
        <r>
          <rPr>
            <sz val="9"/>
            <rFont val="Tahoma"/>
            <charset val="134"/>
          </rPr>
          <t xml:space="preserve">Um </t>
        </r>
        <r>
          <rPr>
            <b/>
            <sz val="9"/>
            <rFont val="Tahoma"/>
            <charset val="134"/>
          </rPr>
          <t>acidente</t>
        </r>
        <r>
          <rPr>
            <sz val="9"/>
            <rFont val="Tahoma"/>
            <charset val="134"/>
          </rPr>
          <t xml:space="preserve"> é um acontecimento, designadamente uma emissão, um incêndio ou uma explosão, resultante do desenvolvimento não controlado de processos durante o funcionamento de um estabelecimento que provoque um perigo imediato ou retardado para a saúde humana, no interior ou no exterior do estabelecimento, ou para o ambiente, envolvendo uma ou mais substâncias.
Um </t>
        </r>
        <r>
          <rPr>
            <b/>
            <sz val="9"/>
            <rFont val="Tahoma"/>
            <charset val="134"/>
          </rPr>
          <t>incidente,</t>
        </r>
        <r>
          <rPr>
            <sz val="9"/>
            <rFont val="Tahoma"/>
            <charset val="134"/>
          </rPr>
          <t xml:space="preserve"> entende-se que se trata de uma emissão para o ar, água ou solo, proveniente de uma fonte individual ou difusa de um estabelecimento, que implique a libertação direta ou indireta de substâncias, vibrações, calor ou ruído, quantitativa ou qualitativamente fora de normal, causada por uma situação excecional e que possa conduzir a eventuais danos ambientais ou à saúde humana.</t>
        </r>
        <r>
          <rPr>
            <b/>
            <sz val="9"/>
            <rFont val="Tahoma"/>
            <charset val="134"/>
          </rPr>
          <t xml:space="preserve">
</t>
        </r>
      </text>
    </comment>
    <comment ref="I49" authorId="0" shapeId="0" xr:uid="{00000000-0006-0000-0300-000002000000}">
      <text>
        <r>
          <rPr>
            <sz val="9"/>
            <rFont val="Tahoma"/>
            <charset val="134"/>
          </rPr>
          <t>RPCIP - de acordo com o disposto na decisão PCIP.
RPAG - As instalações abrangidas pelo Decreto-lei n.º 150/2015, de 5 de agosto (SEVESO III) no caso de acidente devem cumprir as obrigações constantes do artigo 28º.</t>
        </r>
      </text>
    </comment>
    <comment ref="O49" authorId="0" shapeId="0" xr:uid="{00000000-0006-0000-0300-000003000000}">
      <text>
        <r>
          <rPr>
            <sz val="9"/>
            <rFont val="Tahoma"/>
            <charset val="134"/>
          </rPr>
          <t>Ações corretivas e preventivas implementadas de imediato e outras ações, previstas implementar, correspondentes à situação/nível de risco encontrado.</t>
        </r>
      </text>
    </comment>
    <comment ref="C80" authorId="0" shapeId="0" xr:uid="{00000000-0006-0000-0300-000004000000}">
      <text>
        <r>
          <rPr>
            <sz val="9"/>
            <rFont val="Tahoma"/>
            <charset val="134"/>
          </rPr>
          <t xml:space="preserve">Para o mesmo referencial em que se expressa a capacidade nominal autorizada
</t>
        </r>
      </text>
    </comment>
    <comment ref="D80" authorId="0" shapeId="0" xr:uid="{00000000-0006-0000-0300-000005000000}">
      <text>
        <r>
          <rPr>
            <sz val="9"/>
            <rFont val="Tahoma"/>
            <charset val="134"/>
          </rPr>
          <t>De acordo com o especificado na coluna F</t>
        </r>
      </text>
    </comment>
    <comment ref="E80" authorId="0" shapeId="0" xr:uid="{00000000-0006-0000-0300-000006000000}">
      <text>
        <r>
          <rPr>
            <u/>
            <sz val="9"/>
            <rFont val="Tahoma"/>
            <charset val="134"/>
          </rPr>
          <t>Capacidades autorizadas nas decisões PCIP LA/TUA</t>
        </r>
        <r>
          <rPr>
            <sz val="9"/>
            <rFont val="Tahoma"/>
            <charset val="134"/>
          </rPr>
          <t xml:space="preserve">, para as atividades abrangidas pelo Capítulo II do diploma REI (categorias de atividades PCIP identificadas no Anexo I do REI) </t>
        </r>
        <r>
          <rPr>
            <u/>
            <sz val="9"/>
            <rFont val="Tahoma"/>
            <charset val="134"/>
          </rPr>
          <t>e também noutros regimes específicos que implique</t>
        </r>
        <r>
          <rPr>
            <sz val="9"/>
            <rFont val="Tahoma"/>
            <charset val="134"/>
          </rPr>
          <t xml:space="preserve"> demonstração do cumprimento de condições em sede de RAA:
- </t>
        </r>
        <r>
          <rPr>
            <u/>
            <sz val="9"/>
            <rFont val="Tahoma"/>
            <charset val="134"/>
          </rPr>
          <t>as abrangidas noutros capítulos do REI</t>
        </r>
        <r>
          <rPr>
            <sz val="9"/>
            <rFont val="Tahoma"/>
            <charset val="134"/>
          </rPr>
          <t xml:space="preserve">, nomeadamente nos Capítulos III a VI, como é o caso das atividades de coincineração/incineração – categoria PCIP 5.2a/5.2b, abrangidas também pelo capítulo IV do REI - e onde se encontram definidas as % de substituição de resíduos autorizadas;
- </t>
        </r>
        <r>
          <rPr>
            <u/>
            <sz val="9"/>
            <rFont val="Tahoma"/>
            <charset val="134"/>
          </rPr>
          <t>noutros regimes de licenciamento específicos</t>
        </r>
        <r>
          <rPr>
            <sz val="9"/>
            <rFont val="Tahoma"/>
            <charset val="134"/>
          </rPr>
          <t xml:space="preserve"> como é o caso das atividades de deposição de resíduos em aterro – categoria PCIP 5.4, também abrangidas pelo Decreto-Lei n.º 183/2009.</t>
        </r>
      </text>
    </comment>
  </commentList>
</comments>
</file>

<file path=xl/sharedStrings.xml><?xml version="1.0" encoding="utf-8"?>
<sst xmlns="http://schemas.openxmlformats.org/spreadsheetml/2006/main" count="11431" uniqueCount="3148">
  <si>
    <t>Síntese alterações modelo RAA, nas diferentes versões:</t>
  </si>
  <si>
    <r>
      <rPr>
        <sz val="11"/>
        <color theme="1"/>
        <rFont val="Calibri"/>
        <charset val="134"/>
      </rPr>
      <t>1.</t>
    </r>
    <r>
      <rPr>
        <sz val="7"/>
        <color theme="1"/>
        <rFont val="Times New Roman"/>
        <charset val="134"/>
      </rPr>
      <t xml:space="preserve">       </t>
    </r>
    <r>
      <rPr>
        <sz val="11"/>
        <color theme="1"/>
        <rFont val="Calibri"/>
        <charset val="134"/>
      </rPr>
      <t>Versão 1 para versão 2:</t>
    </r>
  </si>
  <si>
    <r>
      <rPr>
        <sz val="11"/>
        <color theme="1"/>
        <rFont val="Symbol"/>
        <charset val="2"/>
      </rPr>
      <t>·</t>
    </r>
    <r>
      <rPr>
        <sz val="7"/>
        <color theme="1"/>
        <rFont val="Times New Roman"/>
        <charset val="134"/>
      </rPr>
      <t xml:space="preserve">         </t>
    </r>
    <r>
      <rPr>
        <sz val="11"/>
        <color theme="1"/>
        <rFont val="Calibri"/>
        <charset val="134"/>
      </rPr>
      <t xml:space="preserve">Ligação da rejeição direta no meio não estava feita (é a mesma da rejeição em coletor) </t>
    </r>
    <r>
      <rPr>
        <b/>
        <sz val="11"/>
        <color rgb="FF00B050"/>
        <rFont val="Calibri"/>
        <charset val="134"/>
      </rPr>
      <t>(alterado)</t>
    </r>
  </si>
  <si>
    <r>
      <rPr>
        <sz val="11"/>
        <color theme="1"/>
        <rFont val="Symbol"/>
        <charset val="2"/>
      </rPr>
      <t>·</t>
    </r>
    <r>
      <rPr>
        <sz val="7"/>
        <color theme="1"/>
        <rFont val="Times New Roman"/>
        <charset val="134"/>
      </rPr>
      <t xml:space="preserve">         </t>
    </r>
    <r>
      <rPr>
        <sz val="11"/>
        <color theme="1"/>
        <rFont val="Calibri"/>
        <charset val="134"/>
      </rPr>
      <t>Introdução de data da segunda campanha dá erro em todas as folhas AR-fontes pontuais:</t>
    </r>
    <r>
      <rPr>
        <b/>
        <sz val="11"/>
        <color rgb="FF00B050"/>
        <rFont val="Calibri"/>
        <charset val="134"/>
      </rPr>
      <t xml:space="preserve"> (alterado)</t>
    </r>
  </si>
  <si>
    <r>
      <rPr>
        <sz val="11"/>
        <color theme="1"/>
        <rFont val="Corbel"/>
        <charset val="134"/>
        <scheme val="minor"/>
      </rPr>
      <t>2.</t>
    </r>
    <r>
      <rPr>
        <sz val="7"/>
        <color theme="1"/>
        <rFont val="Times New Roman"/>
        <charset val="134"/>
      </rPr>
      <t xml:space="preserve">       </t>
    </r>
    <r>
      <rPr>
        <sz val="11"/>
        <color theme="1"/>
        <rFont val="Calibri"/>
        <charset val="134"/>
      </rPr>
      <t>Versão 2 para versão 3:</t>
    </r>
  </si>
  <si>
    <t xml:space="preserve">1. Separador: Condições Operação </t>
  </si>
  <si>
    <r>
      <rPr>
        <sz val="11"/>
        <color theme="1"/>
        <rFont val="Symbol"/>
        <charset val="2"/>
      </rPr>
      <t>®</t>
    </r>
    <r>
      <rPr>
        <sz val="7"/>
        <color theme="1"/>
        <rFont val="Times New Roman"/>
        <charset val="134"/>
      </rPr>
      <t xml:space="preserve">     </t>
    </r>
    <r>
      <rPr>
        <sz val="11"/>
        <color theme="1"/>
        <rFont val="Calibri"/>
        <charset val="134"/>
      </rPr>
      <t>No mês de agosto não deixa colocar o número.</t>
    </r>
    <r>
      <rPr>
        <b/>
        <sz val="11"/>
        <color rgb="FF00B050"/>
        <rFont val="Calibri"/>
        <charset val="134"/>
      </rPr>
      <t xml:space="preserve"> (alterado)</t>
    </r>
  </si>
  <si>
    <r>
      <rPr>
        <sz val="11"/>
        <color theme="1"/>
        <rFont val="Symbol"/>
        <charset val="2"/>
      </rPr>
      <t>®</t>
    </r>
    <r>
      <rPr>
        <sz val="7"/>
        <color theme="1"/>
        <rFont val="Times New Roman"/>
        <charset val="134"/>
      </rPr>
      <t xml:space="preserve">     </t>
    </r>
    <r>
      <rPr>
        <sz val="11"/>
        <color theme="1"/>
        <rFont val="Calibri"/>
        <charset val="134"/>
      </rPr>
      <t>No consumo de combustível “aparentemente” não aceita o zero (o gerador de emergência não foi utilizado em 2018)!</t>
    </r>
    <r>
      <rPr>
        <b/>
        <sz val="11"/>
        <color rgb="FF00B050"/>
        <rFont val="Calibri"/>
        <charset val="134"/>
      </rPr>
      <t xml:space="preserve"> (alterado)</t>
    </r>
  </si>
  <si>
    <r>
      <rPr>
        <sz val="11"/>
        <rFont val="Symbol"/>
        <charset val="2"/>
      </rPr>
      <t>®</t>
    </r>
    <r>
      <rPr>
        <sz val="7"/>
        <rFont val="Times New Roman"/>
        <charset val="134"/>
      </rPr>
      <t xml:space="preserve">     </t>
    </r>
    <r>
      <rPr>
        <sz val="11"/>
        <rFont val="Calibri"/>
        <charset val="134"/>
      </rPr>
      <t xml:space="preserve">Alterada ainda na folha das Condições operação- tabela GR4.1 – para o setor 6.7 não há produto associado à capacidade nominal instalada, mas sim consumo. </t>
    </r>
    <r>
      <rPr>
        <sz val="11"/>
        <color theme="9" tint="-0.249977111117893"/>
        <rFont val="Calibri"/>
        <charset val="134"/>
      </rPr>
      <t>Alterado o “anual” para “capacidade efetivada” ( soma para t/ano ou valor máximo quando se trata de “valor instantâneo” ou diário)</t>
    </r>
  </si>
  <si>
    <t>2. Separador: Recursos-Consumos</t>
  </si>
  <si>
    <r>
      <rPr>
        <sz val="11"/>
        <color theme="1"/>
        <rFont val="Symbol"/>
        <charset val="2"/>
      </rPr>
      <t>®</t>
    </r>
    <r>
      <rPr>
        <sz val="7"/>
        <color theme="1"/>
        <rFont val="Times New Roman"/>
        <charset val="134"/>
      </rPr>
      <t xml:space="preserve">     </t>
    </r>
    <r>
      <rPr>
        <sz val="11"/>
        <color theme="1"/>
        <rFont val="Calibri"/>
        <charset val="134"/>
      </rPr>
      <t>No selecionar (em cada um dos combustíveis) não tem unidades</t>
    </r>
    <r>
      <rPr>
        <sz val="11"/>
        <color rgb="FF1F497D"/>
        <rFont val="Calibri"/>
        <charset val="134"/>
      </rPr>
      <t xml:space="preserve"> </t>
    </r>
    <r>
      <rPr>
        <b/>
        <sz val="11"/>
        <color rgb="FF00B050"/>
        <rFont val="Calibri"/>
        <charset val="134"/>
      </rPr>
      <t>(alterado- coloquei MW, Nm3 e t)</t>
    </r>
  </si>
  <si>
    <r>
      <rPr>
        <sz val="11"/>
        <color theme="1"/>
        <rFont val="Symbol"/>
        <charset val="2"/>
      </rPr>
      <t>®</t>
    </r>
    <r>
      <rPr>
        <sz val="7"/>
        <color theme="1"/>
        <rFont val="Times New Roman"/>
        <charset val="134"/>
      </rPr>
      <t xml:space="preserve">     </t>
    </r>
    <r>
      <rPr>
        <sz val="11"/>
        <color theme="1"/>
        <rFont val="Calibri"/>
        <charset val="134"/>
      </rPr>
      <t>O 1º valor de janeiro fica a vermelho…</t>
    </r>
    <r>
      <rPr>
        <b/>
        <sz val="11"/>
        <color rgb="FF00B050"/>
        <rFont val="Calibri"/>
        <charset val="134"/>
      </rPr>
      <t>(alterado)</t>
    </r>
  </si>
  <si>
    <t>4. Separador: Ar-Fontes pontuais</t>
  </si>
  <si>
    <r>
      <rPr>
        <sz val="11"/>
        <color theme="1"/>
        <rFont val="Calibri"/>
        <charset val="134"/>
      </rPr>
      <t>Não se consegue colocar a data das monitorizações (aquela é a mensagem que aparece e depois fica em branco)</t>
    </r>
    <r>
      <rPr>
        <b/>
        <sz val="11"/>
        <color rgb="FF00B050"/>
        <rFont val="Calibri"/>
        <charset val="134"/>
      </rPr>
      <t xml:space="preserve"> (alterado)</t>
    </r>
  </si>
  <si>
    <r>
      <rPr>
        <sz val="11"/>
        <color rgb="FF1F497D"/>
        <rFont val="Wingdings"/>
        <charset val="2"/>
      </rPr>
      <t>ü</t>
    </r>
    <r>
      <rPr>
        <sz val="7"/>
        <color rgb="FF1F497D"/>
        <rFont val="Times New Roman"/>
        <charset val="134"/>
      </rPr>
      <t xml:space="preserve">  </t>
    </r>
    <r>
      <rPr>
        <sz val="11"/>
        <color rgb="FF1F497D"/>
        <rFont val="Calibri"/>
        <charset val="134"/>
      </rPr>
      <t xml:space="preserve">A fórmula de conversão para  teor de O2 de referência não estava correta </t>
    </r>
    <r>
      <rPr>
        <b/>
        <sz val="11"/>
        <color rgb="FF00B050"/>
        <rFont val="Calibri"/>
        <charset val="134"/>
      </rPr>
      <t>(alterado)</t>
    </r>
  </si>
  <si>
    <t>5. Separador: Água-Emissões</t>
  </si>
  <si>
    <r>
      <rPr>
        <sz val="11"/>
        <color theme="1"/>
        <rFont val="Calibri"/>
        <charset val="134"/>
      </rPr>
      <t>Não se consegue colocar a identificação do ponto de emissão (aquela é a mensagem que aparece)</t>
    </r>
    <r>
      <rPr>
        <b/>
        <sz val="11"/>
        <color rgb="FF00B050"/>
        <rFont val="Calibri"/>
        <charset val="134"/>
      </rPr>
      <t xml:space="preserve"> (alterado)</t>
    </r>
  </si>
  <si>
    <r>
      <rPr>
        <sz val="11"/>
        <color theme="1"/>
        <rFont val="Calibri"/>
        <charset val="134"/>
      </rPr>
      <t>O valor de pH fica a vermelho…</t>
    </r>
    <r>
      <rPr>
        <b/>
        <sz val="11"/>
        <color rgb="FF00B050"/>
        <rFont val="Calibri"/>
        <charset val="134"/>
      </rPr>
      <t>(alterado)</t>
    </r>
  </si>
  <si>
    <t>6. Separador: Resíduos</t>
  </si>
  <si>
    <r>
      <rPr>
        <sz val="11"/>
        <color theme="1"/>
        <rFont val="Calibri"/>
        <charset val="134"/>
      </rPr>
      <t>Foram aceites resíduos para valorização material? Refere-se a resíduos de fora da instalação ou também a valorização de resíduos internos? Usualmente nos RAA (ex. vidro de embalagem) colocavam-se ambas mas em colunas separadas…</t>
    </r>
    <r>
      <rPr>
        <b/>
        <sz val="11"/>
        <color rgb="FF00B050"/>
        <rFont val="Calibri"/>
        <charset val="134"/>
      </rPr>
      <t>(alterado: acrescentei “Foram aceites do exterior” e acrescentei informação quanto à valorização interna (material/energética))</t>
    </r>
  </si>
  <si>
    <t>Não existe solicitação de informação para a armazenagem de resíduos, mas colocado link para a armazenagem superior a 1 ano.</t>
  </si>
  <si>
    <r>
      <rPr>
        <sz val="11"/>
        <color theme="1"/>
        <rFont val="Corbel"/>
        <charset val="134"/>
        <scheme val="minor"/>
      </rPr>
      <t>3.</t>
    </r>
    <r>
      <rPr>
        <sz val="7"/>
        <color theme="1"/>
        <rFont val="Times New Roman"/>
        <charset val="134"/>
      </rPr>
      <t xml:space="preserve">       </t>
    </r>
    <r>
      <rPr>
        <sz val="11"/>
        <color theme="1"/>
        <rFont val="Calibri"/>
        <charset val="134"/>
      </rPr>
      <t>Versão 3 para versão 4:</t>
    </r>
  </si>
  <si>
    <r>
      <rPr>
        <sz val="11"/>
        <color theme="1"/>
        <rFont val="Wingdings"/>
        <charset val="2"/>
      </rPr>
      <t>ü</t>
    </r>
    <r>
      <rPr>
        <sz val="7"/>
        <color theme="1"/>
        <rFont val="Times New Roman"/>
        <charset val="134"/>
      </rPr>
      <t xml:space="preserve">  </t>
    </r>
    <r>
      <rPr>
        <sz val="11"/>
        <color theme="1"/>
        <rFont val="Calibri"/>
        <charset val="134"/>
      </rPr>
      <t>Mês de março estava oculto</t>
    </r>
    <r>
      <rPr>
        <b/>
        <sz val="11"/>
        <color theme="9" tint="-0.249977111117893"/>
        <rFont val="Calibri"/>
        <charset val="134"/>
      </rPr>
      <t xml:space="preserve">  (alterado)</t>
    </r>
  </si>
  <si>
    <r>
      <rPr>
        <sz val="11"/>
        <color rgb="FF1F497D"/>
        <rFont val="Wingdings"/>
        <charset val="2"/>
      </rPr>
      <t>ü</t>
    </r>
    <r>
      <rPr>
        <sz val="7"/>
        <color rgb="FF1F497D"/>
        <rFont val="Times New Roman"/>
        <charset val="134"/>
      </rPr>
      <t xml:space="preserve">  </t>
    </r>
    <r>
      <rPr>
        <sz val="11"/>
        <color rgb="FF00B050"/>
        <rFont val="Calibri"/>
        <charset val="134"/>
      </rPr>
      <t>Incluído</t>
    </r>
    <r>
      <rPr>
        <sz val="11"/>
        <color rgb="FF1F497D"/>
        <rFont val="Calibri"/>
        <charset val="134"/>
      </rPr>
      <t xml:space="preserve"> o texto que falta nas colunas que antecedem o mês  com “Preencher apenas se o valor for inferior a LQ ou Ld”</t>
    </r>
  </si>
  <si>
    <r>
      <rPr>
        <sz val="11"/>
        <rFont val="Corbel"/>
        <charset val="134"/>
        <scheme val="minor"/>
      </rPr>
      <t>4.</t>
    </r>
    <r>
      <rPr>
        <sz val="7"/>
        <rFont val="Times New Roman"/>
        <charset val="134"/>
      </rPr>
      <t xml:space="preserve">       </t>
    </r>
    <r>
      <rPr>
        <sz val="11"/>
        <rFont val="Calibri"/>
        <charset val="134"/>
      </rPr>
      <t>Versão 4 para versão 5:</t>
    </r>
  </si>
  <si>
    <t>√ Alterada Tabela GR4.1:Produtos -  alterada a descrição da tabela para "Quantidade efetivada "</t>
  </si>
  <si>
    <t>√ Alterações na formatação e fórmulas das folhas "Ar - Fontes Pontuais_FFx" (apenas com implicações ao nível automático da validação de cumprimento de VLE e formatação oxigénio de referência quando "tal qual"</t>
  </si>
  <si>
    <t>√ Alterações na formula de calculo de emissões decorrentes da produção de suinos</t>
  </si>
  <si>
    <t>Alteração do logotipo da APA</t>
  </si>
  <si>
    <r>
      <rPr>
        <sz val="11"/>
        <rFont val="Corbel"/>
        <charset val="134"/>
        <scheme val="minor"/>
      </rPr>
      <t>5.</t>
    </r>
    <r>
      <rPr>
        <sz val="7"/>
        <rFont val="Times New Roman"/>
        <charset val="134"/>
      </rPr>
      <t xml:space="preserve">       </t>
    </r>
    <r>
      <rPr>
        <sz val="11"/>
        <rFont val="Calibri"/>
        <charset val="134"/>
      </rPr>
      <t>Versão 5 para versão 6:</t>
    </r>
  </si>
  <si>
    <t>√ Correção de erro no cálculo das emissões difusas (suínos)</t>
  </si>
  <si>
    <t>13.03.2020</t>
  </si>
  <si>
    <r>
      <rPr>
        <sz val="11"/>
        <rFont val="Corbel"/>
        <charset val="134"/>
        <scheme val="minor"/>
      </rPr>
      <t>6.</t>
    </r>
    <r>
      <rPr>
        <b/>
        <sz val="7"/>
        <rFont val="Times New Roman"/>
        <charset val="134"/>
      </rPr>
      <t>     </t>
    </r>
    <r>
      <rPr>
        <b/>
        <sz val="11"/>
        <rFont val="Calibri"/>
        <charset val="134"/>
      </rPr>
      <t>Versão 6 para versão 7:</t>
    </r>
  </si>
  <si>
    <t>√ Acrescentado campo para assinatura do operador (elaboração/revisão interna/…/data) - separador "Atividade"</t>
  </si>
  <si>
    <t>√ Revisão do Separador "Autoavaliação" - retirado "cumpre parcialmente" nos diferentes descritores</t>
  </si>
  <si>
    <t>√ Corrigido erro nas emissões para a água - os valores eram calculados erradamente quando o operador tinha volumes de descarga mensais mas não tinha monitorizações mensais (considerava zero sempre que não havia monitorização)</t>
  </si>
  <si>
    <t xml:space="preserve">√ Corrigido -  Existem instalações em que possuem muitos parâmetros com monitorizações em dias consecutivos, pelo que a 1ª data de monitorização pode corresponder a diferentes dias, existindo caudais secos e O2 e velocidades de escoamento diferentes….pelo que existe a necessidade de repetir as colunas da 1ª data de monitorização várias vezes…a solução seria introduzir a coluna do caudal seco e do o2 medido ao lado de cada valor de concentração medido…. </t>
  </si>
  <si>
    <t>√ Corrigida listagem de poluentes - tinha nomes em ingles e em duplicado</t>
  </si>
  <si>
    <t>√ Acrescentado o código APA da instalação junto do nome da mesma, na identificação</t>
  </si>
  <si>
    <t>√ Acrescentados quadros para totalização de emissões a declarar no PRTR</t>
  </si>
  <si>
    <t>√ Acrescentado quadro para calcular as emissões provenientes da combustão de combustiveis convencionais em equipamentos convencionais</t>
  </si>
  <si>
    <r>
      <rPr>
        <sz val="11"/>
        <color theme="9" tint="-0.249977111117893"/>
        <rFont val="Corbel"/>
        <charset val="134"/>
      </rPr>
      <t xml:space="preserve">√ </t>
    </r>
    <r>
      <rPr>
        <sz val="11"/>
        <color theme="9" tint="-0.249977111117893"/>
        <rFont val="Calibri"/>
        <charset val="134"/>
      </rPr>
      <t>A sistematização das condições devem estar integralmente identificadas no quadro da "Sistematização de informação relativa às condições / condições especificas"- Com identificação das evidências de cumprimento associadas, se as evidências se encontrarem espelhadas nos quadros constantes do modelo de RAA, deve ser feita referência aos mesmos.</t>
    </r>
    <r>
      <rPr>
        <sz val="11"/>
        <color theme="9" tint="-0.249977111117893"/>
        <rFont val="Corbel"/>
        <charset val="134"/>
      </rPr>
      <t> Alterada a designação da tabela seguinte de "Sistematização de informação relativa a outras condições / condições especificas..." para "Sistematização de informação relativa às condições / condições especificas..."</t>
    </r>
  </si>
  <si>
    <t>Sistematização de informação relativa às condições / condições especificas relativas a emissões para o ar (exemplo):</t>
  </si>
  <si>
    <t>Numeração da Condição</t>
  </si>
  <si>
    <t>Identificação da condição da LA/TUA referenciando-a da seguinte forma:</t>
  </si>
  <si>
    <t>Prazo de implementação associado à condição</t>
  </si>
  <si>
    <t>Demonstração do cumprimento</t>
  </si>
  <si>
    <t>[N.º da condição se existir] seguida da descrição da mesma tal como consta LA/TUA</t>
  </si>
  <si>
    <t>(n.a. para as condições cujo reporte tem de ser realizado anualmente sem outro prazo específico associado)</t>
  </si>
  <si>
    <t>(Descrição do modo como foi dado cumprimento ou foi implementada a condição, com referência expressa às evidências relevantes)</t>
  </si>
  <si>
    <t>(Nota: a condição da LA/TUA pode ser a própria sistematização das MTD)</t>
  </si>
  <si>
    <r>
      <rPr>
        <b/>
        <sz val="9"/>
        <color theme="1"/>
        <rFont val="Calibri"/>
        <charset val="134"/>
      </rPr>
      <t>Condição do</t>
    </r>
    <r>
      <rPr>
        <b/>
        <sz val="9"/>
        <color rgb="FF000000"/>
        <rFont val="Corbel"/>
        <charset val="134"/>
      </rPr>
      <t xml:space="preserve"> ponto 2.2.1.4 da LA</t>
    </r>
    <r>
      <rPr>
        <b/>
        <sz val="9"/>
        <color theme="1"/>
        <rFont val="Calibri"/>
        <charset val="134"/>
      </rPr>
      <t>:</t>
    </r>
    <r>
      <rPr>
        <sz val="9"/>
        <color theme="1"/>
        <rFont val="Calibri"/>
        <charset val="134"/>
      </rPr>
      <t xml:space="preserve"> “O autocontrolo da emissão de poluentes deverá ser efetuado de acordo com o especificado nos Quadros 8 a 18 e demais condições estabelecidas neste ponto da licença, não devendo nenhum parâmetro de emissão exceder os valores limite de emissão (VLE).”</t>
    </r>
  </si>
  <si>
    <t>[prazo para dar cumprimento à condição - deve ser colocada a frequência de monitorização,que varia em função do parâmetro]</t>
  </si>
  <si>
    <t xml:space="preserve">É apresentada a informação solicitada no ponto 6.2 em articulação com a condição do ponto 2.2.1.4 da LA: </t>
  </si>
  <si>
    <r>
      <rPr>
        <b/>
        <sz val="9"/>
        <color rgb="FF000000"/>
        <rFont val="Corbel"/>
        <charset val="134"/>
      </rPr>
      <t>Fonte:</t>
    </r>
    <r>
      <rPr>
        <sz val="9"/>
        <color rgb="FF000000"/>
        <rFont val="Corbel"/>
        <charset val="134"/>
      </rPr>
      <t xml:space="preserve"> FF1 -Forno da F2  </t>
    </r>
  </si>
  <si>
    <t xml:space="preserve">* folhas em excel “Ar - Fontes Pontuais_FF1 “ a “Ar - Fontes Pontuais_FF 14“ preenchidas </t>
  </si>
  <si>
    <r>
      <rPr>
        <b/>
        <sz val="9"/>
        <color rgb="FF000000"/>
        <rFont val="Corbel"/>
        <charset val="134"/>
      </rPr>
      <t>Parâmetros:</t>
    </r>
    <r>
      <rPr>
        <sz val="9"/>
        <color rgb="FF000000"/>
        <rFont val="Corbel"/>
        <charset val="134"/>
      </rPr>
      <t xml:space="preserve"> SO2, pts, NOx, Compostos inorgânicos fluorados, Compostos inorgânicos clorados, COV</t>
    </r>
  </si>
  <si>
    <r>
      <rPr>
        <sz val="9"/>
        <color rgb="FF000000"/>
        <rFont val="Corbel"/>
        <charset val="134"/>
      </rPr>
      <t xml:space="preserve">SO2, pts, NOx, Compostos inorgânicos clorados, COV: </t>
    </r>
    <r>
      <rPr>
        <sz val="9"/>
        <color theme="1"/>
        <rFont val="Arial"/>
        <charset val="134"/>
      </rPr>
      <t>1 vez de três em três anos</t>
    </r>
  </si>
  <si>
    <r>
      <rPr>
        <b/>
        <sz val="9"/>
        <color rgb="FF000000"/>
        <rFont val="Corbel"/>
        <charset val="134"/>
      </rPr>
      <t xml:space="preserve">* Anexo 1 do RAA – xxxx </t>
    </r>
    <r>
      <rPr>
        <b/>
        <sz val="9"/>
        <color rgb="FF7F7F7F"/>
        <rFont val="Corbel"/>
        <charset val="134"/>
      </rPr>
      <t>[caso exista a necessidade de apresentar outra informação que não esteja nos quadros do modelo de RAA em excel e que o operador opte por apresentar em documento à parte]</t>
    </r>
  </si>
  <si>
    <r>
      <rPr>
        <sz val="9"/>
        <color rgb="FF000000"/>
        <rFont val="Corbel"/>
        <charset val="134"/>
      </rPr>
      <t xml:space="preserve">Compostos inorgânicos fluorados: </t>
    </r>
    <r>
      <rPr>
        <sz val="9"/>
        <color rgb="FF000000"/>
        <rFont val="Arial"/>
        <charset val="134"/>
      </rPr>
      <t>2 vezes por ano</t>
    </r>
  </si>
  <si>
    <r>
      <rPr>
        <b/>
        <sz val="9"/>
        <color rgb="FF000000"/>
        <rFont val="Corbel"/>
        <charset val="134"/>
      </rPr>
      <t xml:space="preserve">* Anexo 2 do RAA – </t>
    </r>
    <r>
      <rPr>
        <sz val="9"/>
        <color rgb="FF000000"/>
        <rFont val="Corbel"/>
        <charset val="134"/>
      </rPr>
      <t>xxxx</t>
    </r>
  </si>
  <si>
    <t>[listagem de anexos colocada no próprio RAA em excel (última folha do model9o de RAA em excel]</t>
  </si>
  <si>
    <t>16.04.2020</t>
  </si>
  <si>
    <r>
      <rPr>
        <sz val="11"/>
        <rFont val="Corbel"/>
        <charset val="134"/>
        <scheme val="minor"/>
      </rPr>
      <t>7.</t>
    </r>
    <r>
      <rPr>
        <b/>
        <sz val="7"/>
        <rFont val="Times New Roman"/>
        <charset val="134"/>
      </rPr>
      <t>     </t>
    </r>
    <r>
      <rPr>
        <b/>
        <sz val="11"/>
        <rFont val="Calibri"/>
        <charset val="134"/>
      </rPr>
      <t>Versão 7 para versão 8:</t>
    </r>
  </si>
  <si>
    <t>√ Clarificado o modo como são calculadas as emissões provenientes de equipamentos convencionais</t>
  </si>
  <si>
    <t>Versão 8.1</t>
  </si>
  <si>
    <t>√ Corrigido erro no cálculo de emissões provenientes de equipamentos convencionais quando o operador utiliza um valor de PCI personalizado</t>
  </si>
  <si>
    <t>09.05.2020</t>
  </si>
  <si>
    <t>Versão 8.2</t>
  </si>
  <si>
    <t>√ Listagens de poluentes dos quadros PRTR corrigidas</t>
  </si>
  <si>
    <r>
      <rPr>
        <b/>
        <sz val="11"/>
        <rFont val="Corbel"/>
        <charset val="134"/>
        <scheme val="minor"/>
      </rPr>
      <t>8.</t>
    </r>
    <r>
      <rPr>
        <b/>
        <sz val="7"/>
        <rFont val="Times New Roman"/>
        <charset val="134"/>
      </rPr>
      <t xml:space="preserve">     </t>
    </r>
    <r>
      <rPr>
        <b/>
        <sz val="11"/>
        <rFont val="Calibri"/>
        <charset val="134"/>
      </rPr>
      <t>Versão 8.2 para versão 9.0:</t>
    </r>
  </si>
  <si>
    <t>√ tabelas de cálculo de poluentes emitidos - adicionado campo para "outras unidades"</t>
  </si>
  <si>
    <t>√  Inserida definição de equipamentos convencionais</t>
  </si>
  <si>
    <t>√ Correção das fórmulas de cálculo nas folhas ED2, ED3, ED4, ED5, ED6, ED7, ED8, ED9 e ED10</t>
  </si>
  <si>
    <t>√ Tabela - 6 - Condições Operação - adicionada descrição de preenchimento para o setor 2.6 em que a capacidade nominal da instalação corresponde ao somatório do volume das cubas de tratamento aprovadas:</t>
  </si>
  <si>
    <t>tabela 4.1 - adicionada descrição de preenchimento para o setor 2.6 em que a capacidade nominal da instalação corresponde ao somatório do volume das cubas de tratamento aprovadas</t>
  </si>
  <si>
    <t>Categoria PCIP</t>
  </si>
  <si>
    <r>
      <rPr>
        <b/>
        <sz val="11.5"/>
        <color theme="1" tint="0.34998626667073579"/>
        <rFont val="Corbel"/>
        <charset val="134"/>
        <scheme val="major"/>
      </rPr>
      <t xml:space="preserve">Produto / Consumo
</t>
    </r>
    <r>
      <rPr>
        <sz val="10"/>
        <color theme="1" tint="0.34998626667073579"/>
        <rFont val="Corbel"/>
        <charset val="134"/>
        <scheme val="major"/>
      </rPr>
      <t>(ou o que caracteriza a categoria PCIP)</t>
    </r>
  </si>
  <si>
    <t>Unidades</t>
  </si>
  <si>
    <t>Capacidade nominal autorizada</t>
  </si>
  <si>
    <r>
      <rPr>
        <b/>
        <sz val="11.5"/>
        <rFont val="Corbel"/>
        <charset val="134"/>
        <scheme val="minor"/>
      </rPr>
      <t>Quantidade efetivada  (nas unidades associadas ao referencial da capacidade nominal autorizada)
Nota: para as unidades t/d, kg/d e t/h preencher com o maior valor que foi registado em cada mês</t>
    </r>
    <r>
      <rPr>
        <b/>
        <sz val="11.5"/>
        <color theme="9" tint="-0.499984740745262"/>
        <rFont val="Corbel"/>
        <charset val="134"/>
        <scheme val="minor"/>
      </rPr>
      <t>; para as unidades m</t>
    </r>
    <r>
      <rPr>
        <b/>
        <vertAlign val="superscript"/>
        <sz val="11.5"/>
        <color rgb="FFFF0000"/>
        <rFont val="Corbel"/>
        <charset val="134"/>
        <scheme val="minor"/>
      </rPr>
      <t>3</t>
    </r>
    <r>
      <rPr>
        <b/>
        <sz val="11.5"/>
        <color theme="9" tint="-0.499984740745262"/>
        <rFont val="Corbel"/>
        <charset val="134"/>
        <scheme val="minor"/>
      </rPr>
      <t xml:space="preserve"> nomeadamente associadas à categoria 2.6  deve ser introduzido o volume total das cubas de tratamento em cada mês)</t>
    </r>
  </si>
  <si>
    <t>Janeiro</t>
  </si>
  <si>
    <t>Fevereiro</t>
  </si>
  <si>
    <t>Março</t>
  </si>
  <si>
    <t>Abril</t>
  </si>
  <si>
    <t>Maio</t>
  </si>
  <si>
    <t>Junho</t>
  </si>
  <si>
    <t>Julho</t>
  </si>
  <si>
    <t xml:space="preserve">Agosto </t>
  </si>
  <si>
    <t xml:space="preserve">Setembro </t>
  </si>
  <si>
    <t xml:space="preserve">Outubro </t>
  </si>
  <si>
    <t>Novembro</t>
  </si>
  <si>
    <t>Dezembro</t>
  </si>
  <si>
    <t>√ Listagens de poluentes dos quadros PRTR e RAA corrigidas, eliminados os duplicados e traduzidas para Português</t>
  </si>
  <si>
    <t>√ Listas de unidades revistas e corrigidas</t>
  </si>
  <si>
    <t>√ Renumeração de todas as tabelas</t>
  </si>
  <si>
    <t>√ Alteração da designação da tabela referente às "Melhores Técnicas Disponíveis (MTD)"</t>
  </si>
  <si>
    <t>√ Inseridos os metodos e descrições a utilizar no PRTR</t>
  </si>
  <si>
    <r>
      <rPr>
        <b/>
        <sz val="11"/>
        <rFont val="Corbel"/>
        <charset val="134"/>
        <scheme val="minor"/>
      </rPr>
      <t>9.</t>
    </r>
    <r>
      <rPr>
        <b/>
        <sz val="7"/>
        <rFont val="Times New Roman"/>
        <charset val="134"/>
      </rPr>
      <t xml:space="preserve">     </t>
    </r>
    <r>
      <rPr>
        <b/>
        <sz val="11"/>
        <rFont val="Calibri"/>
        <charset val="134"/>
      </rPr>
      <t>Versão 8.2 para versão 9.01:</t>
    </r>
  </si>
  <si>
    <t>xxx.2020</t>
  </si>
  <si>
    <r>
      <rPr>
        <b/>
        <sz val="11"/>
        <color rgb="FFFF0000"/>
        <rFont val="Corbel"/>
        <charset val="134"/>
        <scheme val="minor"/>
      </rPr>
      <t xml:space="preserve">9. </t>
    </r>
    <r>
      <rPr>
        <b/>
        <sz val="7"/>
        <color rgb="FFFF0000"/>
        <rFont val="Times New Roman"/>
        <charset val="134"/>
      </rPr>
      <t xml:space="preserve">     (PRÓXMA)  </t>
    </r>
    <r>
      <rPr>
        <b/>
        <sz val="11"/>
        <color rgb="FFFF0000"/>
        <rFont val="Calibri"/>
        <charset val="134"/>
      </rPr>
      <t>Versão 10.0 para versão x.x:</t>
    </r>
  </si>
  <si>
    <r>
      <rPr>
        <b/>
        <sz val="12"/>
        <rFont val="Corbel"/>
        <charset val="134"/>
        <scheme val="major"/>
      </rPr>
      <t xml:space="preserve">Apresentar a sistematizaçao das MTDs atualizadas, </t>
    </r>
    <r>
      <rPr>
        <b/>
        <sz val="12"/>
        <color theme="9" tint="-0.249977111117893"/>
        <rFont val="Corbel"/>
        <charset val="134"/>
        <scheme val="major"/>
      </rPr>
      <t>evidencias de manutenção das técnicas e</t>
    </r>
    <r>
      <rPr>
        <b/>
        <sz val="12"/>
        <color rgb="FF92D050"/>
        <rFont val="Corbel"/>
        <charset val="134"/>
        <scheme val="major"/>
      </rPr>
      <t xml:space="preserve"> </t>
    </r>
    <r>
      <rPr>
        <b/>
        <sz val="12"/>
        <rFont val="Corbel"/>
        <charset val="134"/>
        <scheme val="major"/>
      </rPr>
      <t>indicação do cumprimento de prazos (segundo o formato disponível no site da APA:  em www.apambiente.pt / Instrumentos / Licenciamento Ambiental / Documentos de referência sobre MTD (BREF) / Caso ainda não tenha sido efetuada, deverá apresentar essa sistematização das MTD neste novo formato)</t>
    </r>
  </si>
  <si>
    <t>Pode ser indicado o anexo da LA onde se encontram, ou copiar para aqui o excel apresentado</t>
  </si>
  <si>
    <t>√ Correção da lista de poluentes para a água que estavam em falta nas folhas ES1 a ED5</t>
  </si>
  <si>
    <r>
      <rPr>
        <b/>
        <sz val="11"/>
        <rFont val="Corbel"/>
        <charset val="134"/>
        <scheme val="minor"/>
      </rPr>
      <t>10.</t>
    </r>
    <r>
      <rPr>
        <b/>
        <sz val="7"/>
        <rFont val="Times New Roman"/>
        <charset val="134"/>
      </rPr>
      <t xml:space="preserve">     </t>
    </r>
    <r>
      <rPr>
        <b/>
        <sz val="11"/>
        <rFont val="Calibri"/>
        <charset val="134"/>
      </rPr>
      <t>Versão 9.01 para versão 9.02:</t>
    </r>
  </si>
  <si>
    <t>√ Correção da lista de poluentes para a água que estavam em falta na folha ED1</t>
  </si>
  <si>
    <r>
      <rPr>
        <b/>
        <sz val="11"/>
        <rFont val="Corbel"/>
        <charset val="134"/>
        <scheme val="minor"/>
      </rPr>
      <t>11.</t>
    </r>
    <r>
      <rPr>
        <b/>
        <sz val="7"/>
        <rFont val="Times New Roman"/>
        <charset val="134"/>
      </rPr>
      <t xml:space="preserve">     </t>
    </r>
    <r>
      <rPr>
        <b/>
        <sz val="11"/>
        <rFont val="Calibri"/>
        <charset val="134"/>
      </rPr>
      <t>Versão 9.02 para versão 10.0:</t>
    </r>
  </si>
  <si>
    <t>√ Introdução de nota explicativa quanto às atividades PCIP 6.6b e 6.6c naTabela - 6 - Condições Operação do separador "Condições Operação"</t>
  </si>
  <si>
    <t>√ Introdução de nota explicativa quanto às atividades PCIP 6.6b e 6.6c naTabela - 2 - Ar - Fontes difusas - Emissoes provenientes de suiniculturas (categorias 6.6b e 6.6c) do separador "Ar - Fontes Difusas"</t>
  </si>
  <si>
    <t>√ Introdução de nota explicativa para as capacidades instaladas</t>
  </si>
  <si>
    <r>
      <rPr>
        <b/>
        <sz val="11"/>
        <rFont val="Corbel"/>
        <charset val="134"/>
        <scheme val="minor"/>
      </rPr>
      <t>12.</t>
    </r>
    <r>
      <rPr>
        <b/>
        <sz val="7"/>
        <rFont val="Times New Roman"/>
        <charset val="134"/>
      </rPr>
      <t xml:space="preserve">     </t>
    </r>
    <r>
      <rPr>
        <b/>
        <sz val="11"/>
        <rFont val="Calibri"/>
        <charset val="134"/>
      </rPr>
      <t>Versão 10.0 para versão 10.01:</t>
    </r>
  </si>
  <si>
    <t>√ Desbloquear a coluna "Capacidade nominal autorizada (nas unidades indicadas na LA/TUA", na tabela - 6  - Condições de operação  que estava erradamente bloqueada</t>
  </si>
  <si>
    <t>√ Inserida, na folha "Ar - Fontes Pontuais_FF1",  clarificação sobre o modo de reporte das horas de funcionamento sempre que existe mais de uma unidade contribuinte para fontes pontuais.</t>
  </si>
  <si>
    <r>
      <rPr>
        <b/>
        <sz val="11"/>
        <rFont val="Corbel"/>
        <charset val="134"/>
        <scheme val="minor"/>
      </rPr>
      <t>12.</t>
    </r>
    <r>
      <rPr>
        <b/>
        <sz val="7"/>
        <rFont val="Times New Roman"/>
        <charset val="134"/>
      </rPr>
      <t xml:space="preserve">     </t>
    </r>
    <r>
      <rPr>
        <b/>
        <sz val="11"/>
        <rFont val="Calibri"/>
        <charset val="134"/>
      </rPr>
      <t>Versão 10.01 para versão 10.02:</t>
    </r>
  </si>
  <si>
    <t>√ Correção da formula de cálculo das emissões de CH4 associadas à criação de porcas</t>
  </si>
  <si>
    <t>xx/xx/xxxx</t>
  </si>
  <si>
    <r>
      <rPr>
        <b/>
        <sz val="11"/>
        <rFont val="Corbel"/>
        <charset val="134"/>
        <scheme val="minor"/>
      </rPr>
      <t>13.</t>
    </r>
    <r>
      <rPr>
        <b/>
        <sz val="7"/>
        <rFont val="Times New Roman"/>
        <charset val="134"/>
      </rPr>
      <t xml:space="preserve">     </t>
    </r>
    <r>
      <rPr>
        <b/>
        <sz val="11"/>
        <rFont val="Calibri"/>
        <charset val="134"/>
      </rPr>
      <t>Versão 10.02 para versão xx,xx:</t>
    </r>
  </si>
  <si>
    <t xml:space="preserve">√ </t>
  </si>
  <si>
    <t>Gestão de versões:</t>
  </si>
  <si>
    <t>Versão 10.02 - 02/04/2025</t>
  </si>
  <si>
    <t>Instruções de utilização 
do modelo de 
Relatório Ambiental Anual</t>
  </si>
  <si>
    <t>1. Objetivo do documento</t>
  </si>
  <si>
    <r>
      <rPr>
        <b/>
        <sz val="11"/>
        <color theme="1"/>
        <rFont val="Corbel"/>
        <charset val="134"/>
        <scheme val="minor"/>
      </rPr>
      <t>1.1.</t>
    </r>
    <r>
      <rPr>
        <sz val="11"/>
        <color theme="1"/>
        <rFont val="Corbel"/>
        <charset val="134"/>
        <scheme val="minor"/>
      </rPr>
      <t xml:space="preserve"> O Relatório Ambiental Anual (RAA), a realizar pelo operador detentor da  Licença Ambiental (LA) ou Título Único Ambiental (TUA) - </t>
    </r>
    <r>
      <rPr>
        <u/>
        <sz val="11"/>
        <color theme="1"/>
        <rFont val="Corbel"/>
        <charset val="134"/>
        <scheme val="minor"/>
      </rPr>
      <t>decisão PCIP</t>
    </r>
    <r>
      <rPr>
        <sz val="11"/>
        <color theme="1"/>
        <rFont val="Corbel"/>
        <charset val="134"/>
        <scheme val="minor"/>
      </rPr>
      <t>,</t>
    </r>
    <r>
      <rPr>
        <u/>
        <sz val="11"/>
        <color theme="1"/>
        <rFont val="Corbel"/>
        <charset val="134"/>
        <scheme val="minor"/>
      </rPr>
      <t xml:space="preserve"> emitida e válida</t>
    </r>
    <r>
      <rPr>
        <sz val="11"/>
        <color theme="1"/>
        <rFont val="Corbel"/>
        <charset val="134"/>
        <scheme val="minor"/>
      </rPr>
      <t xml:space="preserve"> para as atividades identificadas no Anexo I do do Decreto-Lei n.º 127/2013 (diploma REI) e assume-se como o </t>
    </r>
    <r>
      <rPr>
        <u/>
        <sz val="11"/>
        <color theme="1"/>
        <rFont val="Corbel"/>
        <charset val="134"/>
        <scheme val="minor"/>
      </rPr>
      <t>documento que reúne os elementos demonstrativos do cumprimento das condições impostas na decisão PCIP</t>
    </r>
    <r>
      <rPr>
        <sz val="11"/>
        <color theme="1"/>
        <rFont val="Corbel"/>
        <charset val="134"/>
        <scheme val="minor"/>
      </rPr>
      <t xml:space="preserve">, com pontos de situação relativos aos diferentes descritores das referidas decisões e de acordo com o previsto no art.º 14º e 17º do Decreto-Lei n.º 127/2013, de 30 de agosto. </t>
    </r>
  </si>
  <si>
    <r>
      <rPr>
        <b/>
        <sz val="11"/>
        <color theme="1"/>
        <rFont val="Corbel"/>
        <charset val="134"/>
        <scheme val="minor"/>
      </rPr>
      <t xml:space="preserve">1.2. </t>
    </r>
    <r>
      <rPr>
        <sz val="11"/>
        <color theme="1"/>
        <rFont val="Corbel"/>
        <charset val="134"/>
        <scheme val="minor"/>
      </rPr>
      <t xml:space="preserve">Nas referidas condições incluem-se as </t>
    </r>
    <r>
      <rPr>
        <u/>
        <sz val="11"/>
        <color theme="1"/>
        <rFont val="Corbel"/>
        <charset val="134"/>
        <scheme val="minor"/>
      </rPr>
      <t>condições impostas nas LA/ TUA</t>
    </r>
    <r>
      <rPr>
        <sz val="11"/>
        <color theme="1"/>
        <rFont val="Corbel"/>
        <charset val="134"/>
        <scheme val="minor"/>
      </rPr>
      <t xml:space="preserve">, para as  atividades abrangidas pelo Capítulo II  do Decreto-Lei n.º 127/2013, o diploma REI (categorias de atividades PCIP identificadas no Anexo I do REI) </t>
    </r>
    <r>
      <rPr>
        <u/>
        <sz val="11"/>
        <color theme="1"/>
        <rFont val="Corbel"/>
        <charset val="134"/>
        <scheme val="minor"/>
      </rPr>
      <t xml:space="preserve"> e também noutros regimes específicos</t>
    </r>
    <r>
      <rPr>
        <sz val="11"/>
        <color theme="1"/>
        <rFont val="Corbel"/>
        <charset val="134"/>
        <scheme val="minor"/>
      </rPr>
      <t xml:space="preserve"> </t>
    </r>
    <r>
      <rPr>
        <u/>
        <sz val="11"/>
        <color theme="1"/>
        <rFont val="Corbel"/>
        <charset val="134"/>
        <scheme val="minor"/>
      </rPr>
      <t>que implique demonstração do cumprimento de condições em sede de RAA</t>
    </r>
    <r>
      <rPr>
        <sz val="11"/>
        <color theme="1"/>
        <rFont val="Corbel"/>
        <charset val="134"/>
        <scheme val="minor"/>
      </rPr>
      <t>:
- as abrangidas noutros capítulos do REI, nomeadamente nos Capítulos III a VI, como é o caso das atividades de coincineração/incineração – categoria PCIP 5.2a/5.2b, abrangidas também pelo capítulo IV do REI - e onde se encontram definidas as % de substituição de resíduos autorizadas;
- noutros regimes de licenciamento específicos como é o caso das atividades de deposição de resíduos em aterro – categoria PCIP 5.4, também abrangidas pelo Decreto-Lei n.º 183/2009.</t>
    </r>
  </si>
  <si>
    <r>
      <rPr>
        <b/>
        <sz val="11"/>
        <color theme="1"/>
        <rFont val="Corbel"/>
        <charset val="134"/>
        <scheme val="minor"/>
      </rPr>
      <t>1.3.</t>
    </r>
    <r>
      <rPr>
        <sz val="11"/>
        <color theme="1"/>
        <rFont val="Corbel"/>
        <charset val="134"/>
        <scheme val="minor"/>
      </rPr>
      <t xml:space="preserve"> O RAA a elaborar pelo operador tem de incluir a respetiva resposta/informação/evidências a reportar, para cada uma das condicionantes (condições de exploração/encerramento e pós encerramento (quando aplicável) e obrigações de comunicação), nesse sentido o RAA deveria possuir idealmente a sistematização das condicionantes da respetiva LA/TUA facilitando a associação dos elementos a apresentar pelo operador e permitindo que não seja esquecida a demonstração de cumprimento de alguma das condições impostas. A elaboração do RAA pelo operador, deverá ter ainda em consideração as constatações registadas no Relatório de Verificação do ano anterior, caso existente.</t>
    </r>
  </si>
  <si>
    <r>
      <rPr>
        <b/>
        <sz val="11"/>
        <color theme="1"/>
        <rFont val="Corbel"/>
        <charset val="134"/>
        <scheme val="minor"/>
      </rPr>
      <t>1.4.</t>
    </r>
    <r>
      <rPr>
        <sz val="11"/>
        <color theme="1"/>
        <rFont val="Corbel"/>
        <charset val="134"/>
        <scheme val="minor"/>
      </rPr>
      <t xml:space="preserve"> O modelo de RAA disponibilizado, deve ser adaptado pelo operador ao estabelecimento em questão, já que o  presente modelo não possui todas as especificidades dos diferentes setores de atividades. Embora de utilização facultativa, caso opte por este modelo deverá preencher as folhas que lhe são aplicáveis, e adicionadas as informações/dados que sejam necessários para dar cumprimento aos requisitos da decisão PCIP a demonstrar em sede de RAA.</t>
    </r>
  </si>
  <si>
    <t>2. Preenchimento de dados</t>
  </si>
  <si>
    <r>
      <rPr>
        <b/>
        <sz val="11"/>
        <color theme="1"/>
        <rFont val="Corbel"/>
        <charset val="134"/>
        <scheme val="minor"/>
      </rPr>
      <t>2.1.</t>
    </r>
    <r>
      <rPr>
        <sz val="11"/>
        <color theme="1"/>
        <rFont val="Corbel"/>
        <charset val="134"/>
        <scheme val="minor"/>
      </rPr>
      <t xml:space="preserve"> Devem ser preenchidos todos os tópicos que respeitem a LA/TUA da instalação em análise.</t>
    </r>
  </si>
  <si>
    <r>
      <rPr>
        <b/>
        <sz val="11"/>
        <color theme="1"/>
        <rFont val="Corbel"/>
        <charset val="134"/>
        <scheme val="minor"/>
      </rPr>
      <t xml:space="preserve">1.2. </t>
    </r>
    <r>
      <rPr>
        <sz val="11"/>
        <color theme="1"/>
        <rFont val="Corbel"/>
        <charset val="134"/>
        <scheme val="minor"/>
      </rPr>
      <t>As células pintadas de cinzento contêm cálculos automáticos pelo que não devem ser preenchidas nem alteradas.</t>
    </r>
  </si>
  <si>
    <r>
      <rPr>
        <b/>
        <sz val="11"/>
        <color theme="1"/>
        <rFont val="Corbel"/>
        <charset val="134"/>
        <scheme val="minor"/>
      </rPr>
      <t>2.3.</t>
    </r>
    <r>
      <rPr>
        <sz val="11"/>
        <color theme="1"/>
        <rFont val="Corbel"/>
        <charset val="134"/>
        <scheme val="minor"/>
      </rPr>
      <t xml:space="preserve"> A unidades devem estar de acordo com o solicitado na LA/TUA.</t>
    </r>
  </si>
  <si>
    <r>
      <rPr>
        <b/>
        <sz val="11"/>
        <color theme="1"/>
        <rFont val="Corbel"/>
        <charset val="134"/>
        <scheme val="minor"/>
      </rPr>
      <t>2.4.</t>
    </r>
    <r>
      <rPr>
        <sz val="11"/>
        <color theme="1"/>
        <rFont val="Corbel"/>
        <charset val="134"/>
        <scheme val="minor"/>
      </rPr>
      <t xml:space="preserve"> Sempre que seja necessário uma tabela adicional copie toda a folha e insira uma nova folha</t>
    </r>
  </si>
  <si>
    <r>
      <rPr>
        <b/>
        <sz val="11"/>
        <color theme="1"/>
        <rFont val="Corbel"/>
        <charset val="134"/>
        <scheme val="minor"/>
      </rPr>
      <t>2.5.</t>
    </r>
    <r>
      <rPr>
        <sz val="11"/>
        <color theme="1"/>
        <rFont val="Corbel"/>
        <charset val="134"/>
        <scheme val="minor"/>
      </rPr>
      <t xml:space="preserve"> As células entre os tópicos que não são preenchidos não devem ser apagadas pois contêm fórmulas para cálculos auxiliares.</t>
    </r>
  </si>
  <si>
    <r>
      <rPr>
        <b/>
        <sz val="11"/>
        <color theme="1"/>
        <rFont val="Corbel"/>
        <charset val="134"/>
        <scheme val="minor"/>
      </rPr>
      <t xml:space="preserve">2.6. </t>
    </r>
    <r>
      <rPr>
        <sz val="11"/>
        <color theme="1"/>
        <rFont val="Corbel"/>
        <charset val="134"/>
        <scheme val="minor"/>
      </rPr>
      <t>Uma vez que existem muitos cálculos automáticos ao longo da folha não devem ser eliminadas linhas nem tabelas não usadas.</t>
    </r>
  </si>
  <si>
    <r>
      <rPr>
        <b/>
        <sz val="11"/>
        <color theme="1"/>
        <rFont val="Corbel"/>
        <charset val="134"/>
        <scheme val="minor"/>
      </rPr>
      <t>2.7.</t>
    </r>
    <r>
      <rPr>
        <sz val="11"/>
        <color theme="1"/>
        <rFont val="Corbel"/>
        <charset val="134"/>
        <scheme val="minor"/>
      </rPr>
      <t xml:space="preserve"> Sempre que o valor de monitorização a reportar seja inferior a LQ ou LD, escolha a opção correspondente na coluna ao lado do valor.</t>
    </r>
  </si>
  <si>
    <t>3. Informação adicional</t>
  </si>
  <si>
    <r>
      <rPr>
        <b/>
        <sz val="11"/>
        <color theme="1"/>
        <rFont val="Corbel"/>
        <charset val="134"/>
        <scheme val="minor"/>
      </rPr>
      <t xml:space="preserve">3.1. </t>
    </r>
    <r>
      <rPr>
        <sz val="11"/>
        <color theme="1"/>
        <rFont val="Corbel"/>
        <charset val="134"/>
        <scheme val="minor"/>
      </rPr>
      <t>O tópico referente a &lt;</t>
    </r>
    <r>
      <rPr>
        <i/>
        <sz val="11"/>
        <color theme="1"/>
        <rFont val="Corbel"/>
        <charset val="134"/>
        <scheme val="minor"/>
      </rPr>
      <t>Sistematização de informação relativa a outras condições</t>
    </r>
    <r>
      <rPr>
        <sz val="11"/>
        <color theme="1"/>
        <rFont val="Corbel"/>
        <charset val="134"/>
        <scheme val="minor"/>
      </rPr>
      <t>&gt; permite acrescentar dados que sejam relevantes e que não estejam previstos nas tabelas de cada separador.</t>
    </r>
  </si>
  <si>
    <r>
      <rPr>
        <b/>
        <sz val="11"/>
        <color theme="1"/>
        <rFont val="Corbel"/>
        <charset val="134"/>
        <scheme val="minor"/>
      </rPr>
      <t>3.2.</t>
    </r>
    <r>
      <rPr>
        <sz val="11"/>
        <color theme="1"/>
        <rFont val="Corbel"/>
        <charset val="134"/>
        <scheme val="minor"/>
      </rPr>
      <t xml:space="preserve"> Se aplicável, devem ser anexadas as informações metereológicas ou condições topográficas ou outros anexos que digam respeito ao cumprimento de condições impostas na LA/TUA.</t>
    </r>
  </si>
  <si>
    <r>
      <rPr>
        <b/>
        <sz val="11"/>
        <color theme="1"/>
        <rFont val="Corbel"/>
        <charset val="134"/>
        <scheme val="minor"/>
      </rPr>
      <t>3.3.</t>
    </r>
    <r>
      <rPr>
        <sz val="11"/>
        <color theme="1"/>
        <rFont val="Corbel"/>
        <charset val="134"/>
        <scheme val="minor"/>
      </rPr>
      <t xml:space="preserve"> É possível copiar folhas inteiras quando necessário (p.e. para introdução de um maior número de fontes pontuais e de pontos de emissão para a água - clicando  em cima do nome da folha pretendida e selecionando "Mover ou Copiar"). Não esquecer renomear a folha introduzida.</t>
    </r>
  </si>
  <si>
    <r>
      <rPr>
        <b/>
        <sz val="11"/>
        <color theme="1"/>
        <rFont val="Corbel"/>
        <charset val="134"/>
        <scheme val="minor"/>
      </rPr>
      <t>3.4.</t>
    </r>
    <r>
      <rPr>
        <sz val="11"/>
        <color theme="1"/>
        <rFont val="Corbel"/>
        <charset val="134"/>
        <scheme val="minor"/>
      </rPr>
      <t xml:space="preserve"> As folhas deste ficheiro estão protegidas para evitar a alteração inadvertida de fórmulas. Caso necessite absolutamente de desproteger alguma célula a </t>
    </r>
    <r>
      <rPr>
        <b/>
        <i/>
        <sz val="11"/>
        <color theme="1"/>
        <rFont val="Corbel"/>
        <charset val="134"/>
        <scheme val="minor"/>
      </rPr>
      <t>password</t>
    </r>
    <r>
      <rPr>
        <b/>
        <sz val="11"/>
        <color theme="1"/>
        <rFont val="Corbel"/>
        <charset val="134"/>
        <scheme val="minor"/>
      </rPr>
      <t xml:space="preserve"> é "</t>
    </r>
    <r>
      <rPr>
        <b/>
        <sz val="11"/>
        <color rgb="FF1166EF"/>
        <rFont val="Corbel"/>
        <charset val="134"/>
        <scheme val="minor"/>
      </rPr>
      <t>RAA</t>
    </r>
    <r>
      <rPr>
        <b/>
        <sz val="11"/>
        <color theme="1"/>
        <rFont val="Corbel"/>
        <charset val="134"/>
        <scheme val="minor"/>
      </rPr>
      <t>"</t>
    </r>
    <r>
      <rPr>
        <sz val="11"/>
        <color theme="1"/>
        <rFont val="Corbel"/>
        <charset val="134"/>
        <scheme val="minor"/>
      </rPr>
      <t>.</t>
    </r>
  </si>
  <si>
    <t>Relatório Ambiental Anual (RAA)</t>
  </si>
  <si>
    <t xml:space="preserve"> Data:</t>
  </si>
  <si>
    <t>Ano</t>
  </si>
  <si>
    <t>LA/TUA n.º:</t>
  </si>
  <si>
    <t>Dia</t>
  </si>
  <si>
    <t>Mês</t>
  </si>
  <si>
    <t>Instalação</t>
  </si>
  <si>
    <t>&lt;Escrever nome da Instalação&gt; + &lt;Código APA da instalação&gt;</t>
  </si>
  <si>
    <t>Categoria PCIP principal</t>
  </si>
  <si>
    <t>&lt;Indicar categoria principal&gt;</t>
  </si>
  <si>
    <t>&lt;Indicar as outras categoria(s) secundárias associada(s) à atividade da  instalação&gt;</t>
  </si>
  <si>
    <t>&lt;Breve descrição das atividades/processos no ano de referência. Deve incluir informações como aumentos ou reduções de produção, alterações de infra-estrutura, desempenho ambiental  e uma visão geral da conformidade com sua licença listando todas as excedências de limites de licença (quando aplicável) e o que elas relacionam (ar, água, ruído).&gt;</t>
  </si>
  <si>
    <t>Condições Operação</t>
  </si>
  <si>
    <t>G.Recursos-Condições Gerais</t>
  </si>
  <si>
    <t>G.Recursos-Consumos</t>
  </si>
  <si>
    <t>Ar - Condições Gerais</t>
  </si>
  <si>
    <t>Ar - Fontes Pontuais_FF1</t>
  </si>
  <si>
    <t>FF2</t>
  </si>
  <si>
    <t>FF3</t>
  </si>
  <si>
    <t>FF4</t>
  </si>
  <si>
    <t>FF5</t>
  </si>
  <si>
    <t>FF6</t>
  </si>
  <si>
    <t>FF7</t>
  </si>
  <si>
    <t>FF8</t>
  </si>
  <si>
    <t>FF9</t>
  </si>
  <si>
    <t>FF10</t>
  </si>
  <si>
    <t>Ar - Equipamentos convencionais</t>
  </si>
  <si>
    <t>Ar - Fontes difusas</t>
  </si>
  <si>
    <t>Ar - Biogás</t>
  </si>
  <si>
    <t>Água - C.Gerais</t>
  </si>
  <si>
    <t>Água - Emissões_ED1</t>
  </si>
  <si>
    <t>ED2</t>
  </si>
  <si>
    <t>ED3</t>
  </si>
  <si>
    <t>ED4</t>
  </si>
  <si>
    <t>ED5</t>
  </si>
  <si>
    <t>ED6</t>
  </si>
  <si>
    <t>ED7</t>
  </si>
  <si>
    <t>ED8</t>
  </si>
  <si>
    <t>ED9</t>
  </si>
  <si>
    <t>ED10</t>
  </si>
  <si>
    <t>Ruído</t>
  </si>
  <si>
    <t>Resíduos</t>
  </si>
  <si>
    <t>PDA e MTD</t>
  </si>
  <si>
    <t>PRTR</t>
  </si>
  <si>
    <t>Autoavaliação</t>
  </si>
  <si>
    <t>Listagem de Anexos</t>
  </si>
  <si>
    <t>&lt;Introdução do logótipo da instalação (facultativo)&gt;</t>
  </si>
  <si>
    <t>&lt;Introdução de certificações da instalação (caso existam) .-EMAS, ISO14000,etc….&gt;</t>
  </si>
  <si>
    <r>
      <rPr>
        <sz val="10"/>
        <rFont val="Corbel"/>
        <charset val="134"/>
        <scheme val="major"/>
      </rPr>
      <t>Nome/Assinatura do Responsável Técnico pela elaboração do RAA:</t>
    </r>
    <r>
      <rPr>
        <sz val="10"/>
        <color rgb="FFFF0000"/>
        <rFont val="Corbel"/>
        <charset val="134"/>
        <scheme val="major"/>
      </rPr>
      <t xml:space="preserve">
</t>
    </r>
    <r>
      <rPr>
        <sz val="10"/>
        <color theme="0" tint="-0.34998626667073579"/>
        <rFont val="Corbel"/>
        <charset val="134"/>
        <scheme val="major"/>
      </rPr>
      <t>&lt;Nome/assinatura&gt;</t>
    </r>
    <r>
      <rPr>
        <sz val="10"/>
        <color rgb="FFFF0000"/>
        <rFont val="Corbel"/>
        <charset val="134"/>
        <scheme val="major"/>
      </rPr>
      <t xml:space="preserve">
</t>
    </r>
  </si>
  <si>
    <r>
      <rPr>
        <sz val="10"/>
        <rFont val="Corbel"/>
        <charset val="134"/>
        <scheme val="major"/>
      </rPr>
      <t>Data de elaboração do RAA:</t>
    </r>
    <r>
      <rPr>
        <sz val="10"/>
        <color rgb="FFFF0000"/>
        <rFont val="Corbel"/>
        <charset val="134"/>
        <scheme val="major"/>
      </rPr>
      <t xml:space="preserve">
</t>
    </r>
    <r>
      <rPr>
        <sz val="10"/>
        <color theme="0" tint="-0.34998626667073579"/>
        <rFont val="Corbel"/>
        <charset val="134"/>
        <scheme val="major"/>
      </rPr>
      <t>&lt;data&gt;</t>
    </r>
  </si>
  <si>
    <r>
      <rPr>
        <sz val="10"/>
        <rFont val="Corbel"/>
        <charset val="134"/>
        <scheme val="major"/>
      </rPr>
      <t>Nome/Assinatura do Representante (Operador) :</t>
    </r>
    <r>
      <rPr>
        <sz val="10"/>
        <color rgb="FFFF0000"/>
        <rFont val="Corbel"/>
        <charset val="134"/>
        <scheme val="major"/>
      </rPr>
      <t xml:space="preserve">
</t>
    </r>
    <r>
      <rPr>
        <sz val="10"/>
        <color theme="0" tint="-0.34998626667073579"/>
        <rFont val="Corbel"/>
        <charset val="134"/>
        <scheme val="major"/>
      </rPr>
      <t>&lt;Nome/assinatura&gt;</t>
    </r>
    <r>
      <rPr>
        <sz val="10"/>
        <color rgb="FFFF0000"/>
        <rFont val="Corbel"/>
        <charset val="134"/>
        <scheme val="major"/>
      </rPr>
      <t xml:space="preserve">
</t>
    </r>
  </si>
  <si>
    <r>
      <rPr>
        <sz val="10"/>
        <rFont val="Corbel"/>
        <charset val="134"/>
        <scheme val="major"/>
      </rPr>
      <t>Data(s) de revisão interna do RAA:</t>
    </r>
    <r>
      <rPr>
        <sz val="10"/>
        <color rgb="FFFF0000"/>
        <rFont val="Corbel"/>
        <charset val="134"/>
        <scheme val="major"/>
      </rPr>
      <t xml:space="preserve">
</t>
    </r>
    <r>
      <rPr>
        <sz val="10"/>
        <color theme="0" tint="-0.34998626667073579"/>
        <rFont val="Corbel"/>
        <charset val="134"/>
        <scheme val="major"/>
      </rPr>
      <t>&lt;data&gt;
&lt;data&gt;</t>
    </r>
  </si>
  <si>
    <t>Condições de Operação</t>
  </si>
  <si>
    <t>LA/TUA n.º</t>
  </si>
  <si>
    <t>&lt; Voltar ao ínicio</t>
  </si>
  <si>
    <t>Responda a todas as perguntas e complete todas as tabelas onde for relevante</t>
  </si>
  <si>
    <t>Tabela - 1 - Condições Operação</t>
  </si>
  <si>
    <t>Informações de laboração</t>
  </si>
  <si>
    <t>Observações</t>
  </si>
  <si>
    <t>Data de início de exploração da instalação (onde se inclui data de início de exploração refletindo as alterações aprovadas)</t>
  </si>
  <si>
    <t>&lt;data&gt;</t>
  </si>
  <si>
    <t xml:space="preserve">NºHoras de funcionamento anual da instalação (atividade principal): </t>
  </si>
  <si>
    <t>&lt;h&gt;</t>
  </si>
  <si>
    <t>&lt;Indicar atividade PCIP&gt;</t>
  </si>
  <si>
    <t xml:space="preserve">NºHoras de funcionamento anual da instalação (atividade secundária1): </t>
  </si>
  <si>
    <t>NºHoras de funcionamento anual da instalação (atividade secundária2):</t>
  </si>
  <si>
    <t>NºHoras de funcionamento anual da instalação (atividade secundária3):</t>
  </si>
  <si>
    <t>NºHoras de funcionamento anual da instalação (atividade secundária4):</t>
  </si>
  <si>
    <t xml:space="preserve">NºHoras de produção efetiva anual da instalação: </t>
  </si>
  <si>
    <t xml:space="preserve">NºHoras de limpeza/manutenção anual da instalação: </t>
  </si>
  <si>
    <t>Nota: o n.º de horas a identificar deve contemplar descriminadas todas as atividades autorizadas.</t>
  </si>
  <si>
    <t>Tabela - 2 - Condições Operação</t>
  </si>
  <si>
    <t>Medida/Condição a cumprir - Completar quadros abaixo caso aplicável</t>
  </si>
  <si>
    <t>Aplicabilidade</t>
  </si>
  <si>
    <t>Equipamentos com dispensa de monitorização</t>
  </si>
  <si>
    <t>&lt;Selecionar&gt;</t>
  </si>
  <si>
    <t>Acidentes ou incidentes</t>
  </si>
  <si>
    <t>Número e a natureza de queixas e ou reclamações recebidas.</t>
  </si>
  <si>
    <t>Capacidade autorizada e efetivada</t>
  </si>
  <si>
    <t>Sistematização de informação relativa a outras condições/ condições especificas de atividades para atividades</t>
  </si>
  <si>
    <t>Horas de funcionamento - equipamentos com dispensa de monitorização</t>
  </si>
  <si>
    <t>Tabela - 3 - Condições Operação</t>
  </si>
  <si>
    <t>Nº de Horas de funcionamento - para inserir linhas adicionais copie a ultima linha e cole no final da tabela</t>
  </si>
  <si>
    <t>Combustível Utilizado</t>
  </si>
  <si>
    <t>Consumo anual de combustível</t>
  </si>
  <si>
    <t>Unidade</t>
  </si>
  <si>
    <t>Indicar unidade</t>
  </si>
  <si>
    <t>Total</t>
  </si>
  <si>
    <t>&lt;Equipamento&gt;</t>
  </si>
  <si>
    <t>Registo de acidentes ou incidentes  - para inserir linhas adicionais copie a última linha e cole no final da tabela</t>
  </si>
  <si>
    <t>Tabela - 4 - Condições Operação</t>
  </si>
  <si>
    <t>Número total de ocorrências</t>
  </si>
  <si>
    <t>Data</t>
  </si>
  <si>
    <t>Descrição do acidente</t>
  </si>
  <si>
    <t>Causas</t>
  </si>
  <si>
    <t>Recursos afetados</t>
  </si>
  <si>
    <t xml:space="preserve">Foi feita comunicação do acidente também no âmbito do RPAG? 
(Sim /Não)
</t>
  </si>
  <si>
    <t>Análises realizadas</t>
  </si>
  <si>
    <t>Medidas e ações</t>
  </si>
  <si>
    <t>Registo de queixas e reclamações - para inserir linhas adicionais copie a ultima linha e cole no final da tabela</t>
  </si>
  <si>
    <t>Tabela - 5 - Condições Operação</t>
  </si>
  <si>
    <t>Número total de reclamações recebidas</t>
  </si>
  <si>
    <t>Proveniência</t>
  </si>
  <si>
    <t>Descrição (&lt; 30 palavras)</t>
  </si>
  <si>
    <t>Tipo</t>
  </si>
  <si>
    <t>Medidas e Ações (&lt; 30 palavras)</t>
  </si>
  <si>
    <t>Estado de resolução</t>
  </si>
  <si>
    <t>Para a categoria 6.6b e 6.6c deve ter em consideração a Tabela Ar.4: Emissões provenientes de suiniculturas (categorias 6.6b e 6.6c)</t>
  </si>
  <si>
    <t>Tabela - 6 - Condições Operação</t>
  </si>
  <si>
    <t>Capacidade nominal autorizada (nas unidades indicadas na LA/TUA)</t>
  </si>
  <si>
    <t>Notas para a apresentação da capacidade efetivada</t>
  </si>
  <si>
    <t>Capacidade/Quantidade efetivada  (Ver notas da coluna F após escolher a categoria PCIP)</t>
  </si>
  <si>
    <t>Capacidade efetivada</t>
  </si>
  <si>
    <t>Alerta</t>
  </si>
  <si>
    <t>Observação adicional que não decorra da ultrapassagem da capacidade instalada</t>
  </si>
  <si>
    <t>5.5</t>
  </si>
  <si>
    <t>&lt;Produto x&gt;</t>
  </si>
  <si>
    <t>6.1 b)</t>
  </si>
  <si>
    <r>
      <rPr>
        <b/>
        <sz val="11"/>
        <color theme="0" tint="-0.499984740745262"/>
        <rFont val="Corbel"/>
        <charset val="134"/>
        <scheme val="major"/>
      </rPr>
      <t xml:space="preserve">Nota 1: </t>
    </r>
    <r>
      <rPr>
        <sz val="11"/>
        <color theme="0" tint="-0.499984740745262"/>
        <rFont val="Corbel"/>
        <charset val="134"/>
        <scheme val="major"/>
      </rPr>
      <t>Encontrando-se identificadas/solicitadas nas decisões PCIP (LA/TUA) valores de produção efetivadas para diferentes referenciais, devem as mesmas ser apresentadas no Quadro abaixo referente à "Sistematização de informação relativa às condições/ condições específicas" (incluindo a demonstração da metodologia utilzada/cálculos se solicitados).</t>
    </r>
  </si>
  <si>
    <t>Tabela - 7 - Condições Operação</t>
  </si>
  <si>
    <t>Justificação</t>
  </si>
  <si>
    <t>Sistematização de informação relativa às condições/ condições específicas</t>
  </si>
  <si>
    <t>Tabela - 8 - Condições Operação</t>
  </si>
  <si>
    <t>Identificação da condição da LA/TUA referenciando-a da seguinte forma: 
[N.º da condição se existir] seguida da descrição da mesma tal como consta LA/TUA 
(Nota: a condição da LA/TUA pode ser a própria sistematização das MTD)</t>
  </si>
  <si>
    <t xml:space="preserve">Prazo de implementação associado à condição
(n.a. para as condições cujo reporte tem de ser realizado anualmente sem outro prazo específico associado)
</t>
  </si>
  <si>
    <t>Demonstração do cumprimento 
(Descrição do modo como foi dado cumprimento ou foi implementada a condição, com referência expressa às evidências relevantes)</t>
  </si>
  <si>
    <r>
      <rPr>
        <b/>
        <sz val="18"/>
        <color rgb="FF0070C0"/>
        <rFont val="Corbel"/>
        <charset val="134"/>
        <scheme val="major"/>
      </rPr>
      <t>Gestão de Recursos</t>
    </r>
    <r>
      <rPr>
        <b/>
        <sz val="18"/>
        <color rgb="FF002060"/>
        <rFont val="Corbel"/>
        <charset val="134"/>
        <scheme val="major"/>
      </rPr>
      <t xml:space="preserve"> (Água, energia e recursos)</t>
    </r>
  </si>
  <si>
    <t>Sistematização de informação relativa às condições/ condições específicas no que se refere a gestão de recursos</t>
  </si>
  <si>
    <t>Tabela - 1 - G.Recursos-Condições Gerais</t>
  </si>
  <si>
    <t>Tabela - 1 - G.Recursos-Consumos</t>
  </si>
  <si>
    <t>Observações (&lt;30 palavras)</t>
  </si>
  <si>
    <t>Recursos Hidricos captações</t>
  </si>
  <si>
    <t>Consumo total de água na instalação</t>
  </si>
  <si>
    <t>Consumo específico de água</t>
  </si>
  <si>
    <t>Consumo de energia na instalação</t>
  </si>
  <si>
    <t xml:space="preserve">Consumo específico de energia </t>
  </si>
  <si>
    <t>Consumo de matérias primas virgens</t>
  </si>
  <si>
    <t>Outras matérias-primas (resíduos)</t>
  </si>
  <si>
    <t>Água</t>
  </si>
  <si>
    <t>&lt;&lt; Voltar ao topo</t>
  </si>
  <si>
    <t>Tabela - 2 - G.Recursos-Consumos -Recursos Hidricos captações- para inserir linhas adicionais copie a ultima linha e cole no final da tabela</t>
  </si>
  <si>
    <t>Recursos hidricos</t>
  </si>
  <si>
    <t>Código TURH</t>
  </si>
  <si>
    <t>Captação</t>
  </si>
  <si>
    <t>Volume máximo mensal (m3)</t>
  </si>
  <si>
    <t>Mês de maior consumo</t>
  </si>
  <si>
    <t>Consumo máximo anual (m3)</t>
  </si>
  <si>
    <t>Caudal máximo instantâneo (l/s)</t>
  </si>
  <si>
    <t>&lt;Ex.: AC1&gt;</t>
  </si>
  <si>
    <t>Tabela - 3 - G.Recursos-Consumos - Consumo total de água na instalação</t>
  </si>
  <si>
    <t>Água consumida no ano corrente (m3/mês)</t>
  </si>
  <si>
    <t>Água subterrânea</t>
  </si>
  <si>
    <t>Água superfície</t>
  </si>
  <si>
    <t>Furo público</t>
  </si>
  <si>
    <t>Água reciclada</t>
  </si>
  <si>
    <t>Rede pública</t>
  </si>
  <si>
    <t>Agosto</t>
  </si>
  <si>
    <t>Setembro</t>
  </si>
  <si>
    <t>Outubro</t>
  </si>
  <si>
    <t>Máximo</t>
  </si>
  <si>
    <t>Média</t>
  </si>
  <si>
    <t>Tabela - 4 - G.Recursos-Consumos - Consumo total de água na instalação</t>
  </si>
  <si>
    <t>Água consumida no ano corrente (m3)</t>
  </si>
  <si>
    <t>Total para lavagens</t>
  </si>
  <si>
    <t>Total &lt;outro&gt;</t>
  </si>
  <si>
    <t>Total para processo</t>
  </si>
  <si>
    <t>processo (indicar qual)</t>
  </si>
  <si>
    <t>Tabela - 5 - G.Recursos-Consumos - Consumo específico de água</t>
  </si>
  <si>
    <t>Processo</t>
  </si>
  <si>
    <t>Consumo total de água (m3)</t>
  </si>
  <si>
    <t>Produto acabado ou quantidade de matéria prima usada ou produção (de acordo com o BREF setorial aplicável)</t>
  </si>
  <si>
    <t>Consumo específico</t>
  </si>
  <si>
    <t>Valor de consumo do BREF setorial aplicável</t>
  </si>
  <si>
    <t>Energia</t>
  </si>
  <si>
    <t>Tabela - 6 - G.Recursos-Consumos - Consumo de energia na instalação</t>
  </si>
  <si>
    <t>Tipo de Energia</t>
  </si>
  <si>
    <t>Quantidade anual</t>
  </si>
  <si>
    <t>Avaliação das medidas tomadas e resultados alcançados para otimizar os consumos de energia.</t>
  </si>
  <si>
    <t>m3</t>
  </si>
  <si>
    <t>L</t>
  </si>
  <si>
    <t>&lt;Observações&gt;</t>
  </si>
  <si>
    <t>kg</t>
  </si>
  <si>
    <t>t</t>
  </si>
  <si>
    <t xml:space="preserve">Tabela - 7 - G.Recursos - Consumos -Consumo específico de energia </t>
  </si>
  <si>
    <t>Quantidade</t>
  </si>
  <si>
    <t>Descrição da metodologia de cálculo para  o consumo específico</t>
  </si>
  <si>
    <t>Produto 1 (nome do produto)</t>
  </si>
  <si>
    <t>Matérias-primas e/ou subsidiárias</t>
  </si>
  <si>
    <t>Tabela - 8 - G.Recursos - Consumo de matérias primas virgens</t>
  </si>
  <si>
    <t>Etapa do processo</t>
  </si>
  <si>
    <t>Matéria prima</t>
  </si>
  <si>
    <t xml:space="preserve">Novembro </t>
  </si>
  <si>
    <t xml:space="preserve">Total </t>
  </si>
  <si>
    <t>Tabela - 9 - G.Recursos - Outras matérias-primas (p. ex. resíduos)</t>
  </si>
  <si>
    <r>
      <rPr>
        <b/>
        <sz val="18"/>
        <color rgb="FF0070C0"/>
        <rFont val="Corbel"/>
        <charset val="134"/>
        <scheme val="major"/>
      </rPr>
      <t xml:space="preserve">Monitorização de Emissões </t>
    </r>
    <r>
      <rPr>
        <b/>
        <sz val="18"/>
        <color rgb="FF002060"/>
        <rFont val="Corbel"/>
        <charset val="134"/>
        <scheme val="major"/>
      </rPr>
      <t>(Ar)</t>
    </r>
  </si>
  <si>
    <t>Sistematização de informação relativa às condições/ condições específicas relativas a emissões para o ar</t>
  </si>
  <si>
    <t>Tabela - 1 - Ar - Condições Gerais</t>
  </si>
  <si>
    <t>Monitorização em Contínuo</t>
  </si>
  <si>
    <t>Tabela - 1 - Ar - Fontes Pontuais_FF1</t>
  </si>
  <si>
    <t>São efetuadas uma ou mais monitorizações em contínuo?</t>
  </si>
  <si>
    <t>Houve excedência de algum parâmetro de monitorização contínua?</t>
  </si>
  <si>
    <t>Existem situações de incumprimento da monitorização em contínuo?</t>
  </si>
  <si>
    <t>Fez o envio do autocontrole de dados de monitorização à APA</t>
  </si>
  <si>
    <t>Monitorização pontual</t>
  </si>
  <si>
    <t>Sempre que existirem diversos equipamentos contribuintes para uma fonte pontual, colocar na folha "Ar- Condições Gerais" informação descriminada sobre o n.º de horas de funcionamento de cada equipamento (individualmente e em simultâneo, sempre que aplicável).</t>
  </si>
  <si>
    <t>Tabela - 2 - Ar - Fontes Pontuais_FF1</t>
  </si>
  <si>
    <t>Caracterização da FONTE</t>
  </si>
  <si>
    <t>Nome na LA</t>
  </si>
  <si>
    <t>Código CCDR (se existir)</t>
  </si>
  <si>
    <t>Nº de horas de funcionamento</t>
  </si>
  <si>
    <t>Teor de oxigénio de referência (%)</t>
  </si>
  <si>
    <t>Fonte convencional?</t>
  </si>
  <si>
    <t>Datas da 1.ª monitorização (dd/mm/aaaa)</t>
  </si>
  <si>
    <t>Datas da 2.ª monitorização (dd/mm/aaaa)</t>
  </si>
  <si>
    <t>Datas da 3.ª monitorização (dd/mm/aaaa)</t>
  </si>
  <si>
    <t>Datas da 4.ª monitorização (dd/mm/aaaa)</t>
  </si>
  <si>
    <t>Parâmetro</t>
  </si>
  <si>
    <t>Indicar o poluente, caso não conste da lista</t>
  </si>
  <si>
    <t>VLE LA/TUA</t>
  </si>
  <si>
    <t>Emissão total anual em kg</t>
  </si>
  <si>
    <t>Unidades de medida</t>
  </si>
  <si>
    <t>Método de análise</t>
  </si>
  <si>
    <r>
      <rPr>
        <sz val="11.5"/>
        <color theme="1" tint="0.34998626667073579"/>
        <rFont val="Corbel"/>
        <charset val="134"/>
        <scheme val="major"/>
      </rPr>
      <t>Valor de concentração (mg/Nm</t>
    </r>
    <r>
      <rPr>
        <vertAlign val="superscript"/>
        <sz val="11.5"/>
        <color theme="1" tint="0.34998626667073579"/>
        <rFont val="Corbel"/>
        <charset val="134"/>
        <scheme val="major"/>
      </rPr>
      <t>3</t>
    </r>
    <r>
      <rPr>
        <sz val="11.5"/>
        <color theme="1" tint="0.34998626667073579"/>
        <rFont val="Corbel"/>
        <charset val="134"/>
        <scheme val="major"/>
      </rPr>
      <t>) (sem correção de O2)</t>
    </r>
  </si>
  <si>
    <t>Preencher apenas se o valor for inferior a LQ ou Ld</t>
  </si>
  <si>
    <t>% Oxigénio</t>
  </si>
  <si>
    <t>Valor de concentração (com correção de O2)</t>
  </si>
  <si>
    <t>Caudal seco (Nm3/h)</t>
  </si>
  <si>
    <t>Caudal mássico (kg/h)</t>
  </si>
  <si>
    <t>Velocidade de escoamento</t>
  </si>
  <si>
    <t>Tabela - 1 - FF2</t>
  </si>
  <si>
    <t>Tabela - 1 - FF3</t>
  </si>
  <si>
    <t>Tabela - 1 - FF4</t>
  </si>
  <si>
    <t>Tabela - 1 - FF5</t>
  </si>
  <si>
    <t>Tabela - 1 - FF6</t>
  </si>
  <si>
    <t>Tabela - 1 - FF7</t>
  </si>
  <si>
    <t>Tabela - 1 - FF8</t>
  </si>
  <si>
    <t>Tabela - 1 - FF9</t>
  </si>
  <si>
    <t>Tabela - 1 - FF10</t>
  </si>
  <si>
    <t>Emissões provenientes de equipamentos convencionais que utilizam combustíveis convencionais, calculadas através de fatores de emissão</t>
  </si>
  <si>
    <r>
      <rPr>
        <b/>
        <sz val="13.5"/>
        <color rgb="FF002060"/>
        <rFont val="Corbel"/>
        <charset val="134"/>
        <scheme val="major"/>
      </rPr>
      <t xml:space="preserve">"Pontos de emissão convencional" são aqueles que estão associados apenas a equipamentos convencionais.
São considerados equipamentos convencionais </t>
    </r>
    <r>
      <rPr>
        <b/>
        <u/>
        <sz val="13.5"/>
        <color rgb="FF002060"/>
        <rFont val="Corbel"/>
        <charset val="134"/>
        <scheme val="major"/>
      </rPr>
      <t>as caldeiras, as turbinas e os motores estacionários</t>
    </r>
    <r>
      <rPr>
        <b/>
        <sz val="13.5"/>
        <color rgb="FF002060"/>
        <rFont val="Corbel"/>
        <charset val="134"/>
        <scheme val="major"/>
      </rPr>
      <t xml:space="preserve"> que utilizem um ou mais dos seguintes combustíveis:
     </t>
    </r>
    <r>
      <rPr>
        <b/>
        <i/>
        <sz val="13.5"/>
        <color rgb="FF002060"/>
        <rFont val="Corbel"/>
        <charset val="134"/>
        <scheme val="major"/>
      </rPr>
      <t>Gás Natural;
     Fuelóleo;
     Gás Petróleo Liquefeito (GPL);
     Gasóleo;
    Gasolina;
     Coque Carvão;
     Carvão Betuminoso;
     Biomassa (madeira);
     Outra biomassa primária sólida;
     Biodiesel;
     Biogás.</t>
    </r>
  </si>
  <si>
    <t>Esta folha não pode ser desprotegida sob pena de deixar de efetuar os cálculos automáticos corretamente. 
Caso necessite adicionar mais fontes contacte IPPC@apambiente.pt ou PRTR@apambiente.pt</t>
  </si>
  <si>
    <r>
      <rPr>
        <sz val="11"/>
        <color theme="1"/>
        <rFont val="Corbel"/>
        <charset val="134"/>
        <scheme val="minor"/>
      </rPr>
      <t>Para obter as emissões provenientes dos equipamentos convencionais que utilizam combustiveis convencionais deve selecionar o tipo de equipamento e combustivel e indicar se o equipamento tem uma potência térmica superior a 50MW. Deve ainda inserir a quantidade de combustivel consumido (em m</t>
    </r>
    <r>
      <rPr>
        <vertAlign val="superscript"/>
        <sz val="11"/>
        <color theme="1"/>
        <rFont val="Corbel"/>
        <charset val="134"/>
        <scheme val="minor"/>
      </rPr>
      <t>3</t>
    </r>
    <r>
      <rPr>
        <sz val="11"/>
        <color theme="1"/>
        <rFont val="Corbel"/>
        <charset val="134"/>
        <scheme val="minor"/>
      </rPr>
      <t xml:space="preserve"> no caso de se tratar de gás natural e em toneladas para os restantes combustiveis). Sugere-se que selecione e copie as células com os valores de emissão da coluna D para a folha "PRTR" (coluna N e linha 105 e seguintes) utilizando CTRL+C para copiar seguido de  "botão direito do rato" +                   (colar valores) para evitar erros de transcrição.</t>
    </r>
  </si>
  <si>
    <t>Tabela - 1 - Ar - Equip. convencionais</t>
  </si>
  <si>
    <t>Identificação do equipamento</t>
  </si>
  <si>
    <t>Tipo de equipamento</t>
  </si>
  <si>
    <t>&lt;Selecione&gt;</t>
  </si>
  <si>
    <t>Tipo de combustivel utilizado</t>
  </si>
  <si>
    <t>Equipamento com potencia térmica superior a 50 MW?</t>
  </si>
  <si>
    <r>
      <rPr>
        <b/>
        <sz val="11"/>
        <color theme="4" tint="-0.249977111117893"/>
        <rFont val="Corbel"/>
        <charset val="134"/>
        <scheme val="minor"/>
      </rPr>
      <t>Quantidade de combustivel em toneladas (exceto Gás Natural em m</t>
    </r>
    <r>
      <rPr>
        <b/>
        <vertAlign val="superscript"/>
        <sz val="11"/>
        <color theme="4" tint="-0.249977111117893"/>
        <rFont val="Corbel"/>
        <charset val="134"/>
        <scheme val="minor"/>
      </rPr>
      <t>3</t>
    </r>
    <r>
      <rPr>
        <b/>
        <sz val="11"/>
        <color theme="4" tint="-0.249977111117893"/>
        <rFont val="Corbel"/>
        <charset val="134"/>
        <scheme val="minor"/>
      </rPr>
      <t>)</t>
    </r>
  </si>
  <si>
    <t>PCI (caso deseje usar valor personalizado)</t>
  </si>
  <si>
    <t>PCI (usado no cálculo)</t>
  </si>
  <si>
    <t>Teor de Enxofre</t>
  </si>
  <si>
    <t>Teor de retenção em Cinzas</t>
  </si>
  <si>
    <t>Poluentes</t>
  </si>
  <si>
    <t>TOTAL ANUAL kg/ano</t>
  </si>
  <si>
    <t>kg/ano</t>
  </si>
  <si>
    <t>Dióxido de Carbono (CO2)</t>
  </si>
  <si>
    <t>Metano (CH4)</t>
  </si>
  <si>
    <t>Monóxido de Carbono (CO)</t>
  </si>
  <si>
    <t>Óxido Nitroso (N2O)</t>
  </si>
  <si>
    <t>Compostos Orgânicos Voláteis Não Metânicos (COVNM)</t>
  </si>
  <si>
    <t>Óxidos de Azoto (NOx/NO2)</t>
  </si>
  <si>
    <t>Partículas (PTS/PM10)</t>
  </si>
  <si>
    <t>PCDD + PCDF (Dioxinas + Furanos)</t>
  </si>
  <si>
    <t>Arsénio e seus compostos (As)</t>
  </si>
  <si>
    <t>Cádmio e seus compostos (Cd)</t>
  </si>
  <si>
    <t>Mercúrio e seus compostos (Hg)</t>
  </si>
  <si>
    <t>Níquel e seus compostos (Ni)</t>
  </si>
  <si>
    <t>Crómio e seus compostos (Cr)</t>
  </si>
  <si>
    <t>Cobre e seus compostos (Cu)</t>
  </si>
  <si>
    <t>Zinco e seus compostos (Zn)</t>
  </si>
  <si>
    <t>Chumbo e seus compostos (Pb)</t>
  </si>
  <si>
    <t>Hidrocarbonetos Aromáticos Policíclicos (PAH)</t>
  </si>
  <si>
    <t>Óxidos de Enxofre (SOx/SO2)</t>
  </si>
  <si>
    <t>Combustivel</t>
  </si>
  <si>
    <t>Tipo Equipamento</t>
  </si>
  <si>
    <t>Poluente</t>
  </si>
  <si>
    <t>Potencia Maior50</t>
  </si>
  <si>
    <t>Potencia Menor50</t>
  </si>
  <si>
    <t>Fator Oxidacao</t>
  </si>
  <si>
    <t>Fator Emissão</t>
  </si>
  <si>
    <t>Unidade Fator</t>
  </si>
  <si>
    <t>Gás Natural</t>
  </si>
  <si>
    <t>Caldeira de Combustão</t>
  </si>
  <si>
    <t>Não</t>
  </si>
  <si>
    <t>Sim</t>
  </si>
  <si>
    <t>Kg/Gj</t>
  </si>
  <si>
    <t>Fuelóleo</t>
  </si>
  <si>
    <t>Gasóleo / Diesel</t>
  </si>
  <si>
    <t>Coque de Carvão</t>
  </si>
  <si>
    <t>Carvão Betuminoso</t>
  </si>
  <si>
    <t>Biomassa (madeira)</t>
  </si>
  <si>
    <t>Outra Biomassa Primária Sólida</t>
  </si>
  <si>
    <t>Biodiesel</t>
  </si>
  <si>
    <t>Biogás</t>
  </si>
  <si>
    <t>Gasolina</t>
  </si>
  <si>
    <t>Motor de Combustão </t>
  </si>
  <si>
    <t>Turbina de Combustão</t>
  </si>
  <si>
    <t>Gás de Petróleo Liquefeito (GPL)</t>
  </si>
  <si>
    <t>Gj/Nm3</t>
  </si>
  <si>
    <t>Combustível para motor (gasolina)</t>
  </si>
  <si>
    <t>Gases de Aterro/ Lamas de depuração e outros biogases</t>
  </si>
  <si>
    <t>Madeira / Resíduos de Madeira</t>
  </si>
  <si>
    <t>Outro</t>
  </si>
  <si>
    <t>PCI e teor e Retenção S</t>
  </si>
  <si>
    <t>Combustível</t>
  </si>
  <si>
    <t>PCI do combustível</t>
  </si>
  <si>
    <t>Unidades PCI</t>
  </si>
  <si>
    <t>Coeficiente de teor de enxofre</t>
  </si>
  <si>
    <t>Coeficiente de retenção de enxofre</t>
  </si>
  <si>
    <t>GJ/ton</t>
  </si>
  <si>
    <r>
      <rPr>
        <sz val="11"/>
        <color theme="4" tint="-0.249977111117893"/>
        <rFont val="Corbel"/>
        <charset val="134"/>
        <scheme val="minor"/>
      </rPr>
      <t>GJ/Nm</t>
    </r>
    <r>
      <rPr>
        <vertAlign val="superscript"/>
        <sz val="9"/>
        <color rgb="FF000000"/>
        <rFont val="Arial"/>
        <charset val="134"/>
      </rPr>
      <t>3</t>
    </r>
    <r>
      <rPr>
        <sz val="9"/>
        <color rgb="FF000000"/>
        <rFont val="Arial"/>
        <charset val="134"/>
      </rPr>
      <t xml:space="preserve"> </t>
    </r>
  </si>
  <si>
    <t>Potencia maior que 50?</t>
  </si>
  <si>
    <t>Emissões difusas provenientes de todas as atividades exceto as provenientes da estabulação nas atividades 6.6</t>
  </si>
  <si>
    <t>Emissões difusas provenientes da criação nas atividades 6.6 b e 6.6 c</t>
  </si>
  <si>
    <t>Emissões difusas provenientes da criação nas atividades 6.6 a</t>
  </si>
  <si>
    <t>Emissões difusas (exceto as provenientes da estabulação nas atividades 6.6)</t>
  </si>
  <si>
    <t>[Deve ser avaliada pelo menos a emissão de partículas]</t>
  </si>
  <si>
    <t>&lt; voltar ao topo</t>
  </si>
  <si>
    <t>Tabela - 1 - Ar - Fontes difusas</t>
  </si>
  <si>
    <t>Carga anual</t>
  </si>
  <si>
    <t>Método de cálculo</t>
  </si>
  <si>
    <t xml:space="preserve">Observações </t>
  </si>
  <si>
    <t>Partículas</t>
  </si>
  <si>
    <t>Tabela - 2 - Ar - Fontes difusas - Emissoes provenientes de suiniculturas (categorias 6.6b e 6.6c)</t>
  </si>
  <si>
    <t>Classe de animais</t>
  </si>
  <si>
    <t>Emissões</t>
  </si>
  <si>
    <t>NH3 Estabulação</t>
  </si>
  <si>
    <t>NH3 Armazenagem e Tratamento</t>
  </si>
  <si>
    <t>NH3 Total</t>
  </si>
  <si>
    <t>CH4</t>
  </si>
  <si>
    <t>N2O</t>
  </si>
  <si>
    <t>PM10</t>
  </si>
  <si>
    <t>leitões com menos 20 kg p.v</t>
  </si>
  <si>
    <t>Leitões</t>
  </si>
  <si>
    <t>bácoros com p.v. entre 20 e 50 kg</t>
  </si>
  <si>
    <t>Porcos</t>
  </si>
  <si>
    <t>porcos com p.v. entre 50 e 80 kg</t>
  </si>
  <si>
    <t>Porcas</t>
  </si>
  <si>
    <t>porcos com p.v. entre 80 e 110 kg</t>
  </si>
  <si>
    <t>Totais anuais em kg</t>
  </si>
  <si>
    <t>porcos com p.v. &gt; 110 kg</t>
  </si>
  <si>
    <t>varrascos com p.v. superior a 50 kg e que ainda não cobriram</t>
  </si>
  <si>
    <t>varrascos adultos em reprodução</t>
  </si>
  <si>
    <t>reprodutores em via de reforma e destinados a abate</t>
  </si>
  <si>
    <r>
      <rPr>
        <b/>
        <sz val="11"/>
        <rFont val="Corbel"/>
        <charset val="134"/>
        <scheme val="minor"/>
      </rPr>
      <t>Nota 4:</t>
    </r>
    <r>
      <rPr>
        <sz val="11"/>
        <rFont val="Corbel"/>
        <charset val="134"/>
        <scheme val="minor"/>
      </rPr>
      <t xml:space="preserve"> Para a verificação do cumprimento do VEA-MTD do NH3 deve ser utilizado apenas os resultados para a "Estabulação"</t>
    </r>
  </si>
  <si>
    <t>porcas p.v. superior a 50 kg e ainda não cobertas</t>
  </si>
  <si>
    <t>(Quadro 2.1 das Conclusões MTD do BREF IRPP - emissões de amoníaco para o ar provenientes de alojamentos de suínos).</t>
  </si>
  <si>
    <t>porcas cobertas 1ª barriga</t>
  </si>
  <si>
    <t>porcas cobertas 2ª ou mais barrigas</t>
  </si>
  <si>
    <t>porcas em lactação ou aguardando nova cobrição</t>
  </si>
  <si>
    <r>
      <rPr>
        <b/>
        <sz val="11"/>
        <color theme="1"/>
        <rFont val="Corbel"/>
        <charset val="134"/>
        <scheme val="minor"/>
      </rPr>
      <t xml:space="preserve">Nota 1: </t>
    </r>
    <r>
      <rPr>
        <sz val="11"/>
        <color theme="1"/>
        <rFont val="Corbel"/>
        <charset val="134"/>
        <scheme val="minor"/>
      </rPr>
      <t xml:space="preserve">os cálculos automáticos subjacentes às Tabelas - 2 - Ar - Fontes difusas - Emissoes provenientes de suiniculturas (categorias 6.6b e 6.6c), decorrem da aplicação da </t>
    </r>
    <r>
      <rPr>
        <b/>
        <sz val="11"/>
        <color theme="1"/>
        <rFont val="Corbel"/>
        <charset val="134"/>
        <scheme val="minor"/>
      </rPr>
      <t>metodologia PRTR</t>
    </r>
    <r>
      <rPr>
        <sz val="11"/>
        <color theme="1"/>
        <rFont val="Corbel"/>
        <charset val="134"/>
        <scheme val="minor"/>
      </rPr>
      <t xml:space="preserve">. 
</t>
    </r>
  </si>
  <si>
    <r>
      <rPr>
        <b/>
        <sz val="11"/>
        <color theme="1"/>
        <rFont val="Corbel"/>
        <charset val="134"/>
        <scheme val="minor"/>
      </rPr>
      <t>Nota 2: Para efeitos da determinação da capacidade efetivada anual da atividade PCIP 6.6b</t>
    </r>
    <r>
      <rPr>
        <sz val="11"/>
        <color theme="1"/>
        <rFont val="Corbel"/>
        <charset val="134"/>
        <scheme val="minor"/>
      </rPr>
      <t>, o operador deve também ter em consideração  os animais do intervalo entre 20 e 50 kg. Caso o operador não disponha de informação relativa ao n.º efetivo de animais com p.v. superior a 30 kg, deve considerar 50% deste intervalo.</t>
    </r>
  </si>
  <si>
    <r>
      <rPr>
        <b/>
        <sz val="11"/>
        <color theme="1"/>
        <rFont val="Corbel"/>
        <charset val="134"/>
        <scheme val="minor"/>
      </rPr>
      <t>Nota 3: Para efeitos da determinação da capacidade efetivada anual da atividade PCIP 6.6c</t>
    </r>
    <r>
      <rPr>
        <sz val="11"/>
        <color theme="1"/>
        <rFont val="Corbel"/>
        <charset val="134"/>
        <scheme val="minor"/>
      </rPr>
      <t>, desde que a LA tenha sido emitida para a atividade "criação intensiva de suínos (porcas)", o operador deve também ter em consideração os animais do intervalo superiores a 50 kg e ainda não cobertas</t>
    </r>
  </si>
  <si>
    <t>Tabela - 3 - Ar - Fontes difusas - Emissões provenientes da criação nas atividades 6.6 a</t>
  </si>
  <si>
    <t>Número total de aves</t>
  </si>
  <si>
    <t>Peso médio (kg)</t>
  </si>
  <si>
    <t>NH3 (kg/ano)</t>
  </si>
  <si>
    <t>CH4 (kg/ano)</t>
  </si>
  <si>
    <t>N2O (kg/ano)</t>
  </si>
  <si>
    <t>PTS (kg/ano)</t>
  </si>
  <si>
    <t>TOTAL</t>
  </si>
  <si>
    <t>Recria de galinhas poedeiras</t>
  </si>
  <si>
    <t>Postura de galinhas poedeiras</t>
  </si>
  <si>
    <t>Recria de aves reprodutoras</t>
  </si>
  <si>
    <t>Postura de aves reprodutoras</t>
  </si>
  <si>
    <t>Frango</t>
  </si>
  <si>
    <t>Recria de patos</t>
  </si>
  <si>
    <t>Patos de engorda</t>
  </si>
  <si>
    <t>Recria de perús</t>
  </si>
  <si>
    <t>Perús de engorda</t>
  </si>
  <si>
    <t>Codornizes</t>
  </si>
  <si>
    <t>Tabela - 4 - Ar - Fontes difusas - Emissões provenienetes de aviários (categoria 6.6a)</t>
  </si>
  <si>
    <t>Selecione o tipo de produção para cada pavilhão</t>
  </si>
  <si>
    <t>Bando 1</t>
  </si>
  <si>
    <t>Bando 2</t>
  </si>
  <si>
    <t>Bando 3</t>
  </si>
  <si>
    <t>Bando 4</t>
  </si>
  <si>
    <t>Bando 5</t>
  </si>
  <si>
    <t>Bando 6</t>
  </si>
  <si>
    <t>Bando 7</t>
  </si>
  <si>
    <t>Pavilhão</t>
  </si>
  <si>
    <t>Tipo de produção</t>
  </si>
  <si>
    <t>Peso medio (kg)</t>
  </si>
  <si>
    <t>Média de aves por pavilhão</t>
  </si>
  <si>
    <t>Número de aves do bando</t>
  </si>
  <si>
    <t>Data entrada</t>
  </si>
  <si>
    <t>Data de saída</t>
  </si>
  <si>
    <t>Duração (dias)</t>
  </si>
  <si>
    <t>Dias de vazio sanitário</t>
  </si>
  <si>
    <t>Peso médio (de uma ave) (kg)</t>
  </si>
  <si>
    <t>Pav 1</t>
  </si>
  <si>
    <t>Pav 2</t>
  </si>
  <si>
    <t>Pav 3</t>
  </si>
  <si>
    <t>Pav 4</t>
  </si>
  <si>
    <t>Pav 5</t>
  </si>
  <si>
    <t>Pav 6</t>
  </si>
  <si>
    <t>Pav 7</t>
  </si>
  <si>
    <t>Pav 8</t>
  </si>
  <si>
    <t>Pav 9</t>
  </si>
  <si>
    <t>Pav 10</t>
  </si>
  <si>
    <t>Pav 11</t>
  </si>
  <si>
    <t>Pav 12</t>
  </si>
  <si>
    <t>Pav 13</t>
  </si>
  <si>
    <t>Pav 14</t>
  </si>
  <si>
    <t>Pav 15</t>
  </si>
  <si>
    <t>Pav 16</t>
  </si>
  <si>
    <t>Pav 17</t>
  </si>
  <si>
    <t>Pav 18</t>
  </si>
  <si>
    <t>Pav 19</t>
  </si>
  <si>
    <t>Pav 20</t>
  </si>
  <si>
    <t>Pav 21</t>
  </si>
  <si>
    <t>Pav 22</t>
  </si>
  <si>
    <t>Pav 23</t>
  </si>
  <si>
    <t>Pav 24</t>
  </si>
  <si>
    <t>Pav 25</t>
  </si>
  <si>
    <t>Pav 26</t>
  </si>
  <si>
    <t>Pav 27</t>
  </si>
  <si>
    <t>Pav 28</t>
  </si>
  <si>
    <t>Pav 29</t>
  </si>
  <si>
    <t>Pav 30</t>
  </si>
  <si>
    <t>Pav 31</t>
  </si>
  <si>
    <t>Pav 32</t>
  </si>
  <si>
    <t>Pav 33</t>
  </si>
  <si>
    <t>Pav 34</t>
  </si>
  <si>
    <t>Pav 35</t>
  </si>
  <si>
    <t>Pav 36</t>
  </si>
  <si>
    <t>Pav 37</t>
  </si>
  <si>
    <t>Pav 38</t>
  </si>
  <si>
    <t>Pav 39</t>
  </si>
  <si>
    <t>Pav 40</t>
  </si>
  <si>
    <t>Pav 41</t>
  </si>
  <si>
    <t>Pav 42</t>
  </si>
  <si>
    <t>Pav 43</t>
  </si>
  <si>
    <t>Pav 44</t>
  </si>
  <si>
    <t>Pav 45</t>
  </si>
  <si>
    <t>Pav 46</t>
  </si>
  <si>
    <t>Pav 47</t>
  </si>
  <si>
    <t>Pav 48</t>
  </si>
  <si>
    <t>Pav 49</t>
  </si>
  <si>
    <t>Pav 50</t>
  </si>
  <si>
    <t>Pav 51</t>
  </si>
  <si>
    <t>Pav 52</t>
  </si>
  <si>
    <t>Pav 53</t>
  </si>
  <si>
    <t>Pav 54</t>
  </si>
  <si>
    <t>Pav 55</t>
  </si>
  <si>
    <t>Pav 56</t>
  </si>
  <si>
    <t>Pav 57</t>
  </si>
  <si>
    <t>Pav 58</t>
  </si>
  <si>
    <t>Pav 59</t>
  </si>
  <si>
    <t>Pav 60</t>
  </si>
  <si>
    <t>Pav 61</t>
  </si>
  <si>
    <t>Pav 62</t>
  </si>
  <si>
    <t>Pav 63</t>
  </si>
  <si>
    <t>Pav 64</t>
  </si>
  <si>
    <t>Pav 65</t>
  </si>
  <si>
    <t>Pav 66</t>
  </si>
  <si>
    <t>Pav 67</t>
  </si>
  <si>
    <t>Pav 68</t>
  </si>
  <si>
    <t>Pav 69</t>
  </si>
  <si>
    <t>Pav 70</t>
  </si>
  <si>
    <t>Pav 71</t>
  </si>
  <si>
    <t>Pav 72</t>
  </si>
  <si>
    <t>Pav 73</t>
  </si>
  <si>
    <t>Pav 74</t>
  </si>
  <si>
    <t>Pav 75</t>
  </si>
  <si>
    <t xml:space="preserve">Biogás </t>
  </si>
  <si>
    <r>
      <rPr>
        <sz val="11"/>
        <color theme="1"/>
        <rFont val="Corbel"/>
        <charset val="134"/>
        <scheme val="minor"/>
      </rPr>
      <t xml:space="preserve">Existe produção de biogás na instalação? </t>
    </r>
    <r>
      <rPr>
        <u/>
        <sz val="11"/>
        <color theme="1" tint="0.24994659260841701"/>
        <rFont val="Corbel"/>
        <charset val="134"/>
        <scheme val="major"/>
      </rPr>
      <t>Se sim, preencher Tabela - 1 - Ar - Biogás - Controlo de biogás captado para valorização e/ou queima</t>
    </r>
  </si>
  <si>
    <t>ton/ano</t>
  </si>
  <si>
    <t>m3/ano</t>
  </si>
  <si>
    <t>medição ou estimativa</t>
  </si>
  <si>
    <t>Produção de biogás</t>
  </si>
  <si>
    <t>&lt;&lt;voltar ao topo</t>
  </si>
  <si>
    <t>Tabela - 1 - Ar - Biogás - Controlo de biogás captado para valorização e/ou queima</t>
  </si>
  <si>
    <t xml:space="preserve">Frequência de monitorização 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</si>
  <si>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</si>
  <si>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</si>
  <si>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</si>
  <si>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</si>
  <si>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</si>
  <si>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</si>
  <si>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</si>
  <si>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</si>
  <si>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</si>
  <si>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</si>
  <si>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</si>
  <si>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</si>
  <si>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1ºTrimestre</t>
  </si>
  <si>
    <t>2ºTrimestre</t>
  </si>
  <si>
    <t>3ºTrimestre</t>
  </si>
  <si>
    <t>4ºTrimestre</t>
  </si>
  <si>
    <t>Sistematização de informação relativa às condições/ condições específicas relativas a produção de biogás</t>
  </si>
  <si>
    <t xml:space="preserve">Tabela - 2 - Ar - Biogás </t>
  </si>
  <si>
    <r>
      <rPr>
        <b/>
        <sz val="18"/>
        <color rgb="FF0070C0"/>
        <rFont val="Corbel"/>
        <charset val="134"/>
        <scheme val="major"/>
      </rPr>
      <t xml:space="preserve">Monitorização de Emissões </t>
    </r>
    <r>
      <rPr>
        <b/>
        <sz val="18"/>
        <color rgb="FF002060"/>
        <rFont val="Corbel"/>
        <charset val="134"/>
        <scheme val="major"/>
      </rPr>
      <t>(Água)</t>
    </r>
  </si>
  <si>
    <t>Sistematização de informação relativa às condições/ condições específicas relativas a emissões de água</t>
  </si>
  <si>
    <t>Tabela - 1 - Água - C.Gerais</t>
  </si>
  <si>
    <t>Listagem e caracteristicas dos pontos de emissão</t>
  </si>
  <si>
    <t>Rejeição de águas resíduais</t>
  </si>
  <si>
    <t xml:space="preserve"> Listagem e caracteristicas dos pontos de emissão</t>
  </si>
  <si>
    <t>Tabela - 1 - Água - Emissões_ED1 -  Pontos de descarga para ETAR terceira (coletor)</t>
  </si>
  <si>
    <t>Tabela - 2 - Água - Emissões_ED1 -  Pontos de descarga no meio</t>
  </si>
  <si>
    <t>Pontos de descarga</t>
  </si>
  <si>
    <t>Código do ponto</t>
  </si>
  <si>
    <t>Regime de descarga</t>
  </si>
  <si>
    <t>TURH n.º</t>
  </si>
  <si>
    <t>Rejeição de águas resíduais (caso a descarga seja efetuada no coletor indicar o VMA no coletor definido pela entidade gestora)</t>
  </si>
  <si>
    <t>Tabela - 3 - Água - Emissões_ED1 -  Caracterizações analíticas realizadas às águas residuais descarregadas - caso necessite mais linhas copie a última linha e cole no final da tabela</t>
  </si>
  <si>
    <t>Identificação do ponto de emissão</t>
  </si>
  <si>
    <t>Ponto Oeste</t>
  </si>
  <si>
    <r>
      <rPr>
        <b/>
        <sz val="11.5"/>
        <color theme="1" tint="0.24994659260841701"/>
        <rFont val="Corbel"/>
        <charset val="134"/>
        <scheme val="major"/>
      </rPr>
      <t>Volume total descarregado durante o ano, se não existirem valores mensais (m</t>
    </r>
    <r>
      <rPr>
        <b/>
        <vertAlign val="superscript"/>
        <sz val="11.5"/>
        <color theme="1" tint="0.24994659260841701"/>
        <rFont val="Corbel"/>
        <charset val="134"/>
        <scheme val="major"/>
      </rPr>
      <t>3</t>
    </r>
    <r>
      <rPr>
        <b/>
        <sz val="11.5"/>
        <color theme="1" tint="0.24994659260841701"/>
        <rFont val="Corbel"/>
        <charset val="134"/>
        <scheme val="major"/>
      </rPr>
      <t>)</t>
    </r>
  </si>
  <si>
    <t>Média Anual</t>
  </si>
  <si>
    <t>Volume total descarregado (m3)
(obtido através da soma dos valores mensais)</t>
  </si>
  <si>
    <t>Volume mensal</t>
  </si>
  <si>
    <r>
      <rPr>
        <b/>
        <sz val="11.5"/>
        <color theme="1" tint="0.24994659260841701"/>
        <rFont val="Corbel"/>
        <charset val="134"/>
        <scheme val="major"/>
      </rPr>
      <t>m</t>
    </r>
    <r>
      <rPr>
        <b/>
        <vertAlign val="superscript"/>
        <sz val="11.5"/>
        <color theme="1" tint="0.24994659260841701"/>
        <rFont val="Corbel"/>
        <charset val="134"/>
        <scheme val="major"/>
      </rPr>
      <t>3</t>
    </r>
  </si>
  <si>
    <t>Horas de descarga mensal</t>
  </si>
  <si>
    <t>h</t>
  </si>
  <si>
    <t>Horas do mês</t>
  </si>
  <si>
    <t>-</t>
  </si>
  <si>
    <t>Indicar a unidade, caso não conste da lista</t>
  </si>
  <si>
    <t>Carga anual (monitorizações  mensais) (kg/ano)</t>
  </si>
  <si>
    <t>Carga anual (monitorizações não mensais) (kg/ano)</t>
  </si>
  <si>
    <t>VMA no coletor definido pela entidade gestora</t>
  </si>
  <si>
    <t>ED1</t>
  </si>
  <si>
    <t>Tabela - 1 - ED2 -  Caracterizações analíticas realizadas às águas residuais descarregadas - caso necessite mais linhas copie a última linha e cole no final da tabela</t>
  </si>
  <si>
    <t>Tabela - 1 - ED3 -  Caracterizações analíticas realizadas às águas residuais descarregadas - caso necessite mais linhas copie a última linha e cole no final da tabela</t>
  </si>
  <si>
    <t>Tabela - 1 - ED4 -  Caracterizações analíticas realizadas às águas residuais descarregadas - caso necessite mais linhas copie a última linha e cole no final da tabela</t>
  </si>
  <si>
    <t>Tabela - 1 - ED5 -  Caracterizações analíticas realizadas às águas residuais descarregadas - caso necessite mais linhas copie a última linha e cole no final da tabela</t>
  </si>
  <si>
    <t>Tabela - 1 - ED6 -  Caracterizações analíticas realizadas às águas residuais descarregadas - caso necessite mais linhas copie a última linha e cole no final da tabela</t>
  </si>
  <si>
    <t>Tabela - 1 - ED7 -  Caracterizações analíticas realizadas às águas residuais descarregadas - caso necessite mais linhas copie a última linha e cole no final da tabela</t>
  </si>
  <si>
    <t>Tabela - 1 - ED8 -  Caracterizações analíticas realizadas às águas residuais descarregadas - caso necessite mais linhas copie a última linha e cole no final da tabela</t>
  </si>
  <si>
    <t>Tabela - 1 - ED9 -  Caracterizações analíticas realizadas às águas residuais descarregadas - caso necessite mais linhas copie a última linha e cole no final da tabela</t>
  </si>
  <si>
    <t>Tabela - 1 - ED10 -  Caracterizações analíticas realizadas às águas residuais descarregadas - caso necessite mais linhas copie a última linha e cole no final da tabela</t>
  </si>
  <si>
    <r>
      <rPr>
        <b/>
        <sz val="18"/>
        <color rgb="FF0070C0"/>
        <rFont val="Corbel"/>
        <charset val="134"/>
        <scheme val="major"/>
      </rPr>
      <t>Monitorização Ambiental</t>
    </r>
    <r>
      <rPr>
        <b/>
        <sz val="18"/>
        <color rgb="FF002060"/>
        <rFont val="Corbel"/>
        <charset val="134"/>
        <scheme val="major"/>
      </rPr>
      <t xml:space="preserve"> (Ruído)</t>
    </r>
  </si>
  <si>
    <t>Tabela - 1 - Ruído</t>
  </si>
  <si>
    <t>A instalação cumpre os requisitos legais no que se refere ao ruído?</t>
  </si>
  <si>
    <t>Foi realizada  a avaliação de ruído no ano referência?</t>
  </si>
  <si>
    <t>Os limites de ruído foram ultrapassados como resultado das atividades da instalação?</t>
  </si>
  <si>
    <t>Tabela - 2 - Ruído</t>
  </si>
  <si>
    <t>Número</t>
  </si>
  <si>
    <t>MTD</t>
  </si>
  <si>
    <t>Data de impelemntação</t>
  </si>
  <si>
    <t>Descrição</t>
  </si>
  <si>
    <t>Outras observações</t>
  </si>
  <si>
    <t>&lt;Texto&gt;</t>
  </si>
  <si>
    <t>Sistematização de informação relativa às condições/ condições específicas relativas a ruido</t>
  </si>
  <si>
    <t>Tabela - 3 - Ruído</t>
  </si>
  <si>
    <r>
      <rPr>
        <b/>
        <sz val="18"/>
        <color rgb="FF0070C0"/>
        <rFont val="Corbel"/>
        <charset val="134"/>
        <scheme val="major"/>
      </rPr>
      <t>Monitorização Ambiental</t>
    </r>
    <r>
      <rPr>
        <b/>
        <sz val="18"/>
        <color rgb="FF002060"/>
        <rFont val="Corbel"/>
        <charset val="134"/>
        <scheme val="major"/>
      </rPr>
      <t xml:space="preserve"> (Resíduos)</t>
    </r>
  </si>
  <si>
    <t>Tabela - 1 - Resíduos</t>
  </si>
  <si>
    <t>Produção interna de resíduos</t>
  </si>
  <si>
    <t>Resíduos enviados para fora do estabelecimento</t>
  </si>
  <si>
    <t>Armazenamento de resíduos</t>
  </si>
  <si>
    <t>Registo dos resíduos controlados (aterro)</t>
  </si>
  <si>
    <t xml:space="preserve">Registo dos resíduos depositados no Aterro do Complexo Industrial </t>
  </si>
  <si>
    <t>Sistematização de informação relativa a outras condições relativas a resíduos</t>
  </si>
  <si>
    <t>Tabela - 2 - Resíduos</t>
  </si>
  <si>
    <t>Foram aceites (do exterior) resíduos para Valorização Material?</t>
  </si>
  <si>
    <t>Foram aceites (do exterior) resíduos para Valorização Energética?</t>
  </si>
  <si>
    <t>Foram aceites (do exterior) resíduos para Eliminação?</t>
  </si>
  <si>
    <t>Ocorreu armazenagem de resíduos por um período superior a 1 ano?</t>
  </si>
  <si>
    <t>Ocorreu deposição de resíduos em aterro próprio?</t>
  </si>
  <si>
    <t>&lt;&lt; voltar ao topo</t>
  </si>
  <si>
    <t>Tabela - 3 - Resíduos</t>
  </si>
  <si>
    <t>Quantidade total de resíduos perigosos produzidos(t)</t>
  </si>
  <si>
    <t>Quantidade total de resíduos não perigosos produzidos (t)</t>
  </si>
  <si>
    <t>Quantidade total de resíduos produzidos (t)</t>
  </si>
  <si>
    <t>Tabela - 4 - Resíduos</t>
  </si>
  <si>
    <t>Quantidade total de resíduos produzidos e internamente sujeitos a valorização no processo produtivo (t)</t>
  </si>
  <si>
    <t>Quantidade total de resíduos produzidos e internamente sujeitos a valorização energética (t)</t>
  </si>
  <si>
    <t>Tabela - 5 - Resíduos</t>
  </si>
  <si>
    <t>Total dos resíduos enviados para operadores de gestão de resíduos nacionais</t>
  </si>
  <si>
    <t>Resíduos não perigosos enviados para valorização (t)</t>
  </si>
  <si>
    <t>Resíduos não perigosos enviados para eliminação (t)</t>
  </si>
  <si>
    <t>Resíduos  perigosos enviados para valorização (t)</t>
  </si>
  <si>
    <t>Resíduos  perigosos enviados para eliminação (t)</t>
  </si>
  <si>
    <t>Tabela - 6 - Resíduos</t>
  </si>
  <si>
    <t>Total dos resíduos enviados para operadores de gestão de resíduos internacionais</t>
  </si>
  <si>
    <t>(a preencher no caso de indicação específica na LA/TUA)</t>
  </si>
  <si>
    <t>Tabela - 7 - Resíduos - Listagem dos resíduos controlados</t>
  </si>
  <si>
    <t>Código LER</t>
  </si>
  <si>
    <t>Designação segundo a Lista Europeia de Resíduos (LER)</t>
  </si>
  <si>
    <t>Designação interna</t>
  </si>
  <si>
    <t>Origem</t>
  </si>
  <si>
    <t>Registo dos resíduos depositados no Aterro do Complexo Industrial (Não aplicavel a estabelecimentos cuja atividade principal seja 5.4)</t>
  </si>
  <si>
    <t>(a preencher no caso de dispor de aterro dentro do perímetro da sua instalação)</t>
  </si>
  <si>
    <t>Tabela - 8 - Resíduos - Listagem dos resíduos depositados em aterro próprio</t>
  </si>
  <si>
    <t xml:space="preserve">Sistematização de informação relativa às condições/ condições específicas relativas a resíduos </t>
  </si>
  <si>
    <t>Tabela - 9 - Resíduos</t>
  </si>
  <si>
    <t xml:space="preserve">Relatório anual de atividade elaborado nos termos da alínea e) do n.º 2 do art.º 27º do  DL 183/2009 contendo a informação do n.º 2.1 a) e 2.1 b) do Anexo IIII </t>
  </si>
  <si>
    <r>
      <rPr>
        <sz val="11"/>
        <color theme="1"/>
        <rFont val="Corbel"/>
        <charset val="134"/>
        <scheme val="minor"/>
      </rPr>
      <t>Relatório anual de atividade (em anexo)</t>
    </r>
    <r>
      <rPr>
        <sz val="11"/>
        <color theme="0" tint="-0.499984740745262"/>
        <rFont val="Corbel"/>
        <charset val="134"/>
        <scheme val="minor"/>
      </rPr>
      <t xml:space="preserve"> [identificar na lista de anexos]</t>
    </r>
  </si>
  <si>
    <t>Relatório de síntese pós-encerramento - Relatório de síntese elaborado de acordo com o n.º 12.2 do ponto 12 da Parte B do Anexo III do DL nº 183/2009, de 10/8, na sua atual redação, sobre o estado do aterro, com especificação das operações de manutenção e dos processos e resultados dos controlos realizados (constantes nos pontos 13 a 20 da Parte B do Anexo III do citado diploma) no decorrer do ano anterior</t>
  </si>
  <si>
    <r>
      <rPr>
        <sz val="11"/>
        <color theme="1"/>
        <rFont val="Corbel"/>
        <charset val="134"/>
        <scheme val="minor"/>
      </rPr>
      <t>Relatório de síntese pós-encerramento  (em anexo)</t>
    </r>
    <r>
      <rPr>
        <sz val="11"/>
        <color theme="0" tint="-0.499984740745262"/>
        <rFont val="Corbel"/>
        <charset val="134"/>
        <scheme val="minor"/>
      </rPr>
      <t xml:space="preserve"> [ identificar na lista de anexos]</t>
    </r>
  </si>
  <si>
    <t>Plano de Desempenho Ambiental e Melhores Técnicas Disponíveis</t>
  </si>
  <si>
    <t>Plano de Desempenho Ambiental (PDA)</t>
  </si>
  <si>
    <t>Tabela - 1 - PDA e MTD</t>
  </si>
  <si>
    <t>Indicar os anexos que contem as medidas</t>
  </si>
  <si>
    <t>Ações desencadeadas</t>
  </si>
  <si>
    <t>Ponto de Situação (ex. indicar o prazo de implementação, não implementado, fase de impelmentação, em avaliação ou outro, justificando)</t>
  </si>
  <si>
    <t>Melhores Técnicas Disponíveis (MTD)</t>
  </si>
  <si>
    <t>Apresentar a sistematizaçao das MTDs atualizadas, evidências de manutenção das técnicas e indicação do cumprimento de prazos (segundo o formato disponível no site da APA:  em www.apambiente.pt / Instrumentos / Licenciamento Ambiental / Documentos de referência sobre MTD (BREF) / Caso ainda não tenha sido efetuada, deverá apresentar essa sistematização das MTD neste novo formato)</t>
  </si>
  <si>
    <t>Tabela - 2 - PDA e MTD</t>
  </si>
  <si>
    <t>Quantidade total de poluentes enviados diretamente para o meio (Água)</t>
  </si>
  <si>
    <t>Esta folha destina-se a sistematizar a informação necessária para determinar os valores a inserir no PRTR, caso o estabelecimento seja abrangido por esta obrigação. Não inclui os cálculos referentes a emissões difusas (que estão nos separadores próprios), nem devidas a emissões acidentais. É uma folha auxiliar e destina-se a sistematizar a informação necessária ao preenchimento do PRTR. A informação não é migrada dos separadores anteriores, sendo necessária a introdução manual dos valores.</t>
  </si>
  <si>
    <t>Quantidade total de poluentes enviados para ETAR externa (Água)</t>
  </si>
  <si>
    <t>Quantidade total de poluentes provenientes de fontes pontuais (Ar)</t>
  </si>
  <si>
    <t>No site https://apoiosiliamb.apambiente.pt/faqs/1435?language=pt-pt estão disponiveis respostas para as perguntas mais frequentes sobre PRTR.</t>
  </si>
  <si>
    <t>Questões adicionais podem ser enviadas para o email PRTR@apambiente.pt</t>
  </si>
  <si>
    <t>Tabela - 1 - PRTR - Poluentes descarregados diretamente no meio hídrico</t>
  </si>
  <si>
    <r>
      <rPr>
        <sz val="11"/>
        <color theme="1"/>
        <rFont val="Corbel"/>
        <charset val="134"/>
        <scheme val="minor"/>
      </rPr>
      <t xml:space="preserve">Para obter a quantidade total de poluentes  a inserir no quadro "Tem emissões diretas para meio hídrico?" deverá somar as emissões  que são enviadas diretamente para o meio. </t>
    </r>
    <r>
      <rPr>
        <b/>
        <sz val="11"/>
        <color theme="5" tint="-0.249977111117893"/>
        <rFont val="Corbel"/>
        <charset val="134"/>
        <scheme val="minor"/>
      </rPr>
      <t>No entanto não deverá somar o mesmo poluente de uma mesma fonte, em que apenas alterou a forma de cálculo utilizada</t>
    </r>
    <r>
      <rPr>
        <sz val="11"/>
        <rFont val="Corbel"/>
        <charset val="134"/>
        <scheme val="minor"/>
      </rPr>
      <t xml:space="preserve">.
</t>
    </r>
    <r>
      <rPr>
        <u/>
        <sz val="11"/>
        <rFont val="Corbel"/>
        <charset val="134"/>
        <scheme val="minor"/>
      </rPr>
      <t>Caso necessite adicionar colunas não se esqueça de verificar se as fórmulas da coluna C, que somam os valores, continuam corretas</t>
    </r>
    <r>
      <rPr>
        <sz val="11"/>
        <rFont val="Corbel"/>
        <charset val="134"/>
        <scheme val="minor"/>
      </rPr>
      <t>.</t>
    </r>
    <r>
      <rPr>
        <b/>
        <sz val="11"/>
        <color theme="5" tint="-0.249977111117893"/>
        <rFont val="Corbel"/>
        <charset val="134"/>
        <scheme val="minor"/>
      </rPr>
      <t xml:space="preserve">
</t>
    </r>
  </si>
  <si>
    <t>Emissão total anual em mg</t>
  </si>
  <si>
    <t>Emissão total anual em toneladas</t>
  </si>
  <si>
    <t>Método de determinação</t>
  </si>
  <si>
    <t>Descrição do método</t>
  </si>
  <si>
    <t>Aldrina</t>
  </si>
  <si>
    <t>Tabela - 2 - PRTR -Poluentes transferidos para ETAR externa</t>
  </si>
  <si>
    <r>
      <rPr>
        <sz val="11"/>
        <color theme="1"/>
        <rFont val="Corbel"/>
        <charset val="134"/>
        <scheme val="minor"/>
      </rPr>
      <t xml:space="preserve">Para obter a quantidade total de poluentes a inserir no quadro "Envia águas residuais industriais para ETAR externa?" deverá somar as emissões provenientes das diversas fontes existentes no estabelecimento e que são enviadas para ETAR externa (normalmente coletor ETAR municipal). </t>
    </r>
    <r>
      <rPr>
        <b/>
        <sz val="11"/>
        <color theme="5" tint="-0.249977111117893"/>
        <rFont val="Corbel"/>
        <charset val="134"/>
        <scheme val="minor"/>
      </rPr>
      <t>No entanto não deverá somar o mesmo poluente proveniente de uma mesma fonte, em que apenas alterou a forma de cálculo utilizada</t>
    </r>
    <r>
      <rPr>
        <sz val="11"/>
        <rFont val="Corbel"/>
        <charset val="134"/>
        <scheme val="minor"/>
      </rPr>
      <t xml:space="preserve">.
</t>
    </r>
    <r>
      <rPr>
        <u/>
        <sz val="11"/>
        <rFont val="Corbel"/>
        <charset val="134"/>
        <scheme val="minor"/>
      </rPr>
      <t>Caso necessite adicionar colunas não se esqueça de verificar se as fórmulas da coluna C, que somam os valores, continuam corretas</t>
    </r>
    <r>
      <rPr>
        <sz val="11"/>
        <rFont val="Corbel"/>
        <charset val="134"/>
        <scheme val="minor"/>
      </rPr>
      <t>.</t>
    </r>
    <r>
      <rPr>
        <b/>
        <sz val="11"/>
        <color theme="5" tint="-0.249977111117893"/>
        <rFont val="Corbel"/>
        <charset val="134"/>
        <scheme val="minor"/>
      </rPr>
      <t xml:space="preserve">
</t>
    </r>
  </si>
  <si>
    <t>EC1</t>
  </si>
  <si>
    <t>EC2</t>
  </si>
  <si>
    <t>EC3</t>
  </si>
  <si>
    <t>EC4</t>
  </si>
  <si>
    <t>EC5</t>
  </si>
  <si>
    <t>EC6</t>
  </si>
  <si>
    <t>EC7</t>
  </si>
  <si>
    <t>EC8</t>
  </si>
  <si>
    <t>EC9</t>
  </si>
  <si>
    <t>EC10</t>
  </si>
  <si>
    <t>Tabela - 1 - PRTR - Poluentes emitidos para a atmosfera, provenientes de fontes pontuais (confinadas)</t>
  </si>
  <si>
    <r>
      <rPr>
        <sz val="11"/>
        <color theme="1"/>
        <rFont val="Corbel"/>
        <charset val="134"/>
        <scheme val="minor"/>
      </rPr>
      <t xml:space="preserve">Para obter a quantidade total de poluentes provenientes de fontes pontuais a inserir no quadro "Tem emissões provenientes de fontes pontuais (chaminés)?" deverá somar as emissões provenientes das diversas fontes existentes no estabelecimento. </t>
    </r>
    <r>
      <rPr>
        <b/>
        <sz val="11"/>
        <color theme="5" tint="-0.249977111117893"/>
        <rFont val="Corbel"/>
        <charset val="134"/>
        <scheme val="minor"/>
      </rPr>
      <t>No entanto não deverá somar o mesmo poluente proveniente de uma mesma fonte, em que apenas alterou a forma de cálculo utilizada</t>
    </r>
    <r>
      <rPr>
        <sz val="11"/>
        <rFont val="Corbel"/>
        <charset val="134"/>
        <scheme val="minor"/>
      </rPr>
      <t xml:space="preserve"> (ex. O SO2 emitido pela fonte FFx é monitorizado em continuo e existem monitorizações pontuais na mesma fonte - neste caso apenas se deve considerar o SO2 calculado tendo por base os valores da monitorização em continuo para a fonte FFx.).
</t>
    </r>
    <r>
      <rPr>
        <u/>
        <sz val="11"/>
        <rFont val="Corbel"/>
        <charset val="134"/>
        <scheme val="minor"/>
      </rPr>
      <t>Caso necessite adicionar colunas não se esqueça de verificar se as fórmulas da coluna C, que somam os valores, continuam corretas</t>
    </r>
    <r>
      <rPr>
        <sz val="11"/>
        <rFont val="Corbel"/>
        <charset val="134"/>
        <scheme val="minor"/>
      </rPr>
      <t>.</t>
    </r>
    <r>
      <rPr>
        <b/>
        <sz val="11"/>
        <color theme="5" tint="-0.249977111117893"/>
        <rFont val="Corbel"/>
        <charset val="134"/>
        <scheme val="minor"/>
      </rPr>
      <t xml:space="preserve">
</t>
    </r>
  </si>
  <si>
    <t>PontuaisAr1</t>
  </si>
  <si>
    <t>PontuaisAr2</t>
  </si>
  <si>
    <t>PontuaisAr3</t>
  </si>
  <si>
    <t>PontuaisAr4</t>
  </si>
  <si>
    <t>PontuaisAr5</t>
  </si>
  <si>
    <t>PontuaisAr6</t>
  </si>
  <si>
    <t>PontuaisAr7</t>
  </si>
  <si>
    <t>PontuaisAr8</t>
  </si>
  <si>
    <t>PontuaisAr9</t>
  </si>
  <si>
    <t>PontuaisAr10</t>
  </si>
  <si>
    <t>Emissões de Fontes convencionais</t>
  </si>
  <si>
    <t>Emissões Monitorização em Contínuo</t>
  </si>
  <si>
    <t xml:space="preserve">Avaliação do desempenho </t>
  </si>
  <si>
    <t>XXXX</t>
  </si>
  <si>
    <t>Preenchimento obrigatório nas situações em que a lista de verificadores PCIP, publicada pela APA, se encontra sem qualquer elemento para o agrupamento da atividade PCIP principal</t>
  </si>
  <si>
    <t>Registar os acontecimentos, respetivas consequências e ações corretivas, caso se verifique incumprimento das condições do LA/TUA.</t>
  </si>
  <si>
    <t>I</t>
  </si>
  <si>
    <t>CONCLUSÕES GERAIS
Deve refletir a visão geral de todos os descritores identificados na Decisão de licenciamento a reportar em sede de RAA</t>
  </si>
  <si>
    <t>Cumpre integralmente as condicionantes (para as quais não existe um valor limite ou valor de consumo associado)</t>
  </si>
  <si>
    <t>Não cumpre pelo menos uma das condicionantes (para as quais não existe um valor limite ou valor de consumo associado)</t>
  </si>
  <si>
    <t>Cumpre integralmente os valores limite de emissão aplicáveis</t>
  </si>
  <si>
    <t>Não cumpre pelo menos um dos valores limite de emissão aplicáveis</t>
  </si>
  <si>
    <t>Cumpre integralmente os valores de consumo associados</t>
  </si>
  <si>
    <t>Não cumpre pelo menos um dos valores de consumo associados</t>
  </si>
  <si>
    <t>Obs.</t>
  </si>
  <si>
    <t>II</t>
  </si>
  <si>
    <t>CONCLUSÕES POR DESCRITOR
Deve conter todos os descritores identificados na Decisão de licenciamento a reportar em sede de RAA</t>
  </si>
  <si>
    <t>.1.</t>
  </si>
  <si>
    <t>Medidas/Condições gerais de exploração</t>
  </si>
  <si>
    <t>Não aplicável</t>
  </si>
  <si>
    <t>Cumpre integralmente as condições impostas</t>
  </si>
  <si>
    <t>Não cumpre  pelo menos uma das condições impostas</t>
  </si>
  <si>
    <t>&lt;descriminar resumidamente detalhes dos incumprimentos&gt;</t>
  </si>
  <si>
    <t>.1.1.</t>
  </si>
  <si>
    <t>Reclamações (indicar o(s) descritor(es) associado(s) no campo das observações)</t>
  </si>
  <si>
    <t>Sem reclamações</t>
  </si>
  <si>
    <t>Com reclamações – resolvidas</t>
  </si>
  <si>
    <t>Com reclamações – não resolvidas</t>
  </si>
  <si>
    <t>Com reclamações – em resolução</t>
  </si>
  <si>
    <t xml:space="preserve"> (indicar o descritor associado às reclamações)</t>
  </si>
  <si>
    <t>.2.</t>
  </si>
  <si>
    <t>Medidas/Condições específicas de exploração</t>
  </si>
  <si>
    <t>.2.1.</t>
  </si>
  <si>
    <t>Melhores Técnicas Disponíveis (MTD)/ Boas Práticas Sectoriais</t>
  </si>
  <si>
    <t>Totalmente implementadas</t>
  </si>
  <si>
    <t>Parcialmente implementadas, em cumprimento da calendarização definida</t>
  </si>
  <si>
    <t>Parcialmente implementadas, em incumprimento da calendarização definida</t>
  </si>
  <si>
    <t>.3.</t>
  </si>
  <si>
    <t>Matérias-primas e/ou subsidiárias e produtos</t>
  </si>
  <si>
    <t>Cumpre integralmente as condições impostas  (condições sem valor limite associado)</t>
  </si>
  <si>
    <t>Não cumpre  pelo menos uma das condições impostas  (condições sem valor limite associado)</t>
  </si>
  <si>
    <t>Cumpre integralmente os valores limite</t>
  </si>
  <si>
    <t>Aplicável</t>
  </si>
  <si>
    <t>.4.</t>
  </si>
  <si>
    <t>Medidas/Condições relativamente às fontes pontuais/difusas/odores</t>
  </si>
  <si>
    <t>Emissões pontuais</t>
  </si>
  <si>
    <t>Emissões difusas</t>
  </si>
  <si>
    <t>Odores</t>
  </si>
  <si>
    <t xml:space="preserve">Aplicável 
Não aplicável </t>
  </si>
  <si>
    <t>São aplicáveis VLE</t>
  </si>
  <si>
    <t>Cumpridos integralmente os VLE impostos</t>
  </si>
  <si>
    <t>Caudais mássicos abaixo do limiar mássico mínimo definido para algum dos parâmetros monitorizados</t>
  </si>
  <si>
    <t>Caudais mássicos acima do limiar mássico médio definido para algum dos parâmetros monitorizados</t>
  </si>
  <si>
    <t>Caudais mássicos acima do limiar mássico máximo definido para algum dos parâmetros monitorizados</t>
  </si>
  <si>
    <t>.5.</t>
  </si>
  <si>
    <t>Medidas/Condições relativamente a Energia</t>
  </si>
  <si>
    <t>Cumpre integralmente as condições impostas (condições sem valor limite associado)</t>
  </si>
  <si>
    <t>.6.</t>
  </si>
  <si>
    <t>Medidas/Condições relativamente a Sistemas de arrefecimento</t>
  </si>
  <si>
    <t>.7.</t>
  </si>
  <si>
    <t>Medidas/Condições relativamente a captações de Água</t>
  </si>
  <si>
    <t>.8.</t>
  </si>
  <si>
    <t>Medidas/Condições relativamente a Rejeição e reutilização de Águas Residuais</t>
  </si>
  <si>
    <t>Rejeição no meio</t>
  </si>
  <si>
    <t>Rejeição em coletor</t>
  </si>
  <si>
    <t>Reutilização de águas resíduais</t>
  </si>
  <si>
    <t xml:space="preserve">Não aplicável </t>
  </si>
  <si>
    <t>São aplicáveis  VLE / Valores máximos admissíveis</t>
  </si>
  <si>
    <t>Cumpridos integralmente os VLE /valores máximos admissíveis</t>
  </si>
  <si>
    <t>.9.</t>
  </si>
  <si>
    <t>Medidas/Condições relativamente a Resíduos</t>
  </si>
  <si>
    <t>Cumpre  integralmente as condições impostas  (condições sem valor limite associado)</t>
  </si>
  <si>
    <t>Cumpridos integralmente os valores limite</t>
  </si>
  <si>
    <t>.10.</t>
  </si>
  <si>
    <t>Medidas/Condições relativamente a Ruído</t>
  </si>
  <si>
    <t>Cumpre  integralmente as condições impostas (condições sem valor limite associado)</t>
  </si>
  <si>
    <t>Cumpridos integralmente  os valores limite</t>
  </si>
  <si>
    <t>.11.</t>
  </si>
  <si>
    <t>Medidas/Condições relativamente a Desativação/Encerramento</t>
  </si>
  <si>
    <t>Cumpre  integralmente as condições impostas</t>
  </si>
  <si>
    <t>.12.</t>
  </si>
  <si>
    <t>Obrigações de comunicação</t>
  </si>
  <si>
    <t>.X.</t>
  </si>
  <si>
    <t>[Outros Descritores identificados na Decisão PCIP a reportar em sede de RAA]</t>
  </si>
  <si>
    <t>Cumpridos  integralmente os valores limite</t>
  </si>
  <si>
    <t>Listagem de anexos</t>
  </si>
  <si>
    <t>Nº Anexo</t>
  </si>
  <si>
    <t>Condições gerais</t>
  </si>
  <si>
    <t>&lt;Exp. I&gt;</t>
  </si>
  <si>
    <t>&lt;Exp. Dados da instalação&gt;</t>
  </si>
  <si>
    <t>Gestão de recursos (Água, energia e matérias-primas)</t>
  </si>
  <si>
    <t>Gestão de emissões (Ar, água e solo)</t>
  </si>
  <si>
    <t>Monitorização Ambiental (Dados meteorológicos e topográficos, ruído e resíduos)</t>
  </si>
  <si>
    <t>Outros</t>
  </si>
  <si>
    <r>
      <rPr>
        <b/>
        <sz val="11"/>
        <color theme="1"/>
        <rFont val="Corbel"/>
        <charset val="134"/>
        <scheme val="minor"/>
      </rPr>
      <t>FOLHA DE SUPORTE -</t>
    </r>
    <r>
      <rPr>
        <b/>
        <u/>
        <sz val="11"/>
        <color theme="1"/>
        <rFont val="Corbel"/>
        <charset val="134"/>
        <scheme val="minor"/>
      </rPr>
      <t xml:space="preserve"> NÃO ALTERAR ESTA INFORMAÇÃO</t>
    </r>
  </si>
  <si>
    <t>1/1/1850</t>
  </si>
  <si>
    <t>Dias do ano</t>
  </si>
  <si>
    <t>horas do ano</t>
  </si>
  <si>
    <t>Lista de Unidades</t>
  </si>
  <si>
    <t>Parametros água</t>
  </si>
  <si>
    <t>Parametros Ar</t>
  </si>
  <si>
    <t>Fator de emissão para aves</t>
  </si>
  <si>
    <t>RAA</t>
  </si>
  <si>
    <t>Unidades (água)</t>
  </si>
  <si>
    <t>Unidades ar</t>
  </si>
  <si>
    <t>Unidades Matéria-Prima</t>
  </si>
  <si>
    <t>% de oxigénio</t>
  </si>
  <si>
    <t>OGR Internacionais</t>
  </si>
  <si>
    <t>Combústiveis</t>
  </si>
  <si>
    <t>Tipo de entidade</t>
  </si>
  <si>
    <t>Ruido</t>
  </si>
  <si>
    <t>NH3</t>
  </si>
  <si>
    <t>Unidades da capacdade instalada</t>
  </si>
  <si>
    <t>Parametros ar</t>
  </si>
  <si>
    <t>Parametros Água</t>
  </si>
  <si>
    <t>Métodos</t>
  </si>
  <si>
    <t>Descrição dos métodos</t>
  </si>
  <si>
    <t>Categoria IED (PCIP)</t>
  </si>
  <si>
    <t>Capacidade instalada</t>
  </si>
  <si>
    <t>Comentário</t>
  </si>
  <si>
    <t>mg/l</t>
  </si>
  <si>
    <t>1,1,1-Tricloroetano</t>
  </si>
  <si>
    <t>1 -cloro -2,3 -epoxipropano</t>
  </si>
  <si>
    <t>mg/Nm3</t>
  </si>
  <si>
    <t>Wh</t>
  </si>
  <si>
    <t>g</t>
  </si>
  <si>
    <t>sem correção</t>
  </si>
  <si>
    <t>A.G. Siderúrgica Balboa, S.A</t>
  </si>
  <si>
    <t>Particular</t>
  </si>
  <si>
    <t>Reclamação em matéria de ruído</t>
  </si>
  <si>
    <t>1,1,1-tricloroetano</t>
  </si>
  <si>
    <t>1,1,1 tricloroetano</t>
  </si>
  <si>
    <t>1,2 Dicloroetano (DCE)</t>
  </si>
  <si>
    <t>Cálculo</t>
  </si>
  <si>
    <t>Cálculo efetuado através de balanço de massas</t>
  </si>
  <si>
    <t>1.1</t>
  </si>
  <si>
    <t>MW</t>
  </si>
  <si>
    <t xml:space="preserve">Output mensal máximo de energia util </t>
  </si>
  <si>
    <t>µg/l</t>
  </si>
  <si>
    <t>1,1,2,2-Tetracloroetano</t>
  </si>
  <si>
    <t>1,1 -dicloroetileno</t>
  </si>
  <si>
    <t>ng/Nm3</t>
  </si>
  <si>
    <t>kWh</t>
  </si>
  <si>
    <t>Kg</t>
  </si>
  <si>
    <t>ABM Corporation</t>
  </si>
  <si>
    <t>Hidrogénio</t>
  </si>
  <si>
    <t>Câmara Municipal</t>
  </si>
  <si>
    <t>Alterações na instalação que possam ter interferência direta com os níveis sonoros anteriormente existentes</t>
  </si>
  <si>
    <t>t/h</t>
  </si>
  <si>
    <t>1,1,2,2-tetracloroetano</t>
  </si>
  <si>
    <t>1,1,2,2 tetracloroetano</t>
  </si>
  <si>
    <t>Alacloro</t>
  </si>
  <si>
    <t xml:space="preserve">Medição </t>
  </si>
  <si>
    <t>Cálculo efetuado de acordo com as orientações do PCIP</t>
  </si>
  <si>
    <t>1.2</t>
  </si>
  <si>
    <t>ng/l</t>
  </si>
  <si>
    <t>1,1,2-Tricloroetano</t>
  </si>
  <si>
    <t>µg/m3</t>
  </si>
  <si>
    <t>MWh</t>
  </si>
  <si>
    <t>l</t>
  </si>
  <si>
    <t>ABORGASE Abonos Organicos de Sevilla, S.A.</t>
  </si>
  <si>
    <t>Associação de moradores</t>
  </si>
  <si>
    <t>Avaliação da eficacia de medidas implementadas</t>
  </si>
  <si>
    <t>kg/dia</t>
  </si>
  <si>
    <t>1,1,2-tricloroetano</t>
  </si>
  <si>
    <t>Estimativa</t>
  </si>
  <si>
    <t>Cálculo efetuado de acordo com as orientações do regime CELE</t>
  </si>
  <si>
    <t>1.3</t>
  </si>
  <si>
    <t>g/l</t>
  </si>
  <si>
    <t>1,1-Dicloroetano</t>
  </si>
  <si>
    <t>1,1,2 -tricloroetano</t>
  </si>
  <si>
    <t>Ton</t>
  </si>
  <si>
    <t>Aceites Cardenas Cabanillas S.L.</t>
  </si>
  <si>
    <t>Coque de Petróleo</t>
  </si>
  <si>
    <t>Outra</t>
  </si>
  <si>
    <t>Aumento do número de horas de funcionamento de equipamentos ou alteração da sua disposição</t>
  </si>
  <si>
    <t>t/dia</t>
  </si>
  <si>
    <t>1,1-dicloroetileno</t>
  </si>
  <si>
    <t>1,1-dicloroetano</t>
  </si>
  <si>
    <t>Amianto/ Asbestos</t>
  </si>
  <si>
    <t>Cálculo efetuado de acordo com as orientações UNECE-EMEP</t>
  </si>
  <si>
    <t>1.4 a)</t>
  </si>
  <si>
    <t>ºC</t>
  </si>
  <si>
    <t>AFICA - Affinage Champagne Ardennes S.A.</t>
  </si>
  <si>
    <t>Fuel</t>
  </si>
  <si>
    <t>Alteração dos recetores sensiveis proximos da instalação</t>
  </si>
  <si>
    <t>t/ano</t>
  </si>
  <si>
    <t>1,2 -dibromoetano</t>
  </si>
  <si>
    <t xml:space="preserve">1,2,4,5-tetraclorobenzeno </t>
  </si>
  <si>
    <t>Antraceno</t>
  </si>
  <si>
    <t>Método de cálculo específico do sector</t>
  </si>
  <si>
    <t>1.4 b)</t>
  </si>
  <si>
    <t>Sorensen</t>
  </si>
  <si>
    <t xml:space="preserve">1,2,4,5-Tetraclorobenzeno </t>
  </si>
  <si>
    <t>AGR mbH</t>
  </si>
  <si>
    <t>Biomassa</t>
  </si>
  <si>
    <t>Aumento do número de equipamentos suscetiveis de aumentar os niveis de ruído</t>
  </si>
  <si>
    <t>1,2-diclorobenzeno (O-diclorobenzeno)</t>
  </si>
  <si>
    <t>1,2-dibromoetano</t>
  </si>
  <si>
    <t>Amoníaco (NH3)</t>
  </si>
  <si>
    <t>Método de medição alternativa equivalente à normas de medição CEN/ISO</t>
  </si>
  <si>
    <t>2.1</t>
  </si>
  <si>
    <t>Preencher com o maior valor horário registado em cada mês</t>
  </si>
  <si>
    <t>Diluição</t>
  </si>
  <si>
    <t>1,2 -diclorobenzeno (O -diclorobenzeno)</t>
  </si>
  <si>
    <t>Albega, S.A.</t>
  </si>
  <si>
    <t>CDR</t>
  </si>
  <si>
    <t>tSA/ano</t>
  </si>
  <si>
    <t>1,2-dicloroetano</t>
  </si>
  <si>
    <t>1,2-diclorobenzeno</t>
  </si>
  <si>
    <t>Atrazina (antrazina)</t>
  </si>
  <si>
    <t>Método de medição equivalente à norma CEN/ISO demonstrando a sua equivalência através de materiais de referência certificados</t>
  </si>
  <si>
    <t>2.2</t>
  </si>
  <si>
    <t>µS/cm</t>
  </si>
  <si>
    <t>1,2-Diclorobenzeno</t>
  </si>
  <si>
    <t>1,2 -dicloroetano</t>
  </si>
  <si>
    <t>Tep</t>
  </si>
  <si>
    <t>Alcoa Inespal Avilés, S.L.</t>
  </si>
  <si>
    <t>RCD</t>
  </si>
  <si>
    <t>% de substituição de resíduos</t>
  </si>
  <si>
    <t>1,2-dicloroetano (DCE)</t>
  </si>
  <si>
    <t>Azoto total (N total)</t>
  </si>
  <si>
    <t>Método previamente estabelecido pela autoridade competente na licença ou na autorização do estabelecimento</t>
  </si>
  <si>
    <t>2.3 a)</t>
  </si>
  <si>
    <t>1,2-Dicloroetano (DCE)</t>
  </si>
  <si>
    <t xml:space="preserve">Alier/sa_x000D_
</t>
  </si>
  <si>
    <t>Gasóleo</t>
  </si>
  <si>
    <t>nº de animais</t>
  </si>
  <si>
    <t>1,2-epoxietano</t>
  </si>
  <si>
    <t>1,2-dicloroetileno</t>
  </si>
  <si>
    <t>Benzeno</t>
  </si>
  <si>
    <t>Metodologia de medição, cálculo ou estimativa obrigatória a nível nacional ou regional</t>
  </si>
  <si>
    <t>2.3 b) (MW)</t>
  </si>
  <si>
    <t xml:space="preserve"> </t>
  </si>
  <si>
    <t>1,2-Dicloroetileno</t>
  </si>
  <si>
    <t>1,2 epoxietano</t>
  </si>
  <si>
    <t xml:space="preserve">Alimentos Pet Food  S.L_x000D_
</t>
  </si>
  <si>
    <t>Electricidade</t>
  </si>
  <si>
    <t>1,2-epoxipropano</t>
  </si>
  <si>
    <t>1,2-dicloropropano</t>
  </si>
  <si>
    <t>Bifenilos policlorados (PCB)</t>
  </si>
  <si>
    <t>Benzo (g,h,I) perileno</t>
  </si>
  <si>
    <t>Métodos de medição internacionalmente aprovados: durante o preenchimento do PRTR escolher da lista de normas</t>
  </si>
  <si>
    <t>2.3 b) (kJ)</t>
  </si>
  <si>
    <t>kJ</t>
  </si>
  <si>
    <t>1,2-Dicloropropano</t>
  </si>
  <si>
    <t>1,2 -epoxipropano</t>
  </si>
  <si>
    <t>Aliplast Iberia S.L.</t>
  </si>
  <si>
    <t>1,4-dioxano</t>
  </si>
  <si>
    <t>1,3-diclorobenzeno</t>
  </si>
  <si>
    <t>Bis (2-etilhexil) Ftalato (DEHP)</t>
  </si>
  <si>
    <t>Pesagem</t>
  </si>
  <si>
    <t>2.3 c)</t>
  </si>
  <si>
    <t>1,3-Diclorobenzeno</t>
  </si>
  <si>
    <t>1,4 -dioxano</t>
  </si>
  <si>
    <t>Alla Ditta Ravago Italia</t>
  </si>
  <si>
    <t>Acidente reportado tb no âmbito RJPAG</t>
  </si>
  <si>
    <t>1-cloro-2,3-epoxipropano</t>
  </si>
  <si>
    <t>1,3-dicloropropeno</t>
  </si>
  <si>
    <t>Bis(2-etil-hexil)ftalato (DEHP)</t>
  </si>
  <si>
    <t>Outro método</t>
  </si>
  <si>
    <t>2.4</t>
  </si>
  <si>
    <t>Preencher com o maior valor diário registado em cada mês</t>
  </si>
  <si>
    <t>1,3-Dicloropropeno</t>
  </si>
  <si>
    <t xml:space="preserve">2 -furaldeido (furfural) </t>
  </si>
  <si>
    <t>Aluminio La Estrella, SL</t>
  </si>
  <si>
    <t>2,4,5-triclorofenol</t>
  </si>
  <si>
    <t>1,4-diclorobenzeno</t>
  </si>
  <si>
    <t>2.5 a)</t>
  </si>
  <si>
    <t>1,4-Diclorobenzeno</t>
  </si>
  <si>
    <t>2 -naftilamina (+sais)</t>
  </si>
  <si>
    <t>Alumínios Cortizo, SA</t>
  </si>
  <si>
    <t xml:space="preserve">2,4,6-triclorofenol </t>
  </si>
  <si>
    <t>1-cloronaftaleno</t>
  </si>
  <si>
    <t>Cianeto de Hidrogénio (HCN)</t>
  </si>
  <si>
    <t>Carbono Orgânico Total (COT)</t>
  </si>
  <si>
    <t>2.5 b)</t>
  </si>
  <si>
    <t>1-Cloronaftaleno</t>
  </si>
  <si>
    <t>2 -nitropropano.</t>
  </si>
  <si>
    <t>ALUMISEL, SAL</t>
  </si>
  <si>
    <t xml:space="preserve">2,4-diclorofenol </t>
  </si>
  <si>
    <t>2,4-diclorofenol</t>
  </si>
  <si>
    <t>Clordano</t>
  </si>
  <si>
    <t>2.6</t>
  </si>
  <si>
    <t>Preencher com o maior valor volume instantâneo das cubas verificado em cada mês</t>
  </si>
  <si>
    <t>2,4,5-T (sais e ésteres)</t>
  </si>
  <si>
    <t>2 -propenonitrilo.</t>
  </si>
  <si>
    <t>ALUSIGMA</t>
  </si>
  <si>
    <t xml:space="preserve">2,4-diisocianato de tolueno </t>
  </si>
  <si>
    <t>2,4-diclorofenoxiacético ésteres</t>
  </si>
  <si>
    <t>Clordecona</t>
  </si>
  <si>
    <t>Cianetos</t>
  </si>
  <si>
    <t>3.1 a)</t>
  </si>
  <si>
    <t>2,4-D (ésteres)</t>
  </si>
  <si>
    <t xml:space="preserve">2,4 -diclorofenol </t>
  </si>
  <si>
    <t xml:space="preserve">AMPERE INDUSTRIE </t>
  </si>
  <si>
    <t xml:space="preserve">2-furaldeido (furfural) </t>
  </si>
  <si>
    <t>2,4-diclorofenoxiacético sais</t>
  </si>
  <si>
    <t xml:space="preserve">Cloreto de vinilo </t>
  </si>
  <si>
    <t>3.1 b)</t>
  </si>
  <si>
    <t>2,4-D (sais)</t>
  </si>
  <si>
    <t xml:space="preserve">2,4 -diisocianato de tolueno </t>
  </si>
  <si>
    <t>AMPERRECICLAJE, SL</t>
  </si>
  <si>
    <t>2-naftilamina (+sais)</t>
  </si>
  <si>
    <t>2,5-dicloroanilina</t>
  </si>
  <si>
    <t>Cloro e seus compostos inorgânicos</t>
  </si>
  <si>
    <t>3.1 c)</t>
  </si>
  <si>
    <t>2,4-Diclorofenol</t>
  </si>
  <si>
    <t>2,4,5 -triclorofenol</t>
  </si>
  <si>
    <t>ANHUI YANGQUAN PLASTIC CO LTD</t>
  </si>
  <si>
    <t>2-nitropropano</t>
  </si>
  <si>
    <t>2-clorofenol</t>
  </si>
  <si>
    <t>Clorofluoro carbonetos (CFC)</t>
  </si>
  <si>
    <t>3.2</t>
  </si>
  <si>
    <t>2,5-Dicloroanilina</t>
  </si>
  <si>
    <t xml:space="preserve">2,4,6 -triclorofenol </t>
  </si>
  <si>
    <t>ANTOLIN GOMEZ VELLERINO S.L.</t>
  </si>
  <si>
    <t>2-propenonitrilo</t>
  </si>
  <si>
    <t xml:space="preserve">2-clorotolueno </t>
  </si>
  <si>
    <t>Cloretos</t>
  </si>
  <si>
    <t>3.3</t>
  </si>
  <si>
    <t>2-Clorofenol</t>
  </si>
  <si>
    <t>3,3’ -dicloro -(1,1’ -bifenilo).</t>
  </si>
  <si>
    <t>APD - Aleaciones, Prealeaciones y Desoxidantes - S.L.</t>
  </si>
  <si>
    <t>3,3’-dicloro-(1,1’-bifenilo).</t>
  </si>
  <si>
    <t>3,4-dicloroanilina</t>
  </si>
  <si>
    <t>Compostos Orgânicos Voláteis Não Metânicos (NMVOC)</t>
  </si>
  <si>
    <t>Clorfenvinfos</t>
  </si>
  <si>
    <t>3.4</t>
  </si>
  <si>
    <t xml:space="preserve">2-Clorotolueno </t>
  </si>
  <si>
    <t>3,3’ -diclorobenzidina (+ sais) (referido a 3,3’ -dicloro -(1,1’ -bifenilo)</t>
  </si>
  <si>
    <t>Arcelor Mittal, S.A</t>
  </si>
  <si>
    <t>3,3’-diclorobenzidina(+ sais) (referido a 3,3’-dicloro-(1,1’bifenilo)</t>
  </si>
  <si>
    <t xml:space="preserve">3-clorotolueno </t>
  </si>
  <si>
    <t>Cloro-alcanos (C10 -C 13)</t>
  </si>
  <si>
    <t>3.5</t>
  </si>
  <si>
    <t>3,4-Dicloroanilina</t>
  </si>
  <si>
    <t>Acetaldeído</t>
  </si>
  <si>
    <t>ARIDOS DO MENDO SL</t>
  </si>
  <si>
    <t>4-cloro-2-nitrotolueno</t>
  </si>
  <si>
    <t>Dialdrina</t>
  </si>
  <si>
    <t>Clorpirifos</t>
  </si>
  <si>
    <t>4.1 a) (em t)</t>
  </si>
  <si>
    <t>Indicar a produção total de cada mês em toneladas</t>
  </si>
  <si>
    <t xml:space="preserve">3-Clorotolueno </t>
  </si>
  <si>
    <t>Ácido acrílico</t>
  </si>
  <si>
    <t xml:space="preserve">ÁRTABRA, S.A.U._x000D_
</t>
  </si>
  <si>
    <t>4-cloro-3-metilfenol</t>
  </si>
  <si>
    <t>Diclorodifeniltricloroetano (DDT)</t>
  </si>
  <si>
    <t>4.1 a) (em kg)</t>
  </si>
  <si>
    <t>Indicar a produção total de cada mês em kilograma</t>
  </si>
  <si>
    <t>4-Cloro-2-nitrotolueno</t>
  </si>
  <si>
    <t>Ácido cloroacético</t>
  </si>
  <si>
    <t>ASIM BROTHERS</t>
  </si>
  <si>
    <t xml:space="preserve">4-clorotolueno </t>
  </si>
  <si>
    <t>Diclorometano (DCM)</t>
  </si>
  <si>
    <t>Compostos orgânicos halogenados (AOX)</t>
  </si>
  <si>
    <t>4.1 b) (em t)</t>
  </si>
  <si>
    <t>4-Cloro-3-metilfenol</t>
  </si>
  <si>
    <t>Acrilato de metilo</t>
  </si>
  <si>
    <t>AURUBIS AG RECYCLING</t>
  </si>
  <si>
    <t xml:space="preserve">Acetato de trifenilestanho </t>
  </si>
  <si>
    <t>Compostos organoestânicos</t>
  </si>
  <si>
    <t>4.1 b) (em kg)</t>
  </si>
  <si>
    <t xml:space="preserve">4-Clorotolueno </t>
  </si>
  <si>
    <t>Acroleína (aldeido acrílico -2 -propenal)</t>
  </si>
  <si>
    <t>Avanti Environmental Group Ltd</t>
  </si>
  <si>
    <t>Acroleína (aldeido acrílico-2-propenal)</t>
  </si>
  <si>
    <t>Dioxinas + Furanos (PCDD + PCDF)</t>
  </si>
  <si>
    <t>4.1 c) (em t)</t>
  </si>
  <si>
    <t xml:space="preserve">Acetato de trifenil-estanho </t>
  </si>
  <si>
    <t>Aldeido fórmico (formaldeído)</t>
  </si>
  <si>
    <t>AVG</t>
  </si>
  <si>
    <r>
      <rPr>
        <sz val="11"/>
        <color theme="1"/>
        <rFont val="Corbel"/>
        <charset val="134"/>
        <scheme val="minor"/>
      </rPr>
      <t>Ácido </t>
    </r>
    <r>
      <rPr>
        <sz val="11"/>
        <rFont val="Corbel"/>
        <charset val="134"/>
        <scheme val="minor"/>
      </rPr>
      <t>2,4,5-triclorofenoxiacético, seus sais e seus ésteres</t>
    </r>
  </si>
  <si>
    <t>Endrina</t>
  </si>
  <si>
    <t>4.1 c) (em kg)</t>
  </si>
  <si>
    <t xml:space="preserve">AXION RECYCLING LTD_x000D_
</t>
  </si>
  <si>
    <t>Flúor e seus compostos inorgânicos</t>
  </si>
  <si>
    <t>4.1 d) (em t)</t>
  </si>
  <si>
    <t>Azor Ambiental, SA</t>
  </si>
  <si>
    <t>Aldeídos</t>
  </si>
  <si>
    <t>Halons</t>
  </si>
  <si>
    <t>4.1 d) (em kg)</t>
  </si>
  <si>
    <t>BA Vidrio Distribuición y Comercialización de Envases de Vidrio S.A.</t>
  </si>
  <si>
    <t>Heptacloro</t>
  </si>
  <si>
    <t>Diurão</t>
  </si>
  <si>
    <t>4.1 e) (em t)</t>
  </si>
  <si>
    <t>Anidrido maleico</t>
  </si>
  <si>
    <t xml:space="preserve">BAGE PLASTICS GMBH_x000D_
</t>
  </si>
  <si>
    <t>Alumínio e seus compostos (Al)</t>
  </si>
  <si>
    <t>Hexabromobifenilo</t>
  </si>
  <si>
    <t>Endosulfano/Endossulfão (I e II)</t>
  </si>
  <si>
    <t>4.1 e) (em kg)</t>
  </si>
  <si>
    <t>Alumínio e seus compostos</t>
  </si>
  <si>
    <t>Anilina</t>
  </si>
  <si>
    <t>Barcelona Cartonboard, S.A.U._x000D_
Centro de reciclagem de papel</t>
  </si>
  <si>
    <t>Hexaclorobenzeno (HCB)</t>
  </si>
  <si>
    <t>4.1 f) (em t)</t>
  </si>
  <si>
    <t>Antimónio e seus compostos (Sb)</t>
  </si>
  <si>
    <t>BASF Corporation</t>
  </si>
  <si>
    <t>Hexaclorociclohexano (HCH)</t>
  </si>
  <si>
    <t>Eter difenílico bromado</t>
  </si>
  <si>
    <t>4.1 f) (em kg)</t>
  </si>
  <si>
    <t xml:space="preserve">BASF Italia Srl_x000D_
</t>
  </si>
  <si>
    <t>Hexafluoreto de Enxofre (SF6)</t>
  </si>
  <si>
    <t>Etilbenzeno</t>
  </si>
  <si>
    <t>4.1 g) (em t)</t>
  </si>
  <si>
    <t xml:space="preserve">BEFESA ALUMINIO BILBAO S.L._x000D_
</t>
  </si>
  <si>
    <t>Fenóis</t>
  </si>
  <si>
    <t>4.1 g) (em kg)</t>
  </si>
  <si>
    <t>BEFESA ESCORIAS SALINAS</t>
  </si>
  <si>
    <t>Hidroclorofluorcarbonetos (HCFC)</t>
  </si>
  <si>
    <t>Fluoranteno</t>
  </si>
  <si>
    <t>4.1 h) (em t)</t>
  </si>
  <si>
    <t>Benzo(a)antraceno.</t>
  </si>
  <si>
    <t>Befesa Gestión de Residuos Industriales S.L.</t>
  </si>
  <si>
    <t>Benzo(a)antraceno</t>
  </si>
  <si>
    <t>Azinfos etilo</t>
  </si>
  <si>
    <t>Hidrofluorcarbonetos (HFC)</t>
  </si>
  <si>
    <t>Fluoretos</t>
  </si>
  <si>
    <t>4.1 h) (em kg)</t>
  </si>
  <si>
    <t>Azinfós metilo</t>
  </si>
  <si>
    <t>Benzo(a)pireno.</t>
  </si>
  <si>
    <t xml:space="preserve">Befesa Gestión de Residuos Industriales S.L. </t>
  </si>
  <si>
    <t>Benzo(a)pireno</t>
  </si>
  <si>
    <t>Lindano</t>
  </si>
  <si>
    <t>Fósforo total (P total)</t>
  </si>
  <si>
    <t>4.1 i) (em t)</t>
  </si>
  <si>
    <t>Azinfos-etilo</t>
  </si>
  <si>
    <t>Benzo(b)fluoranteno.</t>
  </si>
  <si>
    <t>Benzo(b)fluoranteno</t>
  </si>
  <si>
    <t>Azoto Amoniacal (NH4)</t>
  </si>
  <si>
    <t>4.1 i) (em kg)</t>
  </si>
  <si>
    <t>Azoto Amoniacal</t>
  </si>
  <si>
    <t>Benzo(j) fluoranteno.</t>
  </si>
  <si>
    <t>Benzo(j) fluoranteno</t>
  </si>
  <si>
    <t>4.1 j) (em t)</t>
  </si>
  <si>
    <r>
      <rPr>
        <sz val="11"/>
        <color theme="1"/>
        <rFont val="Corbel"/>
        <charset val="134"/>
        <scheme val="minor"/>
      </rPr>
      <t xml:space="preserve">Azoto total (N </t>
    </r>
    <r>
      <rPr>
        <vertAlign val="subscript"/>
        <sz val="10"/>
        <rFont val="Arial"/>
        <charset val="134"/>
      </rPr>
      <t>total</t>
    </r>
    <r>
      <rPr>
        <sz val="10"/>
        <rFont val="Arial"/>
        <charset val="134"/>
      </rPr>
      <t>)</t>
    </r>
  </si>
  <si>
    <t>Benzo(k)fluoranteno.</t>
  </si>
  <si>
    <t>Benzo(k)fluoranteno</t>
  </si>
  <si>
    <t>Bário e seus compostos (Ba)</t>
  </si>
  <si>
    <t>Mirex</t>
  </si>
  <si>
    <t>4.1 j) (em kg)</t>
  </si>
  <si>
    <t>Bário e seus compostos</t>
  </si>
  <si>
    <t>Berílio e respectivos compostos (expressos como Be).</t>
  </si>
  <si>
    <t>Berílio e respectivos compostos (Be)</t>
  </si>
  <si>
    <t>Bentazona</t>
  </si>
  <si>
    <t>Hexaclorobutadieno (HCBD)</t>
  </si>
  <si>
    <t>4.1 k) (em t)</t>
  </si>
  <si>
    <t xml:space="preserve">Bifenilos </t>
  </si>
  <si>
    <t>Naftlaleno</t>
  </si>
  <si>
    <t>4.1 k) (em kg)</t>
  </si>
  <si>
    <t>Bromo e compostos inorgânicos de Bromo (Br)</t>
  </si>
  <si>
    <t>4.2 a) (em t)</t>
  </si>
  <si>
    <t>Bis(2-etilhexil) ftalato (DEHP)</t>
  </si>
  <si>
    <t>Berílio e seus compostos</t>
  </si>
  <si>
    <t xml:space="preserve">Óxido de etileno </t>
  </si>
  <si>
    <t>Isodrina</t>
  </si>
  <si>
    <t>4.2 a) (em kg)</t>
  </si>
  <si>
    <t>CFCs (Clorofluoro carbonetos)</t>
  </si>
  <si>
    <t>Bifenilo</t>
  </si>
  <si>
    <t>Óxido nitroso (N2O)</t>
  </si>
  <si>
    <t>Isoproturão</t>
  </si>
  <si>
    <t>4.2 b) (em t)</t>
  </si>
  <si>
    <t>Befesa Gestión PCB</t>
  </si>
  <si>
    <t>4.2 b) (em kg)</t>
  </si>
  <si>
    <t>Boro e seus compostos</t>
  </si>
  <si>
    <t>BEFESA ZINC ASER, S.A.</t>
  </si>
  <si>
    <r>
      <rPr>
        <sz val="11"/>
        <color theme="1"/>
        <rFont val="Corbel"/>
        <charset val="134"/>
      </rPr>
      <t>Óxidos de Enxofre (SO</t>
    </r>
    <r>
      <rPr>
        <vertAlign val="subscript"/>
        <sz val="11"/>
        <rFont val="Corbel"/>
        <charset val="134"/>
      </rPr>
      <t>x</t>
    </r>
    <r>
      <rPr>
        <sz val="11"/>
        <rFont val="Corbel"/>
        <charset val="134"/>
      </rPr>
      <t>/SO</t>
    </r>
    <r>
      <rPr>
        <vertAlign val="subscript"/>
        <sz val="11"/>
        <rFont val="Corbel"/>
        <charset val="134"/>
      </rPr>
      <t>2</t>
    </r>
    <r>
      <rPr>
        <sz val="11"/>
        <rFont val="Corbel"/>
        <charset val="134"/>
      </rPr>
      <t>)</t>
    </r>
  </si>
  <si>
    <t>4.2 c) (em t)</t>
  </si>
  <si>
    <t>BTEX (soma de Benzeno, Tolueno, Etilbenzeno e Xilenos)</t>
  </si>
  <si>
    <t>Cianeto de vinilo</t>
  </si>
  <si>
    <t>Belmont Trading UK Limited</t>
  </si>
  <si>
    <t>Particulas (PM10)</t>
  </si>
  <si>
    <t>4.2 c) (em kg)</t>
  </si>
  <si>
    <t>Cianotileno</t>
  </si>
  <si>
    <t>Ben Mohamed Abdelhani – BM Plastique</t>
  </si>
  <si>
    <t>Pentaclorobenzeno</t>
  </si>
  <si>
    <t>4.2 d) (em t)</t>
  </si>
  <si>
    <t>Bilboplastik S.L.</t>
  </si>
  <si>
    <t>Pentaclorofenol (PCP)</t>
  </si>
  <si>
    <t>4.2 d) (em kg)</t>
  </si>
  <si>
    <t>Carência bioquímica de oxigénio (CBO5, 20ºC)</t>
  </si>
  <si>
    <t xml:space="preserve">Biodiesel Aragon, S.L._x000D_
</t>
  </si>
  <si>
    <t>Perfluorcarbonos (PFC)</t>
  </si>
  <si>
    <t>Nonilfenol e nonilfenoletoxilato (NP/NPE)</t>
  </si>
  <si>
    <t>4.2 e) (em t)</t>
  </si>
  <si>
    <t>Carência química de oxigénio (CQO)</t>
  </si>
  <si>
    <t>Cloreto de etileno.</t>
  </si>
  <si>
    <t xml:space="preserve">Biotran - Gestion de Residuos </t>
  </si>
  <si>
    <t>Tetracloroetileno (PER)</t>
  </si>
  <si>
    <t xml:space="preserve">Octilfenois e octilfenoletoxilato </t>
  </si>
  <si>
    <t>4.2 e) (em kg)</t>
  </si>
  <si>
    <t>Cheiro</t>
  </si>
  <si>
    <t>Cloreto de etileno</t>
  </si>
  <si>
    <t>Tetraclorometano (TCM)</t>
  </si>
  <si>
    <t>4.3</t>
  </si>
  <si>
    <t>Cloro (Cl2)</t>
  </si>
  <si>
    <t>Toxafeno</t>
  </si>
  <si>
    <t>4.4</t>
  </si>
  <si>
    <t>Triclorobenzenos (TCBs )</t>
  </si>
  <si>
    <t>4.5 (em t)</t>
  </si>
  <si>
    <t xml:space="preserve">Cloroacetaldeido </t>
  </si>
  <si>
    <t xml:space="preserve">BOTRADE, S.L.U._x000D_
</t>
  </si>
  <si>
    <t>Cloro e seus compostos inorgânicos (HCl)</t>
  </si>
  <si>
    <t>Tricloroetileno (TRI)</t>
  </si>
  <si>
    <t>Simazina</t>
  </si>
  <si>
    <t>4.5 (em kg)</t>
  </si>
  <si>
    <t>Cloroetileno</t>
  </si>
  <si>
    <t>CAMACHO RECYCLING</t>
  </si>
  <si>
    <t>Triclorometano</t>
  </si>
  <si>
    <t>4.6 (em t)</t>
  </si>
  <si>
    <t>Cloreto de trifenil-estanho</t>
  </si>
  <si>
    <t>Clorometano (cloreto de metilo)</t>
  </si>
  <si>
    <t>Carton e Papel Reciclado, SA</t>
  </si>
  <si>
    <t>4.6 (em kg)</t>
  </si>
  <si>
    <t xml:space="preserve">Clorotolueno (cloreto de benzilo) </t>
  </si>
  <si>
    <t xml:space="preserve">CATOR, S.A. (CATALANA DE TRACTAMENT D'OLIS RESIDUALS, S.A.)_x000D_
</t>
  </si>
  <si>
    <t>Tolueno</t>
  </si>
  <si>
    <t>5.1</t>
  </si>
  <si>
    <t>Cobalto e seus compostos (Co)</t>
  </si>
  <si>
    <t xml:space="preserve">CEMEX_x000D_
</t>
  </si>
  <si>
    <t>5.2 a)</t>
  </si>
  <si>
    <t>Cobalto expresso como Co.</t>
  </si>
  <si>
    <t xml:space="preserve">Chamota, S.L. </t>
  </si>
  <si>
    <t>Tributilestanho e seus compostos</t>
  </si>
  <si>
    <t>5.2 b)</t>
  </si>
  <si>
    <t>Cloro residual disponível livre</t>
  </si>
  <si>
    <t xml:space="preserve">Changlong International Co. Lt_x000D_
</t>
  </si>
  <si>
    <t>Triclorobenzenos (TCB)</t>
  </si>
  <si>
    <t>5.3 a)</t>
  </si>
  <si>
    <t>Cloro residual disponível total</t>
  </si>
  <si>
    <t>Compostos de crómio (VI), expressos como Cr.</t>
  </si>
  <si>
    <t>Changlong International Co. Ltd</t>
  </si>
  <si>
    <t>5.3 b)</t>
  </si>
  <si>
    <r>
      <rPr>
        <sz val="11"/>
        <color theme="1"/>
        <rFont val="Corbel"/>
        <charset val="134"/>
        <scheme val="minor"/>
      </rPr>
      <t>Cloro-alcanos (C</t>
    </r>
    <r>
      <rPr>
        <vertAlign val="subscript"/>
        <sz val="10"/>
        <rFont val="Arial"/>
        <charset val="134"/>
      </rPr>
      <t>10</t>
    </r>
    <r>
      <rPr>
        <sz val="10"/>
        <rFont val="Arial"/>
        <charset val="134"/>
      </rPr>
      <t xml:space="preserve"> -C </t>
    </r>
    <r>
      <rPr>
        <vertAlign val="subscript"/>
        <sz val="10"/>
        <rFont val="Arial"/>
        <charset val="134"/>
      </rPr>
      <t>13</t>
    </r>
    <r>
      <rPr>
        <sz val="10"/>
        <rFont val="Arial"/>
        <charset val="134"/>
      </rPr>
      <t>)</t>
    </r>
  </si>
  <si>
    <t>Compostos inorgânicos fluorados</t>
  </si>
  <si>
    <t>Chemviron Italia, S.r.l</t>
  </si>
  <si>
    <t>Compostos de crómio (VI), expressos como Cr</t>
  </si>
  <si>
    <t>5.4</t>
  </si>
  <si>
    <t>Preencher com a quantidade total que deu entrada nesse mês</t>
  </si>
  <si>
    <t>Cloroanilinas (isómeros 2,3,4)</t>
  </si>
  <si>
    <t>Compostos Orgânicos Voláteis (VOC)</t>
  </si>
  <si>
    <t xml:space="preserve">Cindegal – Tratamiento y Valorización de Resíduos_x000D_
</t>
  </si>
  <si>
    <t>Compostos inorgânicos fluorados (F)</t>
  </si>
  <si>
    <r>
      <rPr>
        <sz val="11"/>
        <color theme="1"/>
        <rFont val="Corbel"/>
        <charset val="134"/>
        <scheme val="minor"/>
      </rPr>
      <t>Cloroalcanos (C</t>
    </r>
    <r>
      <rPr>
        <vertAlign val="subscript"/>
        <sz val="10"/>
        <rFont val="Arial"/>
        <charset val="134"/>
      </rPr>
      <t>10</t>
    </r>
    <r>
      <rPr>
        <sz val="10"/>
        <rFont val="Arial"/>
        <charset val="134"/>
      </rPr>
      <t xml:space="preserve"> -C </t>
    </r>
    <r>
      <rPr>
        <vertAlign val="subscript"/>
        <sz val="10"/>
        <rFont val="Arial"/>
        <charset val="134"/>
      </rPr>
      <t>13</t>
    </r>
    <r>
      <rPr>
        <sz val="10"/>
        <rFont val="Arial"/>
        <charset val="134"/>
      </rPr>
      <t>)</t>
    </r>
  </si>
  <si>
    <t>Trifenilestanho e seus compostos</t>
  </si>
  <si>
    <t>Clorobenzeno</t>
  </si>
  <si>
    <t xml:space="preserve">CIXI HAOCHEN PLASTIC CO., LTD_x000D_
</t>
  </si>
  <si>
    <t>Compostos Orgânicos Voláteis (COV ou VOC)</t>
  </si>
  <si>
    <t>Trifluralina</t>
  </si>
  <si>
    <t>5.6</t>
  </si>
  <si>
    <t>Clorofórmio (triclorometano)</t>
  </si>
  <si>
    <t>Cresol</t>
  </si>
  <si>
    <t>Clariant Prodotti</t>
  </si>
  <si>
    <t>Xilenos</t>
  </si>
  <si>
    <t>5.7</t>
  </si>
  <si>
    <t>Cloronitrobenzenos (o- m-, p-)</t>
  </si>
  <si>
    <t xml:space="preserve">Clement Román S.L._x000D_
</t>
  </si>
  <si>
    <t>6.1 a)</t>
  </si>
  <si>
    <t>Produção total mensal em tSA (produção líquida referida nas Conclusões MTD do BREF PP)</t>
  </si>
  <si>
    <t>Cloronitrotoluenos</t>
  </si>
  <si>
    <t>DDT</t>
  </si>
  <si>
    <t>CMR SYNERGIES S.L.</t>
  </si>
  <si>
    <t>Cloronitrobenzenos (o-, m-, p-)</t>
  </si>
  <si>
    <t>Produção máxima diária do mês (produção líquida referida nas Conclusões MTD do BREF PP)</t>
  </si>
  <si>
    <t>Clorotoluidinas (excepto o 2-cloro-p-toluidina)</t>
  </si>
  <si>
    <t>DEHP</t>
  </si>
  <si>
    <t xml:space="preserve">COMERCIAL DE RECICLAJES, S.L._x000D_
</t>
  </si>
  <si>
    <t>Derivados alcalinos do chumbo</t>
  </si>
  <si>
    <t>6.1 c)</t>
  </si>
  <si>
    <t>m3/dia</t>
  </si>
  <si>
    <t>Produção máxima diária do mês</t>
  </si>
  <si>
    <t xml:space="preserve">Comercial plastics recycling Inc_x000D_
</t>
  </si>
  <si>
    <t>Clorotoluidinas (excepto 2-cloro-p-toluidina)</t>
  </si>
  <si>
    <t>6.2</t>
  </si>
  <si>
    <t>COMERCIAL RIBA &amp; FARRE SA</t>
  </si>
  <si>
    <t>Dibenzo(a,h)antraceno</t>
  </si>
  <si>
    <t>6.3</t>
  </si>
  <si>
    <t>Dibenzo(a,h)antraceno.</t>
  </si>
  <si>
    <t>Compagnie IBM France</t>
  </si>
  <si>
    <t>6.4 a)</t>
  </si>
  <si>
    <t>Diclorometano (cloreto de metileno)</t>
  </si>
  <si>
    <t>Consenur, S.L.</t>
  </si>
  <si>
    <t>6.4 b) i)</t>
  </si>
  <si>
    <t xml:space="preserve">Contendores D.S.A  S.L_x000D_
</t>
  </si>
  <si>
    <t xml:space="preserve">Dietilamina </t>
  </si>
  <si>
    <t>6.4 b) ii)</t>
  </si>
  <si>
    <t>Cor</t>
  </si>
  <si>
    <t>COOLREC FRANCE</t>
  </si>
  <si>
    <t xml:space="preserve">Dimetilamina </t>
  </si>
  <si>
    <t>6.4 b) iii)</t>
  </si>
  <si>
    <t xml:space="preserve">Coprec Recycling SL_x000D_
_x000D_
</t>
  </si>
  <si>
    <t>Dióxido de Azoto (NO2)</t>
  </si>
  <si>
    <t>6.4 c)</t>
  </si>
  <si>
    <t>Crómio VI e seus compostos</t>
  </si>
  <si>
    <t>Cordoplás SA</t>
  </si>
  <si>
    <t>6.5</t>
  </si>
  <si>
    <t>Dióxido de Enxofre (SO2)</t>
  </si>
  <si>
    <t xml:space="preserve">Cowsur SL_x000D_
</t>
  </si>
  <si>
    <t>6.6 a)</t>
  </si>
  <si>
    <t>Número de animais total em cada mês</t>
  </si>
  <si>
    <t>CVB RECYCLING ECOLOGISTICS BV</t>
  </si>
  <si>
    <t>Dioxinas e Furanos (PCDD + PCDF)</t>
  </si>
  <si>
    <t>Demeteão</t>
  </si>
  <si>
    <t>6.6 b)</t>
  </si>
  <si>
    <t>Devem ser também considerados os animais no intervalo entre 20 e 50 kg. Caso não exista informação relativa ao n.º efetivo de animais com p.v. superior a 30 kg, considerar 50% deste intervalo.</t>
  </si>
  <si>
    <t>Endrina (DCI)</t>
  </si>
  <si>
    <t xml:space="preserve">CWK- Recycling Gmbh  _x000D_
</t>
  </si>
  <si>
    <t>Detergentes (expressos em sulfato de lauril e sódio)</t>
  </si>
  <si>
    <t>6.6 c)</t>
  </si>
  <si>
    <t>Considerar também os animais (porcas) do intervalo "superiores a 50 kg" e ainda não cobertas.</t>
  </si>
  <si>
    <t>Detergentes (sulfato de lauril e sódio)</t>
  </si>
  <si>
    <t>Epicloridrina.</t>
  </si>
  <si>
    <t>DERICHEBOURG MEDIO AMBIENTE,S.A.</t>
  </si>
  <si>
    <t>Epicloridrina</t>
  </si>
  <si>
    <t>6.7 (kg/h)</t>
  </si>
  <si>
    <t>kg/h</t>
  </si>
  <si>
    <t>Preencher com o maior valor de consumo horário em kg, em cada mês</t>
  </si>
  <si>
    <t>Estanho e seus compostos (Sn)</t>
  </si>
  <si>
    <t xml:space="preserve">Desguaces Lema, SL_x000D_
</t>
  </si>
  <si>
    <t>Dicloreto de dibutil-estanho</t>
  </si>
  <si>
    <t>6.7 (t/ano)</t>
  </si>
  <si>
    <t>Preencher com o valor de consumo anual em toneladas, apenas no mês de dezembro</t>
  </si>
  <si>
    <t>Etilamina</t>
  </si>
  <si>
    <t>Desperdicios de Papel del Norte S. L - Despanorsa</t>
  </si>
  <si>
    <t>6.8</t>
  </si>
  <si>
    <t>Etilenoimina (aziridina).</t>
  </si>
  <si>
    <t>DESTILERIAS REQUIM, S.A</t>
  </si>
  <si>
    <t>Etilenoimina (aziridina)</t>
  </si>
  <si>
    <t>6.9</t>
  </si>
  <si>
    <t>Dicloronitrobenzenos (6 isómeros)</t>
  </si>
  <si>
    <t>Fenol</t>
  </si>
  <si>
    <t>Deydesa 2000</t>
  </si>
  <si>
    <t>6.10</t>
  </si>
  <si>
    <t>Preencher com o maior valor diário registado em cada mês (em m3)</t>
  </si>
  <si>
    <t>Dicloroprope</t>
  </si>
  <si>
    <t>Dong Guan Qing Ying Industry Co, Ltd</t>
  </si>
  <si>
    <t>Flúor e seus compostos inorgânicos (HF)</t>
  </si>
  <si>
    <t>6.11</t>
  </si>
  <si>
    <t>m3/mês</t>
  </si>
  <si>
    <t>Preencher com o volume de água residual que deu entrada em cada mês (em m3)</t>
  </si>
  <si>
    <t>Diclorvos</t>
  </si>
  <si>
    <t>Dow Deutschland</t>
  </si>
  <si>
    <t>Dimetoato</t>
  </si>
  <si>
    <t>HDFCs</t>
  </si>
  <si>
    <t>Duc Dat Imporl Export Trading Service Co., Ltd</t>
  </si>
  <si>
    <t>DW Plastic NV</t>
  </si>
  <si>
    <t>Dissulfotão</t>
  </si>
  <si>
    <t xml:space="preserve">Eco System XXI, SL_x000D_
</t>
  </si>
  <si>
    <t>Diuron</t>
  </si>
  <si>
    <t>ECOLABORA</t>
  </si>
  <si>
    <t>DRIN’s (Aldrina, Dialdrina, Endrina, Isodrina)</t>
  </si>
  <si>
    <t>Ecomet XXI, SL</t>
  </si>
  <si>
    <t xml:space="preserve">Ekonor S.A_x000D_
</t>
  </si>
  <si>
    <t>Hidrazina (e seus sais)</t>
  </si>
  <si>
    <t>Hidrazina (+ sais).</t>
  </si>
  <si>
    <t>ELECTRORECYCLER</t>
  </si>
  <si>
    <t>Elirecon</t>
  </si>
  <si>
    <t>Estanho e seus compostos</t>
  </si>
  <si>
    <t>Hidrofluorcarbonos (HFC)</t>
  </si>
  <si>
    <t>Elmet SLU</t>
  </si>
  <si>
    <t>Energis Valorizacion de Resíduos, S.A</t>
  </si>
  <si>
    <t>Manganês e seus compostos</t>
  </si>
  <si>
    <t>Envirobat España</t>
  </si>
  <si>
    <t>Manganês e seus compostos (Mn)</t>
  </si>
  <si>
    <t>Fenitrotião</t>
  </si>
  <si>
    <t xml:space="preserve">Mercaptanos (tiois) </t>
  </si>
  <si>
    <t>Eslava Plásticos, SA</t>
  </si>
  <si>
    <t>EURECAT S.A.</t>
  </si>
  <si>
    <t>Fentião</t>
  </si>
  <si>
    <t xml:space="preserve">Metacrilatos </t>
  </si>
  <si>
    <t>EUROPAC – Papeles e Cartones de Europa</t>
  </si>
  <si>
    <t>Ferro e seus compostos</t>
  </si>
  <si>
    <t>Evencio Niño, S.L.</t>
  </si>
  <si>
    <t>Ferro e seus compostos (Fe)</t>
  </si>
  <si>
    <t>Metiloxirano</t>
  </si>
  <si>
    <t xml:space="preserve">Evonik Degussa_x000D_
</t>
  </si>
  <si>
    <t>FCC Ámbito/FCC Servicios Ciudadanos</t>
  </si>
  <si>
    <t>Fosfatos</t>
  </si>
  <si>
    <t xml:space="preserve">FELIPE VILELLA E HIJOS, S.L_x000D_
</t>
  </si>
  <si>
    <r>
      <rPr>
        <sz val="11"/>
        <color theme="1"/>
        <rFont val="Corbel"/>
        <charset val="134"/>
        <scheme val="minor"/>
      </rPr>
      <t xml:space="preserve">Fósforo total (P </t>
    </r>
    <r>
      <rPr>
        <vertAlign val="subscript"/>
        <sz val="10"/>
        <rFont val="Arial"/>
        <charset val="134"/>
      </rPr>
      <t>total)</t>
    </r>
  </si>
  <si>
    <t>FERROATLANTICA, S.A</t>
  </si>
  <si>
    <t>Fostato de tributilo</t>
  </si>
  <si>
    <t>Formox AB</t>
  </si>
  <si>
    <t xml:space="preserve">Nitrobenzeno </t>
  </si>
  <si>
    <t xml:space="preserve">Fosimpe_x000D_
</t>
  </si>
  <si>
    <t>Nitrocresol</t>
  </si>
  <si>
    <t>Fragnor, S.L</t>
  </si>
  <si>
    <t>Nitrofenol</t>
  </si>
  <si>
    <t>Franz Hillebrand KG</t>
  </si>
  <si>
    <t xml:space="preserve">O -toluidina </t>
  </si>
  <si>
    <t>Galloo Plastics S.A</t>
  </si>
  <si>
    <t xml:space="preserve">O-toluidina </t>
  </si>
  <si>
    <t>Óxido de eteno (referido a 1,2 epoxietano).</t>
  </si>
  <si>
    <t>GAUAR - Gestion de  Aceites Usados de Aragon, SLU</t>
  </si>
  <si>
    <t>Óxido de eteno (referido a 1,2 epoxietano)</t>
  </si>
  <si>
    <t>Hexacloroetano</t>
  </si>
  <si>
    <t>Geocycle España, SA</t>
  </si>
  <si>
    <t>Óxido de propeno (referido a 1,2 -epoxipropano).</t>
  </si>
  <si>
    <t xml:space="preserve">GEPARD INTERNATIONAL CORPORATI_x000D_
</t>
  </si>
  <si>
    <t>Óxido de propeno (referido a 1,2 -epoxipropano)</t>
  </si>
  <si>
    <t>Hidrocarbonetos totais</t>
  </si>
  <si>
    <t>Óxido de propileno</t>
  </si>
  <si>
    <t>Gera Metallhandler GmbH</t>
  </si>
  <si>
    <t>Hidróxido de trifenil-estanho</t>
  </si>
  <si>
    <t>Global Steel Wire, S.A.</t>
  </si>
  <si>
    <t>Óxidos de Azoto (NOx)</t>
  </si>
  <si>
    <t>Grafitos Barco S.A</t>
  </si>
  <si>
    <t>Isopropilbenzeno</t>
  </si>
  <si>
    <r>
      <rPr>
        <sz val="11"/>
        <color theme="1"/>
        <rFont val="Corbel"/>
        <charset val="134"/>
        <scheme val="minor"/>
      </rPr>
      <t>Óxidos de Enxofre (SO</t>
    </r>
    <r>
      <rPr>
        <vertAlign val="subscript"/>
        <sz val="10"/>
        <rFont val="Arial"/>
        <charset val="134"/>
      </rPr>
      <t>x</t>
    </r>
    <r>
      <rPr>
        <sz val="10"/>
        <rFont val="Arial"/>
        <charset val="134"/>
      </rPr>
      <t>/SO</t>
    </r>
    <r>
      <rPr>
        <vertAlign val="subscript"/>
        <sz val="10"/>
        <rFont val="Arial"/>
        <charset val="134"/>
      </rPr>
      <t>2</t>
    </r>
    <r>
      <rPr>
        <sz val="10"/>
        <rFont val="Arial"/>
        <charset val="134"/>
      </rPr>
      <t>)</t>
    </r>
  </si>
  <si>
    <t>Graue Entsorgungs- UndBbunkergesellschaft mbh</t>
  </si>
  <si>
    <t>Isoproturon</t>
  </si>
  <si>
    <t>Paládio (Pd)</t>
  </si>
  <si>
    <t>Grecat Gestio de Residus Especials de Catalunya, S.A.</t>
  </si>
  <si>
    <t>Partículas (PTS)</t>
  </si>
  <si>
    <t>Gujarat Pollution Control Board</t>
  </si>
  <si>
    <t>Partículas (PM10)</t>
  </si>
  <si>
    <t>Linurão</t>
  </si>
  <si>
    <t>PCBs</t>
  </si>
  <si>
    <t>GZOULYCAT, S.L.U</t>
  </si>
  <si>
    <t>Malatião</t>
  </si>
  <si>
    <t>HANSHENG METAL MATERIAL (TAICANG) CO., LTD</t>
  </si>
  <si>
    <t>HAZACOM BV</t>
  </si>
  <si>
    <t>MCPA</t>
  </si>
  <si>
    <t>PER (tetracloroetileno)</t>
  </si>
  <si>
    <t>HEATHLAND B.V.</t>
  </si>
  <si>
    <t>Mecoprope</t>
  </si>
  <si>
    <t>Heraeus Precious Metals GmbH &amp; Co</t>
  </si>
  <si>
    <t>Piridina</t>
  </si>
  <si>
    <t>HERMANOS INGLES, SA</t>
  </si>
  <si>
    <t>Platina (Pt)</t>
  </si>
  <si>
    <t>Metais totais</t>
  </si>
  <si>
    <t>HIERROS ALAVA, SL</t>
  </si>
  <si>
    <t>Propenonitrilo</t>
  </si>
  <si>
    <t>Metolacloro</t>
  </si>
  <si>
    <r>
      <rPr>
        <sz val="11"/>
        <color theme="1"/>
        <rFont val="Corbel"/>
        <charset val="134"/>
        <scheme val="minor"/>
      </rPr>
      <t>PM</t>
    </r>
    <r>
      <rPr>
        <vertAlign val="subscript"/>
        <sz val="10"/>
        <rFont val="Arial"/>
        <charset val="134"/>
      </rPr>
      <t>10</t>
    </r>
  </si>
  <si>
    <t>HIERROS SERVANDO FERNANDEZ, SL</t>
  </si>
  <si>
    <t>Selênio (Se)</t>
  </si>
  <si>
    <t>Mevinfos (isómeros Z e E)</t>
  </si>
  <si>
    <t xml:space="preserve">Propenonitrilo, </t>
  </si>
  <si>
    <t>Hijos e vicente Sempere, SL</t>
  </si>
  <si>
    <t>Sulfato de dietilo</t>
  </si>
  <si>
    <t>HIM GmbH</t>
  </si>
  <si>
    <t>Sulfato de dimetilo</t>
  </si>
  <si>
    <t>Molibdénio e seus compostos</t>
  </si>
  <si>
    <t>Sulfato de dietilo.</t>
  </si>
  <si>
    <t>Sulfureto de Hidrogénio (H2S)</t>
  </si>
  <si>
    <t>Molinato</t>
  </si>
  <si>
    <t>Sulfato de dimetilo.</t>
  </si>
  <si>
    <t>Tálio (Tl)</t>
  </si>
  <si>
    <t>Telúrio (Te)</t>
  </si>
  <si>
    <t xml:space="preserve">HIM GmbH </t>
  </si>
  <si>
    <t>Nitratos</t>
  </si>
  <si>
    <t>Hinoplast</t>
  </si>
  <si>
    <t>Nitritos</t>
  </si>
  <si>
    <t>Tetracloroetileno (percloretileno PER)</t>
  </si>
  <si>
    <t>Hirumet, SL</t>
  </si>
  <si>
    <t>Tioeteres</t>
  </si>
  <si>
    <t>NP/NPEs</t>
  </si>
  <si>
    <t>Holcim (España), SA</t>
  </si>
  <si>
    <t>Tiois</t>
  </si>
  <si>
    <t>Nonilfenol e nonilfenoletoxilatos (NP/NPE)</t>
  </si>
  <si>
    <t xml:space="preserve">Octilfenois e octilfenol e toxilato </t>
  </si>
  <si>
    <t xml:space="preserve">Holmen Paper Madrid SL </t>
  </si>
  <si>
    <t>Octilfenois e octilfenoletoxilatos</t>
  </si>
  <si>
    <t>Óleos e Gorduras</t>
  </si>
  <si>
    <t xml:space="preserve">Hong Luen Metal Trading Co.Ltd_x000D_
</t>
  </si>
  <si>
    <t>Óleos Minerais</t>
  </si>
  <si>
    <t>Hunt Brothers Ltd</t>
  </si>
  <si>
    <t>Ometoato</t>
  </si>
  <si>
    <t>Triclorobenzenos (TCBs)</t>
  </si>
  <si>
    <t xml:space="preserve">Hydro Aluminio Azuqueca, S.A. _x000D_
</t>
  </si>
  <si>
    <t>Outros sais de dibutil-estanho</t>
  </si>
  <si>
    <t>Hydrometal, S.A. ENGIS</t>
  </si>
  <si>
    <t>Trietilamina</t>
  </si>
  <si>
    <t>Óxido de dibutil-estanho</t>
  </si>
  <si>
    <t xml:space="preserve">Iber Resinas SL_x000D_
</t>
  </si>
  <si>
    <t>Vanádio (V)</t>
  </si>
  <si>
    <t>Iber Tredi – Seche Global Solutions</t>
  </si>
  <si>
    <t>Xilenol (excepto 2,4 -xilenol)</t>
  </si>
  <si>
    <t>Oxigénio dissolvido</t>
  </si>
  <si>
    <t xml:space="preserve">Ibérica de Aleaciones Ligeras, S.L. (Idalsa)_x000D_
</t>
  </si>
  <si>
    <t>Paratião-etilo</t>
  </si>
  <si>
    <t>IBERINOX 88 TRADE, S.L</t>
  </si>
  <si>
    <t>Paratião-metilo</t>
  </si>
  <si>
    <t>IBIDEN</t>
  </si>
  <si>
    <t>Indaver NV</t>
  </si>
  <si>
    <t>Pentaclorofenol (PCF ou PCP)</t>
  </si>
  <si>
    <t xml:space="preserve">INDUMETAL RECYCLING, S.A._x000D_
</t>
  </si>
  <si>
    <t>Inserplasa</t>
  </si>
  <si>
    <t>pH</t>
  </si>
  <si>
    <t>INTERNATIONAL PAPER MADRID MILL, S.L.U</t>
  </si>
  <si>
    <t>Prata e seus compostos</t>
  </si>
  <si>
    <t xml:space="preserve">Invalmet S.L_x000D_
</t>
  </si>
  <si>
    <t>Propanil</t>
  </si>
  <si>
    <t xml:space="preserve">jiangyin zhongya polymer materials CO_x000D_
</t>
  </si>
  <si>
    <t>Sais de dibutil-estanho</t>
  </si>
  <si>
    <t>Salinidade</t>
  </si>
  <si>
    <t>Jiangyun hongfeng chemical Fiber CO, ltd</t>
  </si>
  <si>
    <t>Selénio e seus compostos</t>
  </si>
  <si>
    <t>Jiangyun Xieda special chemical Fiber CO, ltd</t>
  </si>
  <si>
    <t>Simazine</t>
  </si>
  <si>
    <t xml:space="preserve">Joaquim Rivero Melara_x000D_
</t>
  </si>
  <si>
    <t>Sólidos Suspensos Totais (SST)</t>
  </si>
  <si>
    <t>Johnson Matthey Public Limited Company</t>
  </si>
  <si>
    <t>Sulfatos</t>
  </si>
  <si>
    <t>Kalysol Iberia, SA</t>
  </si>
  <si>
    <t>Sulfitos</t>
  </si>
  <si>
    <t>KAM HUI INTERNATIONAL (GROUP) LIMITED</t>
  </si>
  <si>
    <t>Sulfuretos</t>
  </si>
  <si>
    <t>Kam Kwan Ltd</t>
  </si>
  <si>
    <t>Tálio e seus compostos</t>
  </si>
  <si>
    <t xml:space="preserve">Knauf UK GmbH </t>
  </si>
  <si>
    <t>Telúrio e seus compostos</t>
  </si>
  <si>
    <t xml:space="preserve">L &amp; S INTERNATIONAL_x000D_
</t>
  </si>
  <si>
    <t>Temperatura</t>
  </si>
  <si>
    <t>La Farga  Lacambra</t>
  </si>
  <si>
    <t>Tetrabutil-estanho</t>
  </si>
  <si>
    <t>LAJO Y RODRIGUEZ, S.A.</t>
  </si>
  <si>
    <t xml:space="preserve">Tetracloreto de carbono </t>
  </si>
  <si>
    <t>LAPRIMA PLASTICS SRL</t>
  </si>
  <si>
    <t>LATONES DEL CARRION, S.A.</t>
  </si>
  <si>
    <t>Ligeplás</t>
  </si>
  <si>
    <t>Titânio e seus compostos</t>
  </si>
  <si>
    <t>LINDENSCHIMDT</t>
  </si>
  <si>
    <t>Logistica Inversa Del Plastico S.L</t>
  </si>
  <si>
    <t xml:space="preserve">LONDON METALS LIMITED </t>
  </si>
  <si>
    <t>Tributil e seus compostos</t>
  </si>
  <si>
    <t>M&amp;R CLAUSHIUS BV</t>
  </si>
  <si>
    <t>Tributil-estanho</t>
  </si>
  <si>
    <t>M/S Belta</t>
  </si>
  <si>
    <t>Triclorobenzeno (TCB)</t>
  </si>
  <si>
    <t xml:space="preserve">M/S Express Metal International_x000D_
</t>
  </si>
  <si>
    <t xml:space="preserve">M/S Fast Trade International_x000D_
</t>
  </si>
  <si>
    <t xml:space="preserve">M/s UK Asia Traders Ltd._x000D_
</t>
  </si>
  <si>
    <t>Triclorofenóis</t>
  </si>
  <si>
    <t>MACROPLAST - IND. E COMÉRCIO DE PLÁSTICOS LTDA</t>
  </si>
  <si>
    <t>Magic Falcon Limited</t>
  </si>
  <si>
    <t>Trifenil e seus compostos</t>
  </si>
  <si>
    <t>MAIREC Edelmetallgesellschaft GmbH</t>
  </si>
  <si>
    <t>Trifluralin</t>
  </si>
  <si>
    <t>Marepa, S. A.</t>
  </si>
  <si>
    <t>Urânio e seus compostos</t>
  </si>
  <si>
    <t xml:space="preserve">Mashav Initiating and Development, IL </t>
  </si>
  <si>
    <t>Vanádio e seus compostos</t>
  </si>
  <si>
    <t>Mastermelt Ltd</t>
  </si>
  <si>
    <t>Matrix Materials Limited</t>
  </si>
  <si>
    <t>MBA POLYMERS KUNSTOFFVERARBEITUNG GmbH</t>
  </si>
  <si>
    <t xml:space="preserve">MetaKon GmbH_x000D_
</t>
  </si>
  <si>
    <t>Metal Fragmentado Reciclado S.A</t>
  </si>
  <si>
    <t>Metal Futuro, SL</t>
  </si>
  <si>
    <t xml:space="preserve">Metal Trading_x000D_
</t>
  </si>
  <si>
    <t>Metallo Spain, SLU (ES.B48483465)</t>
  </si>
  <si>
    <t xml:space="preserve">METALQUEX, SL _x000D_
</t>
  </si>
  <si>
    <t>Metalurgica de Medina, SA</t>
  </si>
  <si>
    <t>Metaro S.L.</t>
  </si>
  <si>
    <t>METCHEM - Metalchemic recycling internation B. V.</t>
  </si>
  <si>
    <t xml:space="preserve">Methong Plastics (H.K.) Limite_x000D_
</t>
  </si>
  <si>
    <t>Mineralmahlwerk Westerwald Horn GmbH &amp; Co. KG</t>
  </si>
  <si>
    <t>Mineraloel-Raffinerie Dollbergen GmbH    </t>
  </si>
  <si>
    <t>MITSUBISHI MATERIALSCORPORATION NAOSHIMA SMELTER &amp; REFINERY</t>
  </si>
  <si>
    <t>Modern Karton Sanayi Ve Ticaret,A.S.</t>
  </si>
  <si>
    <t>MOXBA-METREX B.V.</t>
  </si>
  <si>
    <t xml:space="preserve">MOXBA-METREX B.V._x000D_
</t>
  </si>
  <si>
    <t xml:space="preserve">MY METALS ENTERPRISES_x000D_
</t>
  </si>
  <si>
    <t>Nanjing Iron and Steel Group International Trade Co, Lda</t>
  </si>
  <si>
    <t>Nature Environmental Solutions Ltd</t>
  </si>
  <si>
    <t>Nature International Slop Disposal / Ecoscrub Solutions</t>
  </si>
  <si>
    <t>NFM ALLOYS,S.A</t>
  </si>
  <si>
    <t xml:space="preserve">NFM Trading_x000D_
</t>
  </si>
  <si>
    <t>Ningbo (Haishu) Ganyang Imp. &amp;Exp. Co. Ldt</t>
  </si>
  <si>
    <t>Ningbo Dafa Chemical Fiber CO, Ldt</t>
  </si>
  <si>
    <t>Ningbo Lianfang Chemical Fiber CO, Ldt</t>
  </si>
  <si>
    <t>Ningbo Shuaibang Chemical Fiber CO, Lda</t>
  </si>
  <si>
    <t xml:space="preserve">NINGBO SHUNXIANG SCIENCE AND TECHNOLOGY INDUSTRY CO., LTD </t>
  </si>
  <si>
    <t>NINGBO WEALTH PLASTIC</t>
  </si>
  <si>
    <t xml:space="preserve">NOVARTIA GLOBAL SERVICE, S.L._x000D_
</t>
  </si>
  <si>
    <t>OSRAM GmbH</t>
  </si>
  <si>
    <t>Papeles Y Cartones de Europa, SA</t>
  </si>
  <si>
    <t>Papeles Y Desarrolos, SL</t>
  </si>
  <si>
    <t>PAPRESA S.A.</t>
  </si>
  <si>
    <t>PET CÍA. PARA SU RECICLADO, SA</t>
  </si>
  <si>
    <t>Peute Paierrecycling BV</t>
  </si>
  <si>
    <t xml:space="preserve">PFAU-PMP CHEMICALS INDUSTRIES_x000D_
</t>
  </si>
  <si>
    <t>Pinghu Longchen Co Ltd</t>
  </si>
  <si>
    <t>PLASCYCLE COMPANY</t>
  </si>
  <si>
    <t>PLASTIAL IND. E COMÉRCIO DE PLÁSTICOS INDAIAL, LTD</t>
  </si>
  <si>
    <t xml:space="preserve">Plastic Pool Europe s.a._x000D_
</t>
  </si>
  <si>
    <t xml:space="preserve">PLASTICOS RIAZA SL </t>
  </si>
  <si>
    <t xml:space="preserve">PLASTIMAGEM INDÚSTRIA E COMÉRCIO_x000D_
</t>
  </si>
  <si>
    <t xml:space="preserve">POLYSTRAPS_x000D_
</t>
  </si>
  <si>
    <t>Power Step Limited</t>
  </si>
  <si>
    <t>Premier Plastic Recycling Company</t>
  </si>
  <si>
    <t>Profit Forever International Enterprise Limited</t>
  </si>
  <si>
    <t>Prometimpex</t>
  </si>
  <si>
    <t>PT Pakerin</t>
  </si>
  <si>
    <t>Pushkal Industries</t>
  </si>
  <si>
    <t xml:space="preserve">PUTIAN LICHENG JINGXIANG MATERIAL RECYCLE CO.,LTD </t>
  </si>
  <si>
    <t>Raffmetal S.P.A.</t>
  </si>
  <si>
    <t xml:space="preserve">RECASA, Recuperaciones ecológicas Castellanas s.a. </t>
  </si>
  <si>
    <t xml:space="preserve">Reciclados e valorizaciones Onda SL_x000D_
</t>
  </si>
  <si>
    <t xml:space="preserve">RECICLADOS ECOLÓGICOS DIAZ S.L_x000D_
</t>
  </si>
  <si>
    <t>Reciclados Plascia, SL</t>
  </si>
  <si>
    <t>Recider, S.L.</t>
  </si>
  <si>
    <t>RECIEDER, S.L</t>
  </si>
  <si>
    <t>Recobat - Recuperación Ecológica de Baterias, S.L.</t>
  </si>
  <si>
    <t xml:space="preserve">RECUMAT-1643_x000D_
</t>
  </si>
  <si>
    <t xml:space="preserve">Recuperación e Recyclages ROMÁN, SL _x000D_
</t>
  </si>
  <si>
    <t>RECUPERACIONES IRECO, S.L.</t>
  </si>
  <si>
    <t>Recuperaciones Pina, S.L.U.</t>
  </si>
  <si>
    <t>RECUPERACIONES VIPEJO, SL - Gestores de Residuos</t>
  </si>
  <si>
    <t>RECUPERACIONS MASNOU, SL</t>
  </si>
  <si>
    <t>Recuperiones Medioambientales Industriales (ES.B48714133)</t>
  </si>
  <si>
    <t>Recurso</t>
  </si>
  <si>
    <t>RECYCLAIR, SL</t>
  </si>
  <si>
    <t>Recyco Dent Produktions GmbH</t>
  </si>
  <si>
    <t>Recymet</t>
  </si>
  <si>
    <t>REFIAL – Refineria de Aluminio, SL</t>
  </si>
  <si>
    <t>REFRACTARIOS ALFRÁN, S.A.</t>
  </si>
  <si>
    <t>REFRACTARIOS KELSEN</t>
  </si>
  <si>
    <t xml:space="preserve">Regadi – Recuperadora Gallega Dissolventes </t>
  </si>
  <si>
    <t>REINOXMETAL 2002, S.L</t>
  </si>
  <si>
    <t>Remondis Industrie Service GmbH</t>
  </si>
  <si>
    <t xml:space="preserve">RenderGrasas, S,L_x000D_
</t>
  </si>
  <si>
    <t>Reserplast SL</t>
  </si>
  <si>
    <t>REYDESA RECYCLING, SA</t>
  </si>
  <si>
    <t>RHI Refractories España, S.L</t>
  </si>
  <si>
    <t xml:space="preserve">RIMACOR, S.A. </t>
  </si>
  <si>
    <t xml:space="preserve">Rizhao ocean trading co , ltd_x000D_
</t>
  </si>
  <si>
    <t>Robert Müller</t>
  </si>
  <si>
    <t xml:space="preserve">ROLPLAS, S.L._x000D_
</t>
  </si>
  <si>
    <t>RS Bruce Metal &amp; Machinery Ltd.</t>
  </si>
  <si>
    <t>Rube Produtos Técnicos, S.L</t>
  </si>
  <si>
    <t>S.A. LIPMES (ES.A08112021)</t>
  </si>
  <si>
    <t>SA Industrias Celulosa Aragonesa (SAICA)</t>
  </si>
  <si>
    <t>SAFT AB - MANUFACTURING PLANT</t>
  </si>
  <si>
    <t xml:space="preserve">SAINT-GOBAIN GYPROC BELGIUM_x000D_
</t>
  </si>
  <si>
    <t xml:space="preserve">Samsung Corning (M) SDN BHD_x000D_
</t>
  </si>
  <si>
    <t xml:space="preserve">SANTAOLALLA E HIJOS, S.A.	C/. Vega del Henares, nº2, Polígono Industrial de Quer – Parcela Nº 1 	2	Quer (Guadalajara)_x000D_
</t>
  </si>
  <si>
    <t>SCHION INTERNATIONAL</t>
  </si>
  <si>
    <t xml:space="preserve">SERTEGO Servicios Medioambientales, S.L.U_x000D_
</t>
  </si>
  <si>
    <t xml:space="preserve">Shangai jiute plastic recycling ing_x000D_
</t>
  </si>
  <si>
    <t>Shangai Legend Plastic Materials Inc</t>
  </si>
  <si>
    <t xml:space="preserve">SHANGHAI FUXIN PLASTIC PRODUCTS CO., LTD </t>
  </si>
  <si>
    <t>SIEGFRIED JACOB Metallwerke GmbH Co KG</t>
  </si>
  <si>
    <t>Sociedad Gallega de Residuos Industriales, Sogarisa, S.A.</t>
  </si>
  <si>
    <t>Société Nouvelle D`Affinage des Metaux</t>
  </si>
  <si>
    <t>SOGAPOL – Sociedad Gallega de Polímeros, S.A.</t>
  </si>
  <si>
    <t>Sorepla Industrie</t>
  </si>
  <si>
    <t xml:space="preserve">SPECTRA - MEDIA d.o.o._x000D_
</t>
  </si>
  <si>
    <t xml:space="preserve">SRIPATHI PAPER AND BOARDS PVT LTD </t>
  </si>
  <si>
    <t>Steinert Elektromagnetbau GmbH</t>
  </si>
  <si>
    <t>Stora Enso</t>
  </si>
  <si>
    <t>STYROCOM GMBH</t>
  </si>
  <si>
    <t xml:space="preserve">Sulayr_x000D_
</t>
  </si>
  <si>
    <t>SUNBERG LIMITED</t>
  </si>
  <si>
    <t>SUNHUI (HK), LTD</t>
  </si>
  <si>
    <t>Sunny Jaya Plastic Industries Sdn. Bhd.</t>
  </si>
  <si>
    <t>TECNI-PLASPER SA</t>
  </si>
  <si>
    <t xml:space="preserve">Tecnology PP Industries SDN BHD_x000D_
</t>
  </si>
  <si>
    <t>THEES PLASTIC RECYCLING</t>
  </si>
  <si>
    <t>THUY TU ONE MEMBER CO., LTD</t>
  </si>
  <si>
    <t>Tiangin Hengkai Jialian Internacional Trade co. ltd</t>
  </si>
  <si>
    <t>Tianjin Huaqing Baisheng Plastics Co., Ltd</t>
  </si>
  <si>
    <t>TIANJIN NOBO BUILDINGMATEIALS TECHNOLOGY CO.,LTD</t>
  </si>
  <si>
    <t>Tianjin Suya Metal Products CO. LTD</t>
  </si>
  <si>
    <t xml:space="preserve">Tianjin Yunxiangtong Metal Pro_x000D_
</t>
  </si>
  <si>
    <t>Tianjin Zhong Lian Import and Export Co.,Ltd</t>
  </si>
  <si>
    <t>TNR TRADING COMPANY LIMITED</t>
  </si>
  <si>
    <t>TorrePet</t>
  </si>
  <si>
    <t>TRACEMAR Tratamento de Aceites Y Marpoles SLU</t>
  </si>
  <si>
    <t>TREDI SAINT VULBAS</t>
  </si>
  <si>
    <t>Umicore AG&amp;Co, KG</t>
  </si>
  <si>
    <t xml:space="preserve">USA Zinc Corporation_x000D_
</t>
  </si>
  <si>
    <t>Valls Química</t>
  </si>
  <si>
    <t>Valoref, S.A.</t>
  </si>
  <si>
    <t>Verinsur Complejo Medioambiental Bolanos</t>
  </si>
  <si>
    <t>Videocon Industries Limited</t>
  </si>
  <si>
    <t>VLP - Valdi Le Palais</t>
  </si>
  <si>
    <t>Volumen de Negocios, SL</t>
  </si>
  <si>
    <t>Wah tat industries co</t>
  </si>
  <si>
    <t>Warsing Plastics Limited</t>
  </si>
  <si>
    <t>Wellpine Company Limited</t>
  </si>
  <si>
    <t>Wenan Dongdu Jiacheng Recycled Resources Co, Ltd</t>
  </si>
  <si>
    <t>WESTER INDÚSTRIA E COMÉRCIO LTDA</t>
  </si>
  <si>
    <t>Wort Europ, S.L.</t>
  </si>
  <si>
    <t>WRC World Resources Company GmbH</t>
  </si>
  <si>
    <t>Yantai aojin trading CO, lda</t>
  </si>
  <si>
    <t>Zencor as</t>
  </si>
  <si>
    <t>Zhaoqing City Huide Recycling Resources Co., Ltd</t>
  </si>
  <si>
    <t>Zhejiang Betterlay Chemestry Fibre CO, Lda</t>
  </si>
  <si>
    <t>ZHEJIANG JINLONG PAPER CO LTD</t>
  </si>
  <si>
    <t>ZHEJIANG JUDONG CO LTD</t>
  </si>
  <si>
    <t>ZORTON WORLD, S.L.</t>
  </si>
  <si>
    <t>Nome</t>
  </si>
  <si>
    <t>Morada</t>
  </si>
  <si>
    <t>N Porta</t>
  </si>
  <si>
    <t>Localidade</t>
  </si>
  <si>
    <t>Codigo Postal</t>
  </si>
  <si>
    <t>Pais</t>
  </si>
  <si>
    <t>Activo</t>
  </si>
  <si>
    <t>Codigo</t>
  </si>
  <si>
    <t>Carretera de Badajoz</t>
  </si>
  <si>
    <t>32</t>
  </si>
  <si>
    <t>Badajoz</t>
  </si>
  <si>
    <t>06380 Jerez de Los Caballeros</t>
  </si>
  <si>
    <t>ES</t>
  </si>
  <si>
    <t>DEST280</t>
  </si>
  <si>
    <t>Main Sheikhupura Road</t>
  </si>
  <si>
    <t>..</t>
  </si>
  <si>
    <t>Guajaranwala</t>
  </si>
  <si>
    <t>PK</t>
  </si>
  <si>
    <t>DEST264</t>
  </si>
  <si>
    <t>Avda de la Innovacion, Edif. Convencion</t>
  </si>
  <si>
    <t>Modulo 109</t>
  </si>
  <si>
    <t>Sevilla</t>
  </si>
  <si>
    <t>41020</t>
  </si>
  <si>
    <t>DEST1</t>
  </si>
  <si>
    <t>La Marisma</t>
  </si>
  <si>
    <t>35</t>
  </si>
  <si>
    <t>Aznalcazar (Sevilha)</t>
  </si>
  <si>
    <t>41849</t>
  </si>
  <si>
    <t>DEST138</t>
  </si>
  <si>
    <t>Rte. de Bazancourt</t>
  </si>
  <si>
    <t>BP 13, 19</t>
  </si>
  <si>
    <t>Isles sur Suippes</t>
  </si>
  <si>
    <t>51110</t>
  </si>
  <si>
    <t>FR</t>
  </si>
  <si>
    <t>DEST68</t>
  </si>
  <si>
    <t>Entsorgungswirtschaft</t>
  </si>
  <si>
    <t>Im Emscherbruch 11</t>
  </si>
  <si>
    <t>Herten</t>
  </si>
  <si>
    <t>45699</t>
  </si>
  <si>
    <t>DE</t>
  </si>
  <si>
    <t>DEST2</t>
  </si>
  <si>
    <t>Polígono Industrial Nuevo Puerto</t>
  </si>
  <si>
    <t>s/n</t>
  </si>
  <si>
    <t>Huelva</t>
  </si>
  <si>
    <t>21810</t>
  </si>
  <si>
    <t>DEST3</t>
  </si>
  <si>
    <t>Fábrica de Avilés, San Balandrán</t>
  </si>
  <si>
    <t>Avilés</t>
  </si>
  <si>
    <t>33400</t>
  </si>
  <si>
    <t>DEST180</t>
  </si>
  <si>
    <t xml:space="preserve">Pol. Industrial, s/n_x000D_
</t>
  </si>
  <si>
    <t>n/d</t>
  </si>
  <si>
    <t xml:space="preserve">Rosselló (Lleida)_x000D_
</t>
  </si>
  <si>
    <t>25124</t>
  </si>
  <si>
    <t>DEST107</t>
  </si>
  <si>
    <t xml:space="preserve">Poligono Industrial Fuente de Los Arrieros Sec._x000D_
</t>
  </si>
  <si>
    <t xml:space="preserve">Minglanilla - Cuenca_x000D_
</t>
  </si>
  <si>
    <t>16260</t>
  </si>
  <si>
    <t>DEST104</t>
  </si>
  <si>
    <t>Pol. Ind. “Colomer”-C/Castilha y Leon</t>
  </si>
  <si>
    <t>19</t>
  </si>
  <si>
    <t>Onda (Castellon)</t>
  </si>
  <si>
    <t>12200</t>
  </si>
  <si>
    <t>DEST72</t>
  </si>
  <si>
    <t>Via Baraccone</t>
  </si>
  <si>
    <t>5</t>
  </si>
  <si>
    <t>Mornico Al Serio</t>
  </si>
  <si>
    <t>24050</t>
  </si>
  <si>
    <t>IT</t>
  </si>
  <si>
    <t>DEST292</t>
  </si>
  <si>
    <t>Carretera La Veccila, Pol. Industrial Cobo Calleja</t>
  </si>
  <si>
    <t>25</t>
  </si>
  <si>
    <t>Fuenlabrada – Madrid</t>
  </si>
  <si>
    <t>28947</t>
  </si>
  <si>
    <t>DEST221</t>
  </si>
  <si>
    <t>Extramundi</t>
  </si>
  <si>
    <t>Padrón</t>
  </si>
  <si>
    <t>15901</t>
  </si>
  <si>
    <t>DEST258</t>
  </si>
  <si>
    <t xml:space="preserve">POLIGONO INDUSTRIAL, A GRANXA  </t>
  </si>
  <si>
    <t xml:space="preserve">PORRINO (PONTEVEDRA) </t>
  </si>
  <si>
    <t>36400</t>
  </si>
  <si>
    <t>DEST173</t>
  </si>
  <si>
    <t>POLIGNO DE SOMONTE III PARCELA 7</t>
  </si>
  <si>
    <t>Astúrias</t>
  </si>
  <si>
    <t>33393 Sotiello</t>
  </si>
  <si>
    <t>DEST290</t>
  </si>
  <si>
    <t xml:space="preserve">Rue Pierre Devaux </t>
  </si>
  <si>
    <t>7</t>
  </si>
  <si>
    <t xml:space="preserve">Sérézin-du-Rhône </t>
  </si>
  <si>
    <t>69360</t>
  </si>
  <si>
    <t>DEST192</t>
  </si>
  <si>
    <t>Pol. Ind. de Roces, C/ Leonardo Da Vinci</t>
  </si>
  <si>
    <t>34</t>
  </si>
  <si>
    <t>2800</t>
  </si>
  <si>
    <t>DEST293</t>
  </si>
  <si>
    <t xml:space="preserve">Chuangguan Tiwn, Lingquan City Fuyang China </t>
  </si>
  <si>
    <t>Lingquan City Fuyang</t>
  </si>
  <si>
    <t>CN</t>
  </si>
  <si>
    <t>DEST273</t>
  </si>
  <si>
    <t>Carretera del Valle de la Serena</t>
  </si>
  <si>
    <t>km 1900</t>
  </si>
  <si>
    <t>06400 Don Benito</t>
  </si>
  <si>
    <t>DEST276</t>
  </si>
  <si>
    <t>Pol. Ind. Pla de Llerona C/ Luxemburg, s/n</t>
  </si>
  <si>
    <t>Les Franqueses del Vallès</t>
  </si>
  <si>
    <t>8520</t>
  </si>
  <si>
    <t>DEST74</t>
  </si>
  <si>
    <t>Avenue de la Liberté</t>
  </si>
  <si>
    <t>Luxembourg</t>
  </si>
  <si>
    <t>L-2930</t>
  </si>
  <si>
    <t>LU</t>
  </si>
  <si>
    <t>DEST185</t>
  </si>
  <si>
    <t>Chan da Salgosa</t>
  </si>
  <si>
    <t>43</t>
  </si>
  <si>
    <t>Oleiros, SALVATERRA DE MIÑO, PONTEVEDRA</t>
  </si>
  <si>
    <t>DEST260</t>
  </si>
  <si>
    <t xml:space="preserve">Lg .Forno Furado-San Martín de Suevos_x000D_
</t>
  </si>
  <si>
    <t xml:space="preserve">Arteixo_x000D_
</t>
  </si>
  <si>
    <t>15140</t>
  </si>
  <si>
    <t>DEST103</t>
  </si>
  <si>
    <t>SHEIKH BUILDING, First Floor_x000D_
Near MCB Bank Square</t>
  </si>
  <si>
    <t>nd</t>
  </si>
  <si>
    <t>Gujranwala</t>
  </si>
  <si>
    <t>52250</t>
  </si>
  <si>
    <t>DEST154</t>
  </si>
  <si>
    <t>Kupferstrasse, 23</t>
  </si>
  <si>
    <t>Lünen</t>
  </si>
  <si>
    <t xml:space="preserve">D-44532 </t>
  </si>
  <si>
    <t>DEST193</t>
  </si>
  <si>
    <t>Charley wood road, knowsley Industrial Estate</t>
  </si>
  <si>
    <t>Liverpool</t>
  </si>
  <si>
    <t>L33/SG</t>
  </si>
  <si>
    <t>UK</t>
  </si>
  <si>
    <t>DEST198</t>
  </si>
  <si>
    <t>Borsigstr</t>
  </si>
  <si>
    <t>2</t>
  </si>
  <si>
    <t>Hamburg</t>
  </si>
  <si>
    <t>22113</t>
  </si>
  <si>
    <t>DEST4</t>
  </si>
  <si>
    <t xml:space="preserve">Langley Road South_x000D_
</t>
  </si>
  <si>
    <t xml:space="preserve">Salford, Manchester_x000D_
</t>
  </si>
  <si>
    <t>M6 6HQ</t>
  </si>
  <si>
    <t>EN</t>
  </si>
  <si>
    <t>DEST116</t>
  </si>
  <si>
    <t>Ctra. de Madrid, km 387, Polig. Ind. La Polvorista</t>
  </si>
  <si>
    <t>km 387</t>
  </si>
  <si>
    <t>Cabezo Cortado - Molina de Segura</t>
  </si>
  <si>
    <t>30500</t>
  </si>
  <si>
    <t>DEST5</t>
  </si>
  <si>
    <t>Pol. Ind. Los Varales, C/ Luz</t>
  </si>
  <si>
    <t>S/N</t>
  </si>
  <si>
    <t>Villafranca de los Barros</t>
  </si>
  <si>
    <t>A06309165</t>
  </si>
  <si>
    <t>DEST248</t>
  </si>
  <si>
    <t xml:space="preserve">Eisenstrasse _x000D_
</t>
  </si>
  <si>
    <t>1</t>
  </si>
  <si>
    <t xml:space="preserve">St. Marien _x000D_
</t>
  </si>
  <si>
    <t>4502</t>
  </si>
  <si>
    <t>AT</t>
  </si>
  <si>
    <t>DEST329</t>
  </si>
  <si>
    <t>Carrer Potassi</t>
  </si>
  <si>
    <t>Barcelona</t>
  </si>
  <si>
    <t>08755 Castellbisbal</t>
  </si>
  <si>
    <t>DEST256</t>
  </si>
  <si>
    <t>Engelhard Drive</t>
  </si>
  <si>
    <t>554</t>
  </si>
  <si>
    <t>Seneca, SC</t>
  </si>
  <si>
    <t>29678</t>
  </si>
  <si>
    <t>US</t>
  </si>
  <si>
    <t>DEST223</t>
  </si>
  <si>
    <t xml:space="preserve">Via di Salone_x000D_
</t>
  </si>
  <si>
    <t>45</t>
  </si>
  <si>
    <t>Roma</t>
  </si>
  <si>
    <t>00131</t>
  </si>
  <si>
    <t>DEST100</t>
  </si>
  <si>
    <t xml:space="preserve">Lutxana - Asua Errepidea_x000D_
</t>
  </si>
  <si>
    <t>13</t>
  </si>
  <si>
    <t xml:space="preserve">ERANDIOGOIKOA , ERANDIO , BIZKAIA _x000D_
</t>
  </si>
  <si>
    <t>48950</t>
  </si>
  <si>
    <t>DEST99</t>
  </si>
  <si>
    <t>CABEZÓN</t>
  </si>
  <si>
    <t>VALLADOLID</t>
  </si>
  <si>
    <t>47011</t>
  </si>
  <si>
    <t>DEST6</t>
  </si>
  <si>
    <t>Paseo de la Castellana</t>
  </si>
  <si>
    <t>31 - 3º</t>
  </si>
  <si>
    <t>Madrid</t>
  </si>
  <si>
    <t>28046</t>
  </si>
  <si>
    <t>DEST7</t>
  </si>
  <si>
    <t>Polig. Granda</t>
  </si>
  <si>
    <t>3, D/3 Bajo</t>
  </si>
  <si>
    <t>Ortuella (Bizkaia)</t>
  </si>
  <si>
    <t>48530</t>
  </si>
  <si>
    <t>DEST8</t>
  </si>
  <si>
    <t>C. Apel-les Mestres</t>
  </si>
  <si>
    <t>105</t>
  </si>
  <si>
    <t>El Prat de Llobregat (Barcelona)</t>
  </si>
  <si>
    <t>8820</t>
  </si>
  <si>
    <t>DEST9</t>
  </si>
  <si>
    <t>Polígono Industrial Fuente del Jarro, C/ Villa de Madrid</t>
  </si>
  <si>
    <t>26-A</t>
  </si>
  <si>
    <t>Paterna (Valencia)</t>
  </si>
  <si>
    <t>46988</t>
  </si>
  <si>
    <t>DEST10</t>
  </si>
  <si>
    <t xml:space="preserve">Pol. Ind. Las Salinas de Levante, Avda. Ingeniero Marcos Seguí </t>
  </si>
  <si>
    <t>22</t>
  </si>
  <si>
    <t xml:space="preserve"> Pto. Sta. María (Cádiz)</t>
  </si>
  <si>
    <t>11500</t>
  </si>
  <si>
    <t>DEST11</t>
  </si>
  <si>
    <t>Carretera N-343, km 9</t>
  </si>
  <si>
    <t>km 9</t>
  </si>
  <si>
    <t>Valle de Escombreras - Cartagena (Murcia)</t>
  </si>
  <si>
    <t>30350</t>
  </si>
  <si>
    <t>DEST12</t>
  </si>
  <si>
    <t>Polig. Ind Malpica, C/D</t>
  </si>
  <si>
    <t>160</t>
  </si>
  <si>
    <t>Zaragoza</t>
  </si>
  <si>
    <t>50057</t>
  </si>
  <si>
    <t>DEST13</t>
  </si>
  <si>
    <t>Crta. Tarragona-Lleida km 7,2</t>
  </si>
  <si>
    <t>km 7,2</t>
  </si>
  <si>
    <t>Perafort (Tarragona)</t>
  </si>
  <si>
    <t>43152</t>
  </si>
  <si>
    <t>DEST14</t>
  </si>
  <si>
    <t>Área Industrial de Tabaza</t>
  </si>
  <si>
    <t>Parcela 12 A</t>
  </si>
  <si>
    <t>Carreño (Asturias)</t>
  </si>
  <si>
    <t>33469</t>
  </si>
  <si>
    <t>DEST15</t>
  </si>
  <si>
    <t>Polig. Ind. San Jorge,</t>
  </si>
  <si>
    <t>Nave 45-46</t>
  </si>
  <si>
    <t>Palos de la Frontera (Huelva)</t>
  </si>
  <si>
    <t>DEST16</t>
  </si>
  <si>
    <t>Avda. Bruselas  (P.I. Cabezo Beaza)</t>
  </si>
  <si>
    <t>148-149</t>
  </si>
  <si>
    <t>Cartagena</t>
  </si>
  <si>
    <t>30395</t>
  </si>
  <si>
    <t>DEST17</t>
  </si>
  <si>
    <t>BILBAO-PLENCIA, 21</t>
  </si>
  <si>
    <t>21</t>
  </si>
  <si>
    <t xml:space="preserve"> ERANDIO </t>
  </si>
  <si>
    <t>DEST18</t>
  </si>
  <si>
    <t>1 Byrehill PlaceKilwinning, Ayrshire - Scotland</t>
  </si>
  <si>
    <t>KILWINNING</t>
  </si>
  <si>
    <t>RG6-6BZ</t>
  </si>
  <si>
    <t>GB</t>
  </si>
  <si>
    <t>DEST294</t>
  </si>
  <si>
    <t>Km 10 BD Mohamed VI RTE Mediouna N6, Douar Lahfaya – B.P. 16105</t>
  </si>
  <si>
    <t>km 10</t>
  </si>
  <si>
    <t>Casablanca</t>
  </si>
  <si>
    <t>20600</t>
  </si>
  <si>
    <t>MA</t>
  </si>
  <si>
    <t>DEST19</t>
  </si>
  <si>
    <t>Derio Bidea</t>
  </si>
  <si>
    <t>40</t>
  </si>
  <si>
    <t>Zabalondo (Bizkaia)</t>
  </si>
  <si>
    <t>48100</t>
  </si>
  <si>
    <t>DEST244</t>
  </si>
  <si>
    <t xml:space="preserve">Carretera A, 1240 Km 0.9_x000D_
</t>
  </si>
  <si>
    <t>km 0,9</t>
  </si>
  <si>
    <t xml:space="preserve">Altorricon (Huesca)_x000D_
</t>
  </si>
  <si>
    <t>22540</t>
  </si>
  <si>
    <t>DEST137</t>
  </si>
  <si>
    <t>Polígono Industrial Sepes, C/ Pedro Henlein</t>
  </si>
  <si>
    <t>PLASENCIA</t>
  </si>
  <si>
    <t>10600</t>
  </si>
  <si>
    <t>DEST20</t>
  </si>
  <si>
    <t xml:space="preserve">Polígono Industrial Tuduero, C/ Valderaduey </t>
  </si>
  <si>
    <t>2-4</t>
  </si>
  <si>
    <t>TUDELA DE DUERO</t>
  </si>
  <si>
    <t>47320</t>
  </si>
  <si>
    <t>DEST21</t>
  </si>
  <si>
    <t>C/ Francisco Giralte</t>
  </si>
  <si>
    <t>MADRID</t>
  </si>
  <si>
    <t>28002</t>
  </si>
  <si>
    <t>DEST22</t>
  </si>
  <si>
    <t>Polígono Industrial Nava III, C/Suecia</t>
  </si>
  <si>
    <t>PUERTOLLANO</t>
  </si>
  <si>
    <t>13500</t>
  </si>
  <si>
    <t>DEST23</t>
  </si>
  <si>
    <t xml:space="preserve">Barrio Arene_x000D_
</t>
  </si>
  <si>
    <t>20</t>
  </si>
  <si>
    <t xml:space="preserve">Berango_x000D_
</t>
  </si>
  <si>
    <t>E 48640</t>
  </si>
  <si>
    <t>DEST97</t>
  </si>
  <si>
    <t>Parque Técnologico Empresarial, Avenida del Vidrio</t>
  </si>
  <si>
    <t>10</t>
  </si>
  <si>
    <t>Caudete Albacete</t>
  </si>
  <si>
    <t>02660</t>
  </si>
  <si>
    <t>DEST242</t>
  </si>
  <si>
    <t>Avenida La Cantueña, S/N’Pol. Ind. La Cantueña</t>
  </si>
  <si>
    <t>FuenLabrada</t>
  </si>
  <si>
    <t xml:space="preserve">289040 </t>
  </si>
  <si>
    <t>DEST199</t>
  </si>
  <si>
    <t xml:space="preserve">C-14, sortida 19 / Antiga Ctra. Reus-Montblanc C-14, km 19,2, Apartat de correus 98_x000D_
</t>
  </si>
  <si>
    <t>km 19,2</t>
  </si>
  <si>
    <t xml:space="preserve">Alcover (Tarragona)_x000D_
</t>
  </si>
  <si>
    <t>E-43460</t>
  </si>
  <si>
    <t>DEST127</t>
  </si>
  <si>
    <t xml:space="preserve">Cemex House, Exreux Way_x000D_
</t>
  </si>
  <si>
    <t xml:space="preserve">Rugby, Warwickshire_x000D_
</t>
  </si>
  <si>
    <t>CV21 2DT</t>
  </si>
  <si>
    <t>DEST249</t>
  </si>
  <si>
    <t>Avenida de la Juvenia 18, Poligono Bankunion II-B</t>
  </si>
  <si>
    <t>18</t>
  </si>
  <si>
    <t>Gijon</t>
  </si>
  <si>
    <t>33211</t>
  </si>
  <si>
    <t>DEST164</t>
  </si>
  <si>
    <t xml:space="preserve">14/F West Wing, 4-6 Hennessy Road, Wanchai_x000D_
</t>
  </si>
  <si>
    <t>4-6</t>
  </si>
  <si>
    <t xml:space="preserve">Hong Kong_x000D_
</t>
  </si>
  <si>
    <t>DEST89</t>
  </si>
  <si>
    <t>14/F West Wing,  Hennessy Road</t>
  </si>
  <si>
    <t>Wanchai</t>
  </si>
  <si>
    <t>DEST158</t>
  </si>
  <si>
    <t>Via Malon</t>
  </si>
  <si>
    <t>S. Pietro di Legnago (VR)</t>
  </si>
  <si>
    <t>37045</t>
  </si>
  <si>
    <t>DEST325</t>
  </si>
  <si>
    <t xml:space="preserve">Calle 9, Poligno de San Cibrao das Viñas C/9 Parcela 41._x000D_
</t>
  </si>
  <si>
    <t xml:space="preserve">OURENSE_x000D_
</t>
  </si>
  <si>
    <t>32901</t>
  </si>
  <si>
    <t>DEST125</t>
  </si>
  <si>
    <t xml:space="preserve">Gu Tang Chun Xiao No.3 Room 806_x000D_
</t>
  </si>
  <si>
    <t>3</t>
  </si>
  <si>
    <t xml:space="preserve">Cixi City, Zhejiang Province_x000D_
</t>
  </si>
  <si>
    <t>315300</t>
  </si>
  <si>
    <t>DEST85</t>
  </si>
  <si>
    <t>Via G. Fuser</t>
  </si>
  <si>
    <t>36/B</t>
  </si>
  <si>
    <t>Novara</t>
  </si>
  <si>
    <t>28100 Novara</t>
  </si>
  <si>
    <t>DEST289</t>
  </si>
  <si>
    <t xml:space="preserve">C/ Fresno_x000D_
</t>
  </si>
  <si>
    <t>62</t>
  </si>
  <si>
    <t xml:space="preserve">Segovia_x000D_
</t>
  </si>
  <si>
    <t>40140</t>
  </si>
  <si>
    <t>DEST141</t>
  </si>
  <si>
    <t>CALLE JOSE ANTONIO S/N, NAVES3 E 4</t>
  </si>
  <si>
    <t>LAS VENTAS RETAMOSA</t>
  </si>
  <si>
    <t>45183</t>
  </si>
  <si>
    <t>DEST295</t>
  </si>
  <si>
    <t xml:space="preserve">CM SAN BERNABE S-N_x000D_
</t>
  </si>
  <si>
    <t xml:space="preserve">Alzira (Valencia)_x000D_
</t>
  </si>
  <si>
    <t>46600</t>
  </si>
  <si>
    <t>DEST135</t>
  </si>
  <si>
    <t xml:space="preserve">1920 tampa East Blvd Tampa, FL 33619_x000D_
</t>
  </si>
  <si>
    <t>Tampa</t>
  </si>
  <si>
    <t>1920</t>
  </si>
  <si>
    <t>DEST227</t>
  </si>
  <si>
    <t>BOTANICA, 37-39L'HOSPITALET</t>
  </si>
  <si>
    <t>37-39</t>
  </si>
  <si>
    <t>BARCELONA</t>
  </si>
  <si>
    <t>08007</t>
  </si>
  <si>
    <t>DEST296</t>
  </si>
  <si>
    <t>Rue de La Vielle Poste La Pompignane</t>
  </si>
  <si>
    <t xml:space="preserve"> Montpellier</t>
  </si>
  <si>
    <t>34006</t>
  </si>
  <si>
    <t>DEST24</t>
  </si>
  <si>
    <t>Rio Ebro, Pol. Ind. Finanzauto</t>
  </si>
  <si>
    <t>Arganda del Rey - Madrid</t>
  </si>
  <si>
    <t>28001</t>
  </si>
  <si>
    <t>DEST143</t>
  </si>
  <si>
    <t xml:space="preserve">Sector 6 Parc. _x000D_
</t>
  </si>
  <si>
    <t>11-12</t>
  </si>
  <si>
    <t xml:space="preserve">Minglanilla (CU)_x000D_
</t>
  </si>
  <si>
    <t>DEST106</t>
  </si>
  <si>
    <t>Rue D Iena</t>
  </si>
  <si>
    <t>36</t>
  </si>
  <si>
    <t>Lesquin France</t>
  </si>
  <si>
    <t xml:space="preserve">59810 </t>
  </si>
  <si>
    <t>DES192</t>
  </si>
  <si>
    <t xml:space="preserve">C/ dato 24 1ºIZ_x000D_
_x000D_
</t>
  </si>
  <si>
    <t>24</t>
  </si>
  <si>
    <t xml:space="preserve">Vitoria-Gasteiz_x000D_
_x000D_
</t>
  </si>
  <si>
    <t>1005</t>
  </si>
  <si>
    <t>DEST220</t>
  </si>
  <si>
    <t>Conzalo Atónio Serrano</t>
  </si>
  <si>
    <t>Par. 77-79</t>
  </si>
  <si>
    <t>Cordoba</t>
  </si>
  <si>
    <t>14014</t>
  </si>
  <si>
    <t>DEST167</t>
  </si>
  <si>
    <t xml:space="preserve">Calle Vicente Lerma_x000D_
</t>
  </si>
  <si>
    <t>12-B</t>
  </si>
  <si>
    <t xml:space="preserve">Paterna (Valencia)_x000D_
</t>
  </si>
  <si>
    <t>46980</t>
  </si>
  <si>
    <t>DEST129</t>
  </si>
  <si>
    <t xml:space="preserve">Wilhelminapark </t>
  </si>
  <si>
    <t>31</t>
  </si>
  <si>
    <t>Tilburg</t>
  </si>
  <si>
    <t>5041 EC</t>
  </si>
  <si>
    <t>NL</t>
  </si>
  <si>
    <t>DEST271</t>
  </si>
  <si>
    <t xml:space="preserve">Am Hasselbruch 4 32107 Bad salzuflen_x000D_
</t>
  </si>
  <si>
    <t>4</t>
  </si>
  <si>
    <t xml:space="preserve">Bad salzuflen_x000D_
</t>
  </si>
  <si>
    <t>32107</t>
  </si>
  <si>
    <t>DEST230</t>
  </si>
  <si>
    <t>Polígono Industrial Aimayr C/ Del Cobre 4-A</t>
  </si>
  <si>
    <t>4-A</t>
  </si>
  <si>
    <t>San Martín de la Vega</t>
  </si>
  <si>
    <t>28330 San Martín de la Vega (MADRID)</t>
  </si>
  <si>
    <t>DEST291</t>
  </si>
  <si>
    <t xml:space="preserve">Pol. Ind. De Sabon, Parc 127 A_x000D_
</t>
  </si>
  <si>
    <t>127 A</t>
  </si>
  <si>
    <t xml:space="preserve">Coruña_x000D_
</t>
  </si>
  <si>
    <t>15142</t>
  </si>
  <si>
    <t>DEST126</t>
  </si>
  <si>
    <t>Polígono Industrial Areta - Altxutxate</t>
  </si>
  <si>
    <t>14</t>
  </si>
  <si>
    <t>Huarte (Navarra)</t>
  </si>
  <si>
    <t>31620</t>
  </si>
  <si>
    <t>DEST69</t>
  </si>
  <si>
    <t>C/ Vereda de Las Yeguas</t>
  </si>
  <si>
    <t xml:space="preserve"> s/n</t>
  </si>
  <si>
    <t>Arganda del Rey</t>
  </si>
  <si>
    <t>28500</t>
  </si>
  <si>
    <t>DEST25</t>
  </si>
  <si>
    <t>Poligono Industrial Gojain, C/ San Antolin</t>
  </si>
  <si>
    <t>Legutiano, Alava</t>
  </si>
  <si>
    <t>601170</t>
  </si>
  <si>
    <t>DEST145</t>
  </si>
  <si>
    <t>Dong Guan</t>
  </si>
  <si>
    <t>523000</t>
  </si>
  <si>
    <t>DEST157</t>
  </si>
  <si>
    <t>AnlagengesellschafÌ mbH</t>
  </si>
  <si>
    <t>BueÌzflether Sand</t>
  </si>
  <si>
    <t>21683 Stade</t>
  </si>
  <si>
    <t>DEST121</t>
  </si>
  <si>
    <t>F7, Dong Mai Village, Khanh Hai CommuneYen Khanh District, Nin.h Binli District, Republic</t>
  </si>
  <si>
    <t>0000</t>
  </si>
  <si>
    <t>VN</t>
  </si>
  <si>
    <t>DEST297</t>
  </si>
  <si>
    <t>Nijverheidsstraat</t>
  </si>
  <si>
    <t>26</t>
  </si>
  <si>
    <t>Bilzen</t>
  </si>
  <si>
    <t>3740</t>
  </si>
  <si>
    <t>BE</t>
  </si>
  <si>
    <t>DEST150</t>
  </si>
  <si>
    <t xml:space="preserve">Avenida de Valladolid_x000D_
</t>
  </si>
  <si>
    <t xml:space="preserve">Laguna de Duero_x000D_
</t>
  </si>
  <si>
    <t>47140</t>
  </si>
  <si>
    <t>DEST111</t>
  </si>
  <si>
    <t xml:space="preserve">Calle Lopez Bravo _x000D_
</t>
  </si>
  <si>
    <t>42</t>
  </si>
  <si>
    <t>Pol. Ind. – Villalonquejar, Burgos</t>
  </si>
  <si>
    <t xml:space="preserve">09001 </t>
  </si>
  <si>
    <t>DEST216</t>
  </si>
  <si>
    <t>Poligono Ind. Belako - M Akoaga Bidea 16A</t>
  </si>
  <si>
    <t>16A</t>
  </si>
  <si>
    <t>Mungia</t>
  </si>
  <si>
    <t>DEST146</t>
  </si>
  <si>
    <t xml:space="preserve">Larras de San Juan_x000D_
</t>
  </si>
  <si>
    <t xml:space="preserve">ALAVA_x000D_
</t>
  </si>
  <si>
    <t>01191 Trespuentes</t>
  </si>
  <si>
    <t>DEST82</t>
  </si>
  <si>
    <t>Polígono Industrial Erletxe, Plataforma D</t>
  </si>
  <si>
    <t>Edifício 152 B</t>
  </si>
  <si>
    <t>Galdakao, Bizcaya</t>
  </si>
  <si>
    <t>48960</t>
  </si>
  <si>
    <t>DEST238</t>
  </si>
  <si>
    <t>Lamisingo Iturria Kalea</t>
  </si>
  <si>
    <t>6</t>
  </si>
  <si>
    <t>Irun</t>
  </si>
  <si>
    <t>20305</t>
  </si>
  <si>
    <t>DEST26</t>
  </si>
  <si>
    <t>Barrio de Arene</t>
  </si>
  <si>
    <t>Berango</t>
  </si>
  <si>
    <t>48640</t>
  </si>
  <si>
    <t>DEST27</t>
  </si>
  <si>
    <t>DE LA TERDIGUERA, Albox</t>
  </si>
  <si>
    <t>Almeria</t>
  </si>
  <si>
    <t>4800</t>
  </si>
  <si>
    <t>DEST28</t>
  </si>
  <si>
    <t>Avda. De Lyon, Azuqueca de Henares</t>
  </si>
  <si>
    <t>Guadalajara</t>
  </si>
  <si>
    <t>19200</t>
  </si>
  <si>
    <t>DEST283</t>
  </si>
  <si>
    <t>Autovia Madrid – Valencia_x000D_
Km 343 Riu Vinalopo</t>
  </si>
  <si>
    <t>86</t>
  </si>
  <si>
    <t>Quart de Poblet</t>
  </si>
  <si>
    <t>46930</t>
  </si>
  <si>
    <t>DEST255</t>
  </si>
  <si>
    <t xml:space="preserve">ZI Jean Jaurès - av. Marie Curie - B.P. </t>
  </si>
  <si>
    <t>121</t>
  </si>
  <si>
    <t>LA VOULTE-SUR-RHONE</t>
  </si>
  <si>
    <t>45 - 07800</t>
  </si>
  <si>
    <t>DEST165</t>
  </si>
  <si>
    <t>Carretera de Burgus</t>
  </si>
  <si>
    <t>96</t>
  </si>
  <si>
    <t>Dueñas, Palencia</t>
  </si>
  <si>
    <t>34210</t>
  </si>
  <si>
    <t>DEST67</t>
  </si>
  <si>
    <t>Camino de San Martin de la Veja</t>
  </si>
  <si>
    <t>28500 Madrid</t>
  </si>
  <si>
    <t>DEST259</t>
  </si>
  <si>
    <t xml:space="preserve">W.C. Heraeus GmbH, Wilhelm Rohn Str_x000D_
</t>
  </si>
  <si>
    <t xml:space="preserve">Hanau_x000D_
</t>
  </si>
  <si>
    <t>D-63450</t>
  </si>
  <si>
    <t>DEST101</t>
  </si>
  <si>
    <t>Polígono Industrial Las Quemadas</t>
  </si>
  <si>
    <t xml:space="preserve">Córdoba </t>
  </si>
  <si>
    <t>DEST181</t>
  </si>
  <si>
    <t xml:space="preserve">Políg. Ind. “Camí dels Frares” C/F_x000D_
</t>
  </si>
  <si>
    <t xml:space="preserve">Lleida_x000D_
</t>
  </si>
  <si>
    <t>25190 Lleida</t>
  </si>
  <si>
    <t>DEST102</t>
  </si>
  <si>
    <t xml:space="preserve">Lugar de Hospital </t>
  </si>
  <si>
    <t>Coruña</t>
  </si>
  <si>
    <t>15151</t>
  </si>
  <si>
    <t>DEST184</t>
  </si>
  <si>
    <t>Perstorp Specialty Chemicals AB, Industriparken</t>
  </si>
  <si>
    <t>Perstorp</t>
  </si>
  <si>
    <t xml:space="preserve">284 80 </t>
  </si>
  <si>
    <t>SE</t>
  </si>
  <si>
    <t>DEST200</t>
  </si>
  <si>
    <t xml:space="preserve">Fosimpe C/Chopo, n.º51    40140 Valverde Del Majano (SEGOVIA)_x000D_
</t>
  </si>
  <si>
    <t>51</t>
  </si>
  <si>
    <t xml:space="preserve">SEGOVIA_x000D_
</t>
  </si>
  <si>
    <t>DEST232</t>
  </si>
  <si>
    <t>Sector de les Llangonies</t>
  </si>
  <si>
    <t>Vallbona d´Anoia</t>
  </si>
  <si>
    <t>8785</t>
  </si>
  <si>
    <t>DEST250</t>
  </si>
  <si>
    <t>Essener Stra</t>
  </si>
  <si>
    <t>Wilnsdorf</t>
  </si>
  <si>
    <t>57234</t>
  </si>
  <si>
    <t>DEST182</t>
  </si>
  <si>
    <t>Avenue du Port Fluvial</t>
  </si>
  <si>
    <t>Halluin</t>
  </si>
  <si>
    <t xml:space="preserve">59250 </t>
  </si>
  <si>
    <t>DEST156</t>
  </si>
  <si>
    <t>Pol. Industrial de Malpica - Alfiden</t>
  </si>
  <si>
    <t>C/ encina 78</t>
  </si>
  <si>
    <t>50171</t>
  </si>
  <si>
    <t>DEST29</t>
  </si>
  <si>
    <t>Paseo de Castellana</t>
  </si>
  <si>
    <t>95</t>
  </si>
  <si>
    <t>DEST30</t>
  </si>
  <si>
    <t xml:space="preserve">Khokherki St#1_x000D_
</t>
  </si>
  <si>
    <t xml:space="preserve">Gujranwala_x000D_
</t>
  </si>
  <si>
    <t>DEST95</t>
  </si>
  <si>
    <t>Hohewarddst</t>
  </si>
  <si>
    <t>349 A</t>
  </si>
  <si>
    <t>DEST151</t>
  </si>
  <si>
    <t>Poligino Industrial Nueva Montaña</t>
  </si>
  <si>
    <t>Santander</t>
  </si>
  <si>
    <t>39011 Santander</t>
  </si>
  <si>
    <t>DEST61</t>
  </si>
  <si>
    <t>Conde Fenosa, 1º- Apdo. Correos 59</t>
  </si>
  <si>
    <t xml:space="preserve">O Barco de Valdeorras (Orense) </t>
  </si>
  <si>
    <t>32300</t>
  </si>
  <si>
    <t>DEST183</t>
  </si>
  <si>
    <t>Am Deich</t>
  </si>
  <si>
    <t>Nordenham</t>
  </si>
  <si>
    <t>26954</t>
  </si>
  <si>
    <t>DEST162</t>
  </si>
  <si>
    <t>Pol Ind Constantion Av Europa</t>
  </si>
  <si>
    <t>Constanti - Tarragona</t>
  </si>
  <si>
    <t>43120</t>
  </si>
  <si>
    <t>DEST31</t>
  </si>
  <si>
    <t>Paryavaran Bhavan Sector-10-A</t>
  </si>
  <si>
    <t>382010</t>
  </si>
  <si>
    <t>IN</t>
  </si>
  <si>
    <t>DEST298</t>
  </si>
  <si>
    <t>C/JUAN DE AUSTRIA</t>
  </si>
  <si>
    <t>CHURRIANA DE LA VEGA - GRANADA</t>
  </si>
  <si>
    <t>DEST320</t>
  </si>
  <si>
    <t>RECYCLING RESOURCE ZONE</t>
  </si>
  <si>
    <t>0000-000</t>
  </si>
  <si>
    <t>DEST299</t>
  </si>
  <si>
    <t>Cureweg</t>
  </si>
  <si>
    <t>Tholen</t>
  </si>
  <si>
    <t>4691</t>
  </si>
  <si>
    <t>DEST241</t>
  </si>
  <si>
    <t>Energieweg</t>
  </si>
  <si>
    <t>Utrecht</t>
  </si>
  <si>
    <t xml:space="preserve">3542 D2 </t>
  </si>
  <si>
    <t>DEST155</t>
  </si>
  <si>
    <t>Heraeustrasse</t>
  </si>
  <si>
    <t>12-14</t>
  </si>
  <si>
    <t>Hanau</t>
  </si>
  <si>
    <t>63450</t>
  </si>
  <si>
    <t>DEST176</t>
  </si>
  <si>
    <t>CTRA. DE PACHECO S/N POZO ESTRECHO</t>
  </si>
  <si>
    <t>MURCIA</t>
  </si>
  <si>
    <t>30594 CARTAGENA</t>
  </si>
  <si>
    <t>DEST76</t>
  </si>
  <si>
    <t>POL. INDUSTRIAL EL CAMPILHO</t>
  </si>
  <si>
    <t>ABANTO CIERVANA</t>
  </si>
  <si>
    <t>48500 GALLARTA</t>
  </si>
  <si>
    <t>DEST77</t>
  </si>
  <si>
    <t>Pº URKIZU</t>
  </si>
  <si>
    <t>Eibar</t>
  </si>
  <si>
    <t>20600 EIBAR GUIPUZCOA</t>
  </si>
  <si>
    <t>DEST285</t>
  </si>
  <si>
    <t xml:space="preserve">Pol Industrial </t>
  </si>
  <si>
    <t>Alicante</t>
  </si>
  <si>
    <t>03409</t>
  </si>
  <si>
    <t>DEST113</t>
  </si>
  <si>
    <t>Ziegelhütte</t>
  </si>
  <si>
    <t>S/n</t>
  </si>
  <si>
    <t>Billigheim</t>
  </si>
  <si>
    <t>74842</t>
  </si>
  <si>
    <t>DEST32</t>
  </si>
  <si>
    <t>Standort Frankfurt</t>
  </si>
  <si>
    <t>Orber Straße 65</t>
  </si>
  <si>
    <t>Frankfurt</t>
  </si>
  <si>
    <t>60386</t>
  </si>
  <si>
    <t>DEST33</t>
  </si>
  <si>
    <t>Am Lossewerk</t>
  </si>
  <si>
    <t>9</t>
  </si>
  <si>
    <t>Kassel</t>
  </si>
  <si>
    <t>34123</t>
  </si>
  <si>
    <t>DEST34</t>
  </si>
  <si>
    <t>Standort Stuttgart</t>
  </si>
  <si>
    <t>Am Mittelkai 34</t>
  </si>
  <si>
    <t>Stuttgart</t>
  </si>
  <si>
    <t>70329</t>
  </si>
  <si>
    <t>DEST35</t>
  </si>
  <si>
    <t>Marketing und Vertrieb</t>
  </si>
  <si>
    <t>Waldstraße 11</t>
  </si>
  <si>
    <t>Biebesheim</t>
  </si>
  <si>
    <t>64584</t>
  </si>
  <si>
    <t>DEST36</t>
  </si>
  <si>
    <t>Polígono Industr la Duenas</t>
  </si>
  <si>
    <t>31-40</t>
  </si>
  <si>
    <t>21740 Hinojos</t>
  </si>
  <si>
    <t>DEST282</t>
  </si>
  <si>
    <t>Ctra.Durango-Elorrio</t>
  </si>
  <si>
    <t>Bizkaia</t>
  </si>
  <si>
    <t>48291</t>
  </si>
  <si>
    <t>DEST177</t>
  </si>
  <si>
    <t>Paraje Venta  de Araoz</t>
  </si>
  <si>
    <t xml:space="preserve"> Gádor</t>
  </si>
  <si>
    <t>4560</t>
  </si>
  <si>
    <t>DEST37</t>
  </si>
  <si>
    <t>Calle del Papel</t>
  </si>
  <si>
    <t>Fuenlabrada</t>
  </si>
  <si>
    <t>28946</t>
  </si>
  <si>
    <t>DEST66</t>
  </si>
  <si>
    <t xml:space="preserve">DD 125 Ping Ha Road, Tin Shui Wai, N.T._x000D_
</t>
  </si>
  <si>
    <t>Hong Kong</t>
  </si>
  <si>
    <t>DEST86</t>
  </si>
  <si>
    <t>Walting Street (A5), Smockington, Nr. Hinckley Leics</t>
  </si>
  <si>
    <t>Smockington</t>
  </si>
  <si>
    <t>LE10 3AR</t>
  </si>
  <si>
    <t>DEST81</t>
  </si>
  <si>
    <t xml:space="preserve">Poligono Industrial Miralcampo. Calle pintura no. 3_x000D_
</t>
  </si>
  <si>
    <t xml:space="preserve">Azuqueca de Henares (Guadalajara)_x000D_
</t>
  </si>
  <si>
    <t>DEST120</t>
  </si>
  <si>
    <t>Zoning Industriel d'Ehein</t>
  </si>
  <si>
    <t>Engis</t>
  </si>
  <si>
    <t>4480</t>
  </si>
  <si>
    <t>DEST38</t>
  </si>
  <si>
    <t xml:space="preserve">Pol. Enchilagar del Rullo (Parcela 22)_x000D_
</t>
  </si>
  <si>
    <t xml:space="preserve">Villamarchante (Valência)_x000D_
</t>
  </si>
  <si>
    <t>46191</t>
  </si>
  <si>
    <t>DEST130</t>
  </si>
  <si>
    <t>ZI Pontoaire de Salaise S/ Sanne</t>
  </si>
  <si>
    <t>Salaise Sur Sanne</t>
  </si>
  <si>
    <t>BP 19 38150</t>
  </si>
  <si>
    <t>DEST194</t>
  </si>
  <si>
    <t xml:space="preserve">Crta. Tudela-Alagón, km 42.5_x000D_
</t>
  </si>
  <si>
    <t>A-126</t>
  </si>
  <si>
    <t xml:space="preserve">Pradilla de Ebro_x000D_
</t>
  </si>
  <si>
    <t>50668 - Zaragoza</t>
  </si>
  <si>
    <t>DEST108</t>
  </si>
  <si>
    <t>Ctra.A-405 Km 47,3, Almoraima</t>
  </si>
  <si>
    <t>San Roque – Cadiz</t>
  </si>
  <si>
    <t xml:space="preserve">11368 </t>
  </si>
  <si>
    <t>DEST322</t>
  </si>
  <si>
    <t>Gamserstrasse</t>
  </si>
  <si>
    <t>Frauental</t>
  </si>
  <si>
    <t>38 8523</t>
  </si>
  <si>
    <t>DEST279</t>
  </si>
  <si>
    <t>NV Poldervlietweg</t>
  </si>
  <si>
    <t>Antwerpen</t>
  </si>
  <si>
    <t>2030</t>
  </si>
  <si>
    <t>DEST39</t>
  </si>
  <si>
    <t xml:space="preserve">Carretera de la Cantera, 11, Asua-Erandio_x000D_
</t>
  </si>
  <si>
    <t>11</t>
  </si>
  <si>
    <t xml:space="preserve">Vizcaya_x000D_
</t>
  </si>
  <si>
    <t>E-48950</t>
  </si>
  <si>
    <t>DEST96</t>
  </si>
  <si>
    <t>P.O. La Camoina, C/ Extremadura</t>
  </si>
  <si>
    <t>Nave 8</t>
  </si>
  <si>
    <t>Ecija</t>
  </si>
  <si>
    <t>41400</t>
  </si>
  <si>
    <t>DEST168</t>
  </si>
  <si>
    <t>P.I. LA CANTUEÑA, C/ DEL PAPEL</t>
  </si>
  <si>
    <t>Fuenlabrada - Madrid</t>
  </si>
  <si>
    <t>28947 Fuenlabrada</t>
  </si>
  <si>
    <t>DEST252</t>
  </si>
  <si>
    <t xml:space="preserve">Ctra Verina San Andres _x000D_
</t>
  </si>
  <si>
    <t>271</t>
  </si>
  <si>
    <t xml:space="preserve">Gijon_x000D_
</t>
  </si>
  <si>
    <t>33691</t>
  </si>
  <si>
    <t>DEST219</t>
  </si>
  <si>
    <t xml:space="preserve">East Huangdong village, huangsdong village, huangtang xiake town jiangyn city jiangsu_x000D_
</t>
  </si>
  <si>
    <t>n.d</t>
  </si>
  <si>
    <t xml:space="preserve">jiangyn _x000D_
</t>
  </si>
  <si>
    <t>DEST226</t>
  </si>
  <si>
    <t>No.558 Mahuang road, Mahzen, Xuxiake Town, Jiangyin City Jiangsu Province</t>
  </si>
  <si>
    <t>DEST209</t>
  </si>
  <si>
    <t>No.98 Xingyuan Road, Changjing Industry zone, Jianggyin City, Jiangsu Province</t>
  </si>
  <si>
    <t>DEST210</t>
  </si>
  <si>
    <t xml:space="preserve">Carretera Roca De La Sierra, 0 S N, 06192 Villar del Rey, Badajoz, Espanha_x000D_
</t>
  </si>
  <si>
    <t>6192</t>
  </si>
  <si>
    <t>DEST234</t>
  </si>
  <si>
    <t>25 Farringdon Street</t>
  </si>
  <si>
    <t>London</t>
  </si>
  <si>
    <t>EC4A4AB</t>
  </si>
  <si>
    <t>DEST63</t>
  </si>
  <si>
    <t xml:space="preserve">Pol. Ind. Can Roca, C/Carrerada s/n, </t>
  </si>
  <si>
    <t>8107</t>
  </si>
  <si>
    <t>DEST40</t>
  </si>
  <si>
    <t>Room1013 Peninsula Centre 67 ModyRoad TSIMSHATSUI East Kowloon Hong Kong</t>
  </si>
  <si>
    <t>67</t>
  </si>
  <si>
    <t>HK</t>
  </si>
  <si>
    <t>DEST275</t>
  </si>
  <si>
    <t>RM 2904-6,29/F_x000D_
Wing on House_x000D_
71 Des Voeux Road</t>
  </si>
  <si>
    <t>DEST191</t>
  </si>
  <si>
    <t xml:space="preserve">Queens Road Immingham N.E. Lincs, _x000D_
 _x000D_
</t>
  </si>
  <si>
    <t>Immingham</t>
  </si>
  <si>
    <t xml:space="preserve">DN 40 1QT - ENGLAND </t>
  </si>
  <si>
    <t>DEST79</t>
  </si>
  <si>
    <t xml:space="preserve">274, DAR-UL-EHSAN TOWN., SAMUNDRI ROAD_x000D_
</t>
  </si>
  <si>
    <t>274</t>
  </si>
  <si>
    <t xml:space="preserve">AISALABAD_x000D_
</t>
  </si>
  <si>
    <t>DEST98</t>
  </si>
  <si>
    <t>CTRA</t>
  </si>
  <si>
    <t>152</t>
  </si>
  <si>
    <t>Torrello</t>
  </si>
  <si>
    <t>08570-000</t>
  </si>
  <si>
    <t>DEST148</t>
  </si>
  <si>
    <t>Polígono Industrial de las Gándaras</t>
  </si>
  <si>
    <t>Porrino / Pontevedra</t>
  </si>
  <si>
    <t>DEST62</t>
  </si>
  <si>
    <t>Viale Europa</t>
  </si>
  <si>
    <t>46</t>
  </si>
  <si>
    <t>Isola Vicentina</t>
  </si>
  <si>
    <t>36033</t>
  </si>
  <si>
    <t>DEST174</t>
  </si>
  <si>
    <t>Avenida la Fabrica</t>
  </si>
  <si>
    <t>Córdoba</t>
  </si>
  <si>
    <t>14005</t>
  </si>
  <si>
    <t>DEST332</t>
  </si>
  <si>
    <t>Poligno Industrial La Torrecilla</t>
  </si>
  <si>
    <t>Yeles</t>
  </si>
  <si>
    <t>45220</t>
  </si>
  <si>
    <t>DEST169</t>
  </si>
  <si>
    <t>Krombacher Strabe</t>
  </si>
  <si>
    <t>42-46</t>
  </si>
  <si>
    <t>Kreuztal</t>
  </si>
  <si>
    <t>57223</t>
  </si>
  <si>
    <t>DEST254</t>
  </si>
  <si>
    <t xml:space="preserve">Pol. Ind. Martorelles </t>
  </si>
  <si>
    <t>Martorelles</t>
  </si>
  <si>
    <t>08107</t>
  </si>
  <si>
    <t>DEST300</t>
  </si>
  <si>
    <t xml:space="preserve">International House, 59 Compton Road, London </t>
  </si>
  <si>
    <t>59</t>
  </si>
  <si>
    <t>N1 2YT</t>
  </si>
  <si>
    <t>DEST71</t>
  </si>
  <si>
    <t xml:space="preserve">INDUSTRIETERREIN TREKKERSVELD NIJVERHEIDSWEG </t>
  </si>
  <si>
    <t xml:space="preserve">ZEEWOLDE - HOLLAND_x000D_
</t>
  </si>
  <si>
    <t>3899 AH</t>
  </si>
  <si>
    <t>DEST73</t>
  </si>
  <si>
    <t>Opp. Brighto Paint Factory</t>
  </si>
  <si>
    <t>Majid Street, Bara Dari Road</t>
  </si>
  <si>
    <t>DEST188</t>
  </si>
  <si>
    <t xml:space="preserve">Puranl khlall Near Majid Jamia Islamia Moh Sharoi_x000D_
</t>
  </si>
  <si>
    <t xml:space="preserve">Sharoi, Gujranwala-PAKISTAN_x000D_
</t>
  </si>
  <si>
    <t>DEST119</t>
  </si>
  <si>
    <t xml:space="preserve">153-1/B11 Town Ship_x000D_
</t>
  </si>
  <si>
    <t xml:space="preserve">Lahore_x000D_
</t>
  </si>
  <si>
    <t>153-1/B11</t>
  </si>
  <si>
    <t>DEST118</t>
  </si>
  <si>
    <t xml:space="preserve">56 DI/Gulshan-e-Ravi Scheem,_x000D_
</t>
  </si>
  <si>
    <t>56</t>
  </si>
  <si>
    <t>Lahore</t>
  </si>
  <si>
    <t>DEST327</t>
  </si>
  <si>
    <t>Rodovia BR 470-KM 71</t>
  </si>
  <si>
    <t>N.º 2451 - Galpão B2</t>
  </si>
  <si>
    <t>Bairro Rio Morto Indaial</t>
  </si>
  <si>
    <t>CEP 89130-000</t>
  </si>
  <si>
    <t>BR</t>
  </si>
  <si>
    <t>DEST189</t>
  </si>
  <si>
    <t>18/F Lokville commercial Building 27, lock road, tsimshatsui KLN Hong Kong</t>
  </si>
  <si>
    <t>27</t>
  </si>
  <si>
    <t>DEST274</t>
  </si>
  <si>
    <t>Siemensstrasse</t>
  </si>
  <si>
    <t>Alzenau</t>
  </si>
  <si>
    <t xml:space="preserve">D-63755 </t>
  </si>
  <si>
    <t>DEST263</t>
  </si>
  <si>
    <t>Av. San Martin de Valdeiglesia</t>
  </si>
  <si>
    <t>Alcorcon, Madrid</t>
  </si>
  <si>
    <t>28922</t>
  </si>
  <si>
    <t>DEST64</t>
  </si>
  <si>
    <t>2 Hachazon St. Ramle Industrial Zone A</t>
  </si>
  <si>
    <t>Ramle</t>
  </si>
  <si>
    <t>72101</t>
  </si>
  <si>
    <t>IL</t>
  </si>
  <si>
    <t>DEST178</t>
  </si>
  <si>
    <t>The Presman Building _x000D_
 Halton Garden</t>
  </si>
  <si>
    <t>EC1N 8HP</t>
  </si>
  <si>
    <t>DEST262</t>
  </si>
  <si>
    <t>Hadzor Court</t>
  </si>
  <si>
    <t>Hadzor, Droitwich Spa, Worcestershire</t>
  </si>
  <si>
    <t>WR9 7DR</t>
  </si>
  <si>
    <t>DEST278</t>
  </si>
  <si>
    <t>Wirtscaftspark Kematen, Kematen/Ybbs</t>
  </si>
  <si>
    <t>A-3331</t>
  </si>
  <si>
    <t>DEST239</t>
  </si>
  <si>
    <t xml:space="preserve">Ochsengründlweg 18_x000D_
</t>
  </si>
  <si>
    <t xml:space="preserve">Neuburg_x000D_
</t>
  </si>
  <si>
    <t>86633 Neuburg/ Donau</t>
  </si>
  <si>
    <t>DEST83</t>
  </si>
  <si>
    <t>Ctra A- 223Km 35.5</t>
  </si>
  <si>
    <t>Albalate del Arzobispo (Teruel)</t>
  </si>
  <si>
    <t>44540</t>
  </si>
  <si>
    <t>DEST179</t>
  </si>
  <si>
    <t>Sierra de Carzola</t>
  </si>
  <si>
    <t>DEST222</t>
  </si>
  <si>
    <t xml:space="preserve">Rue Salomon Reinach_x000D_
</t>
  </si>
  <si>
    <t xml:space="preserve">Saint Germain-en-Laye_x000D_
</t>
  </si>
  <si>
    <t>78100</t>
  </si>
  <si>
    <t>DEST261</t>
  </si>
  <si>
    <t>ARANA BIDEA</t>
  </si>
  <si>
    <t>48640 BERANGO</t>
  </si>
  <si>
    <t>DEST286</t>
  </si>
  <si>
    <t xml:space="preserve">Parque Tecnológico de Reciclado - Ctra. de la Cartuja a Torrecilla de Valmadrid, Km 1,950_x000D_
</t>
  </si>
  <si>
    <t xml:space="preserve">Zaragoza_x000D_
</t>
  </si>
  <si>
    <t xml:space="preserve">50720 La Cartuja Baja </t>
  </si>
  <si>
    <t>DEST109</t>
  </si>
  <si>
    <t>Carretera de Pozaldez</t>
  </si>
  <si>
    <t>Medina del Campo - Valladolid</t>
  </si>
  <si>
    <t>47400</t>
  </si>
  <si>
    <t>DEST41</t>
  </si>
  <si>
    <t>Polígono Industrial Fuenteciega, Calle Los Olmos, Parcela 61</t>
  </si>
  <si>
    <t>Haro (La Roija)</t>
  </si>
  <si>
    <t>26200</t>
  </si>
  <si>
    <t>DEST166</t>
  </si>
  <si>
    <t>Kerkstraat 21</t>
  </si>
  <si>
    <t>AE GOOR</t>
  </si>
  <si>
    <t>7471</t>
  </si>
  <si>
    <t>DEST218</t>
  </si>
  <si>
    <t xml:space="preserve">Rm A, 17/F, Wyndham Place, 40-44 Wyndham Place, Central_x000D_
</t>
  </si>
  <si>
    <t>40-44</t>
  </si>
  <si>
    <t>DEST90</t>
  </si>
  <si>
    <t xml:space="preserve">Langenbacher Str. </t>
  </si>
  <si>
    <t>Weitefeld</t>
  </si>
  <si>
    <t>D-57586</t>
  </si>
  <si>
    <t>DEST247</t>
  </si>
  <si>
    <t>Bahnhofstr</t>
  </si>
  <si>
    <t>82</t>
  </si>
  <si>
    <t>Uetze</t>
  </si>
  <si>
    <t>31311</t>
  </si>
  <si>
    <t>DEST42</t>
  </si>
  <si>
    <t>Naoshima-cho, Kagawa-gun, Kagawa</t>
  </si>
  <si>
    <t>4049-1</t>
  </si>
  <si>
    <t>761-3110</t>
  </si>
  <si>
    <t>JP</t>
  </si>
  <si>
    <t>DEST237</t>
  </si>
  <si>
    <t>Kirkgoz Koyu Camlik Mevki P.K.18</t>
  </si>
  <si>
    <t>Ulas Corlu Tekirdag</t>
  </si>
  <si>
    <t>59850</t>
  </si>
  <si>
    <t>TR</t>
  </si>
  <si>
    <t>DEST301</t>
  </si>
  <si>
    <t>Bedrijvenpark Twente</t>
  </si>
  <si>
    <t>15</t>
  </si>
  <si>
    <t>KA ALMELO</t>
  </si>
  <si>
    <t>7602</t>
  </si>
  <si>
    <t>DEST43</t>
  </si>
  <si>
    <t xml:space="preserve">Sourethweg_x000D_
</t>
  </si>
  <si>
    <t xml:space="preserve">HEERLEN_x000D_
</t>
  </si>
  <si>
    <t>6422</t>
  </si>
  <si>
    <t>DEST128</t>
  </si>
  <si>
    <t xml:space="preserve">56-U Phase II, DHA, Lahore, Pakistan, _x000D_
</t>
  </si>
  <si>
    <t>DEST94</t>
  </si>
  <si>
    <t>Room 3601, building A, New Century Plazza</t>
  </si>
  <si>
    <t>288</t>
  </si>
  <si>
    <t>Zhongshan East Road, Nanjing</t>
  </si>
  <si>
    <t>DEST144</t>
  </si>
  <si>
    <t xml:space="preserve">Trecerus Industrial Estate </t>
  </si>
  <si>
    <t>Unit 3d/e</t>
  </si>
  <si>
    <t>Padstow, Cornwall</t>
  </si>
  <si>
    <t>PL28 8RW</t>
  </si>
  <si>
    <t>DEST44</t>
  </si>
  <si>
    <t>Torontostraat</t>
  </si>
  <si>
    <t>KN Rotterdam</t>
  </si>
  <si>
    <t>3197</t>
  </si>
  <si>
    <t>DEST45</t>
  </si>
  <si>
    <t>Route d’Arlon</t>
  </si>
  <si>
    <t xml:space="preserve">19-21 </t>
  </si>
  <si>
    <t>Strassen</t>
  </si>
  <si>
    <t xml:space="preserve">L-8009 </t>
  </si>
  <si>
    <t>DEST202</t>
  </si>
  <si>
    <t xml:space="preserve">200 Rue de Luxembourg_x000D_
</t>
  </si>
  <si>
    <t xml:space="preserve">Bertrange_x000D_
</t>
  </si>
  <si>
    <t>8077</t>
  </si>
  <si>
    <t>DEST131</t>
  </si>
  <si>
    <t xml:space="preserve">room1815-1819, Building B, Centuty Plaza No118 Daliang Street </t>
  </si>
  <si>
    <t>118</t>
  </si>
  <si>
    <t>Zhejiang</t>
  </si>
  <si>
    <t>315000</t>
  </si>
  <si>
    <t>DEST114</t>
  </si>
  <si>
    <t>Shengshan town industrial zone, cixi city ningbo</t>
  </si>
  <si>
    <t>DEST211</t>
  </si>
  <si>
    <t>Longshan Industrial area, cixi city</t>
  </si>
  <si>
    <t>DEST212</t>
  </si>
  <si>
    <t>Xiaotang Road, Hangzhou Bay New District Cixi Economic Deeloping Zone</t>
  </si>
  <si>
    <t>DEST206</t>
  </si>
  <si>
    <t>Room 109, no380, road shuangqing baoshan district, shanghai</t>
  </si>
  <si>
    <t>DEST204</t>
  </si>
  <si>
    <t>Room507, no23 Tianhe Fortune center no148</t>
  </si>
  <si>
    <t>23</t>
  </si>
  <si>
    <t xml:space="preserve"> South Jiangbel Ningbo</t>
  </si>
  <si>
    <t>DEST272</t>
  </si>
  <si>
    <t xml:space="preserve">CALLE ARGENTERIA N.º 41-5ºA_x000D_
</t>
  </si>
  <si>
    <t>41</t>
  </si>
  <si>
    <t xml:space="preserve">BARCELONA_x000D_
</t>
  </si>
  <si>
    <t>8003</t>
  </si>
  <si>
    <t>DEST133</t>
  </si>
  <si>
    <t>Mittelstetterweg</t>
  </si>
  <si>
    <t>Schwabmünchen</t>
  </si>
  <si>
    <t xml:space="preserve">86830 </t>
  </si>
  <si>
    <t>DEST215</t>
  </si>
  <si>
    <t>Ctra. Burgos-Portugal</t>
  </si>
  <si>
    <t>km 98</t>
  </si>
  <si>
    <t>Dueñas</t>
  </si>
  <si>
    <t>34210 Dueñas</t>
  </si>
  <si>
    <t>DEST245</t>
  </si>
  <si>
    <t>Pol. Ind. Rio do Pozo – Rua dos Marineiros, Parc. O</t>
  </si>
  <si>
    <t>Corunha</t>
  </si>
  <si>
    <t>DEST330</t>
  </si>
  <si>
    <t>MARTIRES DE LA LIBERTAD</t>
  </si>
  <si>
    <t>Errenteria - Guipúzcoa</t>
  </si>
  <si>
    <t>20100 Errenteria</t>
  </si>
  <si>
    <t>DEST253</t>
  </si>
  <si>
    <t>C/ EL BLANQUIZAR (PG LA PAHILLA)</t>
  </si>
  <si>
    <t>Chiva</t>
  </si>
  <si>
    <t>46370</t>
  </si>
  <si>
    <t>DEST149</t>
  </si>
  <si>
    <t>Baanhoekweg</t>
  </si>
  <si>
    <t>La Dordrecht</t>
  </si>
  <si>
    <t>3313</t>
  </si>
  <si>
    <t>DEST302</t>
  </si>
  <si>
    <t xml:space="preserve">C. Francisco de Medina Y Mendoza, 33. Pol. Industrial Cantos Blancos_x000D_
</t>
  </si>
  <si>
    <t>33</t>
  </si>
  <si>
    <t xml:space="preserve">Cabanillas del Campo Guadalajara (ESPANHA)_x000D_
</t>
  </si>
  <si>
    <t>19717</t>
  </si>
  <si>
    <t>DEST117</t>
  </si>
  <si>
    <t>N01 Xinghua Section, Wengjin Road Quantang Town</t>
  </si>
  <si>
    <t>DEST303</t>
  </si>
  <si>
    <t>Mongkok Commercial Centre,20_x000D_
16 Argyle Street</t>
  </si>
  <si>
    <t>Mongkok</t>
  </si>
  <si>
    <t>Kowloon</t>
  </si>
  <si>
    <t>DEST269</t>
  </si>
  <si>
    <t>Avenida Brasil</t>
  </si>
  <si>
    <t>2744 Bloco 1</t>
  </si>
  <si>
    <t>Bairro Rio Morto - Indaial-SC</t>
  </si>
  <si>
    <t xml:space="preserve">89.130-000 </t>
  </si>
  <si>
    <t>DEST159</t>
  </si>
  <si>
    <t xml:space="preserve">Rue de la Métallurgie_x000D_
</t>
  </si>
  <si>
    <t xml:space="preserve">Villers-le-Bouillet_x000D_
</t>
  </si>
  <si>
    <t>B-4530</t>
  </si>
  <si>
    <t>DEST123</t>
  </si>
  <si>
    <t>Calle Médico Valentín Gil</t>
  </si>
  <si>
    <t>Riaza, Segovia</t>
  </si>
  <si>
    <t>40500</t>
  </si>
  <si>
    <t>DEST161</t>
  </si>
  <si>
    <t xml:space="preserve">Rodovia BR 470 Km 71, n.º 2451 Bloco B3, Bairro Rio Morto_x000D_
</t>
  </si>
  <si>
    <t>2451</t>
  </si>
  <si>
    <t xml:space="preserve">Indaial_x000D_
</t>
  </si>
  <si>
    <t>89130</t>
  </si>
  <si>
    <t>DEST87</t>
  </si>
  <si>
    <t xml:space="preserve">Plot n.º 18 Amalgamated Industrial Estate_x000D_
</t>
  </si>
  <si>
    <t xml:space="preserve">Asagon Shahapur Thane - Maharasthra_x000D_
</t>
  </si>
  <si>
    <t>421 301</t>
  </si>
  <si>
    <t>DEST134</t>
  </si>
  <si>
    <t>Fiat/RM 602 6/F Taurus Building 21 A - 21 B Grandville Road</t>
  </si>
  <si>
    <t>DEST304</t>
  </si>
  <si>
    <t>Plot no 216-4-a street 57 block B</t>
  </si>
  <si>
    <t>DEST305</t>
  </si>
  <si>
    <t>MAY PORT HOUSE</t>
  </si>
  <si>
    <t>ROOM B, 1/F</t>
  </si>
  <si>
    <t>TEYAUMATEI, Hong-Kong</t>
  </si>
  <si>
    <t>189B-191A</t>
  </si>
  <si>
    <t>DEST187</t>
  </si>
  <si>
    <t>Ochsengrundlweg</t>
  </si>
  <si>
    <t>Neuburg</t>
  </si>
  <si>
    <t xml:space="preserve">86633 </t>
  </si>
  <si>
    <t>DEST160</t>
  </si>
  <si>
    <t>Industri Kimia Dan Kertas, JI. KertopatenNo. 3 - Surabaya</t>
  </si>
  <si>
    <t>IND</t>
  </si>
  <si>
    <t>ID</t>
  </si>
  <si>
    <t>DEST306</t>
  </si>
  <si>
    <t>A5/204 Alfa Co Op HSC Soc, Kalpak Estate, Wadala East, Mumbai</t>
  </si>
  <si>
    <t>Maharashtra</t>
  </si>
  <si>
    <t>Mumbai- 400003</t>
  </si>
  <si>
    <t>DEST324</t>
  </si>
  <si>
    <t>No 73, xizhutingding village gongchen street licheng district putian city</t>
  </si>
  <si>
    <t>DEST207</t>
  </si>
  <si>
    <t>Via Malpaga</t>
  </si>
  <si>
    <t>Casto (Brescia)</t>
  </si>
  <si>
    <t>25070</t>
  </si>
  <si>
    <t>DEST307</t>
  </si>
  <si>
    <t xml:space="preserve">Poligno Industrial Monte Boyal,  Avda. Constitución </t>
  </si>
  <si>
    <t>228</t>
  </si>
  <si>
    <t>Casarrubios del Monte, Toledo</t>
  </si>
  <si>
    <t>45950</t>
  </si>
  <si>
    <t>DEST217</t>
  </si>
  <si>
    <t xml:space="preserve">Calle Camino de Palos 22_x000D_
</t>
  </si>
  <si>
    <t xml:space="preserve">Palos_x000D_
</t>
  </si>
  <si>
    <t>DEST231</t>
  </si>
  <si>
    <t xml:space="preserve">Parque Empresarial Pedrapartida Parcela 12-14 , Nave 4_x000D_
</t>
  </si>
  <si>
    <t>15316</t>
  </si>
  <si>
    <t>DEST91</t>
  </si>
  <si>
    <t>Pol. Ind. d’Alfarrasi c/ Carrascalet</t>
  </si>
  <si>
    <t>Valencia</t>
  </si>
  <si>
    <t>46893 Alfarrasi</t>
  </si>
  <si>
    <t>DEST284</t>
  </si>
  <si>
    <t>Parque Tecnológico de Reciclado "López Soriano", Ctra. La Cartuja a Torrecilla de Valmadrid, Km. 1,95.</t>
  </si>
  <si>
    <t xml:space="preserve"> La Cartuja Baja (Zaragoza)</t>
  </si>
  <si>
    <t>50720</t>
  </si>
  <si>
    <t>DEST139</t>
  </si>
  <si>
    <t>Cobre 21, PTR Lopez Soriano, La Cartuja</t>
  </si>
  <si>
    <t>50013</t>
  </si>
  <si>
    <t>DEST251</t>
  </si>
  <si>
    <t>Poligono Industrial Pina de Ebro, Calle D</t>
  </si>
  <si>
    <t>Parcela 12</t>
  </si>
  <si>
    <t>50750</t>
  </si>
  <si>
    <t>DEST46</t>
  </si>
  <si>
    <t xml:space="preserve">Rue de la Fête Dieu_x000D_
</t>
  </si>
  <si>
    <t xml:space="preserve">Sury le Comtal_x000D_
</t>
  </si>
  <si>
    <t>42450</t>
  </si>
  <si>
    <t>DEST122</t>
  </si>
  <si>
    <t xml:space="preserve">C/ los Vascos, 17 – PI Cobo Calleja_x000D_
</t>
  </si>
  <si>
    <t xml:space="preserve">Fuenlabrada_x000D_
</t>
  </si>
  <si>
    <t xml:space="preserve">28947 MADRID </t>
  </si>
  <si>
    <t>DEST110</t>
  </si>
  <si>
    <t>Poligono Industrial San Juan</t>
  </si>
  <si>
    <t>0</t>
  </si>
  <si>
    <t>Cuenca</t>
  </si>
  <si>
    <t>16440 Montalbo</t>
  </si>
  <si>
    <t>Av. Deputacion</t>
  </si>
  <si>
    <t>n. 5-6</t>
  </si>
  <si>
    <t>L’Olleria</t>
  </si>
  <si>
    <t>46850</t>
  </si>
  <si>
    <t>DEST201</t>
  </si>
  <si>
    <t>C/ Gutemberg</t>
  </si>
  <si>
    <t>319</t>
  </si>
  <si>
    <t>PI Torrehierro</t>
  </si>
  <si>
    <t>45600 Talavera de la Reina</t>
  </si>
  <si>
    <t>DEST281</t>
  </si>
  <si>
    <t xml:space="preserve">CALLE DEL MOLI 3-5, Sant Celoni </t>
  </si>
  <si>
    <t>08014</t>
  </si>
  <si>
    <t>DEST308</t>
  </si>
  <si>
    <t>Edificio Reimasa Chávarri</t>
  </si>
  <si>
    <t>Setão – Vizcaya</t>
  </si>
  <si>
    <t>48910</t>
  </si>
  <si>
    <t>DEST319</t>
  </si>
  <si>
    <t>Destino fictício para efeitos de PRTR</t>
  </si>
  <si>
    <t>AL</t>
  </si>
  <si>
    <t>DEST235</t>
  </si>
  <si>
    <t>Poligno Industrial Agurain</t>
  </si>
  <si>
    <t>12</t>
  </si>
  <si>
    <t>Salvatierra</t>
  </si>
  <si>
    <t xml:space="preserve">01200 Álaver </t>
  </si>
  <si>
    <t>DEST266</t>
  </si>
  <si>
    <t>Florianigasse</t>
  </si>
  <si>
    <t>Neu-Rum Tirol</t>
  </si>
  <si>
    <t>6063</t>
  </si>
  <si>
    <t>DEST47</t>
  </si>
  <si>
    <t>Polígono Industrial Rubí-Sud_x000D_
Avda. Antonio Gaudí, 76-126 - Nave nº 12</t>
  </si>
  <si>
    <t>76-126</t>
  </si>
  <si>
    <t>RUBI (Barcelona)</t>
  </si>
  <si>
    <t>08191</t>
  </si>
  <si>
    <t>DEST70</t>
  </si>
  <si>
    <t>C/San Antolin</t>
  </si>
  <si>
    <t xml:space="preserve">Legutiano </t>
  </si>
  <si>
    <t>01170</t>
  </si>
  <si>
    <t>DEST196</t>
  </si>
  <si>
    <t>Polígono Industrial Hacienda Dolores A-92 km</t>
  </si>
  <si>
    <t xml:space="preserve">Alcalá de Guadaíra, Sevilla </t>
  </si>
  <si>
    <t>DEST224</t>
  </si>
  <si>
    <t>BARRIO ELBARRENA S/N</t>
  </si>
  <si>
    <t>ADUNA</t>
  </si>
  <si>
    <t>20150 VILLABONA</t>
  </si>
  <si>
    <t>DEST78</t>
  </si>
  <si>
    <t>Porrino</t>
  </si>
  <si>
    <t>Vigo</t>
  </si>
  <si>
    <t>DEST147</t>
  </si>
  <si>
    <t>BARRIO ARBIDE S/N, ARRANKUDIAGA</t>
  </si>
  <si>
    <t xml:space="preserve">VIZCAYA </t>
  </si>
  <si>
    <t>48498</t>
  </si>
  <si>
    <t>DEST321</t>
  </si>
  <si>
    <t>Carretera Jimena a Castellar Km 4_x000D_
Área Logistica Bahía de Algeciras, Poligono Guadarranque</t>
  </si>
  <si>
    <t>San Roque (Cádiz)</t>
  </si>
  <si>
    <t>11369</t>
  </si>
  <si>
    <t>DEST323</t>
  </si>
  <si>
    <t>Am Kanal</t>
  </si>
  <si>
    <t>Bramsche</t>
  </si>
  <si>
    <t xml:space="preserve">D-49565 </t>
  </si>
  <si>
    <t>DEST48</t>
  </si>
  <si>
    <t xml:space="preserve">Ctra. SE-520, Km3_x000D_
</t>
  </si>
  <si>
    <t xml:space="preserve">Salteras (Sevilla)_x000D_
</t>
  </si>
  <si>
    <t>41909</t>
  </si>
  <si>
    <t>DEST105</t>
  </si>
  <si>
    <t>Ctra. Porriño - Salceda</t>
  </si>
  <si>
    <t>km 2</t>
  </si>
  <si>
    <t>Atios - O Porriño</t>
  </si>
  <si>
    <t>DEST186</t>
  </si>
  <si>
    <t>POLIGONO INDUSTRIAL GOIAIN C/ SAN ANTOLIN</t>
  </si>
  <si>
    <t>16</t>
  </si>
  <si>
    <t>ALAVO</t>
  </si>
  <si>
    <t>01170 LEGUTIANO</t>
  </si>
  <si>
    <t>DEST75</t>
  </si>
  <si>
    <t>Avda. Conde Santa Barbara</t>
  </si>
  <si>
    <t>Lugones</t>
  </si>
  <si>
    <t>33420</t>
  </si>
  <si>
    <t>DEST246</t>
  </si>
  <si>
    <t>C/ Benito Más y Prat</t>
  </si>
  <si>
    <t>nº 5, oficina 10-13</t>
  </si>
  <si>
    <t>41005</t>
  </si>
  <si>
    <t>DEST49</t>
  </si>
  <si>
    <t xml:space="preserve">7th floor, Zhongrui Mansaion Qinhuangdao Road No 119 Rizhao Shandong_x000D_
</t>
  </si>
  <si>
    <t>119</t>
  </si>
  <si>
    <t xml:space="preserve">Rizhao Shandong_x000D_
</t>
  </si>
  <si>
    <t>DEST229</t>
  </si>
  <si>
    <t>Alstadler Strass</t>
  </si>
  <si>
    <t>19-21</t>
  </si>
  <si>
    <t>20095</t>
  </si>
  <si>
    <t>DEST277</t>
  </si>
  <si>
    <t xml:space="preserve">C/ Londres, 2, La Pobla de Vallbona_x000D_
</t>
  </si>
  <si>
    <t xml:space="preserve">Valencia_x000D_
</t>
  </si>
  <si>
    <t>46185</t>
  </si>
  <si>
    <t>DEST88</t>
  </si>
  <si>
    <t>March Street</t>
  </si>
  <si>
    <t>Sheffield</t>
  </si>
  <si>
    <t>S9 5DQ - Sheffield</t>
  </si>
  <si>
    <t>DEST288</t>
  </si>
  <si>
    <t>Cotiño 117, Apt. 73</t>
  </si>
  <si>
    <t>117</t>
  </si>
  <si>
    <t>Mos - Pontevedra</t>
  </si>
  <si>
    <t>36417  Mos - Pontevedra</t>
  </si>
  <si>
    <t>DEST60</t>
  </si>
  <si>
    <t xml:space="preserve">C/ CREU GUIXERA </t>
  </si>
  <si>
    <t>Manresa</t>
  </si>
  <si>
    <t>08243 MANRESA</t>
  </si>
  <si>
    <t>DEST287</t>
  </si>
  <si>
    <t>San Juan de la Penã</t>
  </si>
  <si>
    <t>144</t>
  </si>
  <si>
    <t>50015</t>
  </si>
  <si>
    <t>DEST65</t>
  </si>
  <si>
    <t>JUNGNERGATAN- BOX 709</t>
  </si>
  <si>
    <t>Oskarshamn</t>
  </si>
  <si>
    <t>DEST309</t>
  </si>
  <si>
    <t xml:space="preserve">Sint Jansweg, 9 B- 9130 KALLO_x000D_
</t>
  </si>
  <si>
    <t>9B</t>
  </si>
  <si>
    <t xml:space="preserve">Kallo_x000D_
</t>
  </si>
  <si>
    <t>9130</t>
  </si>
  <si>
    <t>DEST80</t>
  </si>
  <si>
    <t xml:space="preserve">Lot 635 &amp; 660, kawasan Perindustrian Tuanku Ja'afar, _x000D_
</t>
  </si>
  <si>
    <t xml:space="preserve">Negeri Sembilan_x000D_
</t>
  </si>
  <si>
    <t>71450</t>
  </si>
  <si>
    <t>MY</t>
  </si>
  <si>
    <t>DEST93</t>
  </si>
  <si>
    <t xml:space="preserve">C/. Vega del Henares, nº2, Polígono Industrial de Quer – Parcela Nº 1 _x000D_
</t>
  </si>
  <si>
    <t xml:space="preserve">Quer (Guadalajara)_x000D_
</t>
  </si>
  <si>
    <t>19209</t>
  </si>
  <si>
    <t>DEST136</t>
  </si>
  <si>
    <t>Suite # 34, Dehdi Business Plaza_x000D_
E/2 Estate Avenue Road, S.I.T.E</t>
  </si>
  <si>
    <t>Karachi</t>
  </si>
  <si>
    <t>75700</t>
  </si>
  <si>
    <t>DEST153</t>
  </si>
  <si>
    <t xml:space="preserve">Camino de Hormigueras_x000D_
</t>
  </si>
  <si>
    <t>171</t>
  </si>
  <si>
    <t xml:space="preserve">MADRID_x000D_
</t>
  </si>
  <si>
    <t>28031</t>
  </si>
  <si>
    <t>DEST140</t>
  </si>
  <si>
    <t xml:space="preserve">No1388, Jiamei Rd nanxiang Shanghai_x000D_
</t>
  </si>
  <si>
    <t>1388</t>
  </si>
  <si>
    <t xml:space="preserve">Shanghai_x000D_
</t>
  </si>
  <si>
    <t>DEST228</t>
  </si>
  <si>
    <t>Room 19, No380 road shuangqing Baoshan district, shangahai</t>
  </si>
  <si>
    <t>DEST205</t>
  </si>
  <si>
    <t>No1588, Huiren road, Jiading district, Shanghai</t>
  </si>
  <si>
    <t>DEST208</t>
  </si>
  <si>
    <t>JACOBSTRASSE</t>
  </si>
  <si>
    <t>41-45</t>
  </si>
  <si>
    <t>ENNEPETAL-VOERDE</t>
  </si>
  <si>
    <t>58256</t>
  </si>
  <si>
    <t>DEST50</t>
  </si>
  <si>
    <t>Parque Empresarial</t>
  </si>
  <si>
    <t>As Somozas (A Coruña)</t>
  </si>
  <si>
    <t>15564</t>
  </si>
  <si>
    <t>DEST51</t>
  </si>
  <si>
    <t>Avenue Jean Jaurès</t>
  </si>
  <si>
    <t xml:space="preserve"> Viviez</t>
  </si>
  <si>
    <t>12110</t>
  </si>
  <si>
    <t>DEST52</t>
  </si>
  <si>
    <t>Parque Empresarial O Carballiño_x000D_
Apartado 114</t>
  </si>
  <si>
    <t>22-21 B</t>
  </si>
  <si>
    <t>32500</t>
  </si>
  <si>
    <t>Ourense</t>
  </si>
  <si>
    <t>DEST172</t>
  </si>
  <si>
    <t>100chemin de Gréty</t>
  </si>
  <si>
    <t>BP89</t>
  </si>
  <si>
    <t>Neufchateau</t>
  </si>
  <si>
    <t>88300</t>
  </si>
  <si>
    <t>DEST112</t>
  </si>
  <si>
    <t xml:space="preserve">Gradiscanska _x000D_
</t>
  </si>
  <si>
    <t xml:space="preserve">Zagreb_x000D_
</t>
  </si>
  <si>
    <t>10000</t>
  </si>
  <si>
    <t>HR</t>
  </si>
  <si>
    <t>DEST328</t>
  </si>
  <si>
    <t>UNIT 11 NAMASHKARITHAN PATTI VILAGE</t>
  </si>
  <si>
    <t>0000000</t>
  </si>
  <si>
    <t>DEST310</t>
  </si>
  <si>
    <t xml:space="preserve">Widdersdorfer Str. </t>
  </si>
  <si>
    <t>329</t>
  </si>
  <si>
    <t xml:space="preserve">Köln </t>
  </si>
  <si>
    <t>50933</t>
  </si>
  <si>
    <t>DEST195</t>
  </si>
  <si>
    <t xml:space="preserve">Calle Potassi – Apartado 76_x000D_
</t>
  </si>
  <si>
    <t xml:space="preserve">Martorell (Barcelona)_x000D_
</t>
  </si>
  <si>
    <t>08760</t>
  </si>
  <si>
    <t>DEST124</t>
  </si>
  <si>
    <t>An der Hohen Strasse</t>
  </si>
  <si>
    <t>Röthlein</t>
  </si>
  <si>
    <t>D-97520</t>
  </si>
  <si>
    <t>DEST243</t>
  </si>
  <si>
    <t xml:space="preserve">Autovia A-92, Salida303, Carretera de Hérnán Valle KM3.5_x000D_
</t>
  </si>
  <si>
    <t xml:space="preserve">Hérnán Valle_x000D_
</t>
  </si>
  <si>
    <t>DEST233</t>
  </si>
  <si>
    <t>Churchill House, Brent Street Hendon</t>
  </si>
  <si>
    <t>137</t>
  </si>
  <si>
    <t>NW4 4DJ</t>
  </si>
  <si>
    <t>DEST236</t>
  </si>
  <si>
    <t>5/F, SPA Centre, 53 – 55_x000D_
Lockhart Road Wanchai</t>
  </si>
  <si>
    <t>DEST265</t>
  </si>
  <si>
    <t>Plot 65(A), Lorong Perindustrian Bukit Minyak 14Kawasan Perindustrian Bukit Minyak</t>
  </si>
  <si>
    <t>DEST311</t>
  </si>
  <si>
    <t>Polígono Industrial Can Font de la Parera</t>
  </si>
  <si>
    <t>La Roca del Vallès</t>
  </si>
  <si>
    <t>08430</t>
  </si>
  <si>
    <t>DEST197</t>
  </si>
  <si>
    <t>NO, 3 Jalan Perusahaan 2</t>
  </si>
  <si>
    <t xml:space="preserve">NO, 3 Jalan Perusahaan 2_x000D_
</t>
  </si>
  <si>
    <t>DEST326</t>
  </si>
  <si>
    <t>Kunststoffverarbeitung GmbH</t>
  </si>
  <si>
    <t>Wilder Pool 4-5</t>
  </si>
  <si>
    <t xml:space="preserve">Dinklage </t>
  </si>
  <si>
    <t>49413</t>
  </si>
  <si>
    <t>DEST268</t>
  </si>
  <si>
    <t>NO 17 STREET, SONG THAN 2 INDUSTRIALZONE, DI AN TOWN, BINH</t>
  </si>
  <si>
    <t>DUONG PROVINCE</t>
  </si>
  <si>
    <t>DEST312</t>
  </si>
  <si>
    <t>Binhai Huamao Centre</t>
  </si>
  <si>
    <t>621</t>
  </si>
  <si>
    <t>Binhai New District</t>
  </si>
  <si>
    <t>DEST331</t>
  </si>
  <si>
    <t>North of Xinkaikou Road. Xinkaikou townDaodi District, Tianjin (China)</t>
  </si>
  <si>
    <t>DEST313</t>
  </si>
  <si>
    <t>Room 1802, Teda road, Tead, Tianjin</t>
  </si>
  <si>
    <t>DEST203</t>
  </si>
  <si>
    <t>Tiajin Circular Economy, Industrial Zone</t>
  </si>
  <si>
    <t>300451</t>
  </si>
  <si>
    <t>DEST314</t>
  </si>
  <si>
    <t xml:space="preserve">Da Yao Pu Cun, Ziya,Jinghai_x000D_
</t>
  </si>
  <si>
    <t xml:space="preserve">Tianjin_x000D_
</t>
  </si>
  <si>
    <t>DEST92</t>
  </si>
  <si>
    <t>7F, Taida Finance plaza, _x000D_
Shenda Street</t>
  </si>
  <si>
    <t>No9</t>
  </si>
  <si>
    <t>Develop Area, Tianjin</t>
  </si>
  <si>
    <t>300000</t>
  </si>
  <si>
    <t>DEST163</t>
  </si>
  <si>
    <t>RM 306 3/F WOFOO BILDG 204-210 TEXACO RDTSUEN WAN NT HONG KONG</t>
  </si>
  <si>
    <t>HONG KONG</t>
  </si>
  <si>
    <t>DEST315</t>
  </si>
  <si>
    <t xml:space="preserve">Carretera n.º 630. Km 636_x000D_
</t>
  </si>
  <si>
    <t xml:space="preserve">Torremejía_x000D_
</t>
  </si>
  <si>
    <t>6210</t>
  </si>
  <si>
    <t>DEST84</t>
  </si>
  <si>
    <t>C.Guzmán el Bueno</t>
  </si>
  <si>
    <t>133 EdGermania, 6º</t>
  </si>
  <si>
    <t>28003</t>
  </si>
  <si>
    <t>DEST53</t>
  </si>
  <si>
    <t>Ctra Del Puerto Exterior</t>
  </si>
  <si>
    <t>Palos de la Frontera - Huelva</t>
  </si>
  <si>
    <t>DEST54</t>
  </si>
  <si>
    <t>Parc Industriel de la Plaine de l'Ain BP</t>
  </si>
  <si>
    <t>55</t>
  </si>
  <si>
    <t>Saint Vulbas</t>
  </si>
  <si>
    <t>1152</t>
  </si>
  <si>
    <t>DEST55</t>
  </si>
  <si>
    <t>CSAT-DCA/Debitorenbuchhaltung_x000D_
Gebaude</t>
  </si>
  <si>
    <t>800 - 2. Etage</t>
  </si>
  <si>
    <t>D-63403</t>
  </si>
  <si>
    <t>DEST142</t>
  </si>
  <si>
    <t xml:space="preserve">6020 Navigation BLVD Houston_x000D_
</t>
  </si>
  <si>
    <t xml:space="preserve">Texas_x000D_
</t>
  </si>
  <si>
    <t>77011</t>
  </si>
  <si>
    <t>DEST132</t>
  </si>
  <si>
    <t>Galileu</t>
  </si>
  <si>
    <t xml:space="preserve">303 - 5B </t>
  </si>
  <si>
    <t>8028</t>
  </si>
  <si>
    <t>DEST56</t>
  </si>
  <si>
    <t>Z.I. La Croisiere</t>
  </si>
  <si>
    <t>Bollene</t>
  </si>
  <si>
    <t>F-84500</t>
  </si>
  <si>
    <t>DEST170</t>
  </si>
  <si>
    <t>Carretera CA-3113 (Puerto Real - La Ina), km.13</t>
  </si>
  <si>
    <t>Cadiz</t>
  </si>
  <si>
    <t>11596</t>
  </si>
  <si>
    <t>DEST57</t>
  </si>
  <si>
    <t>P.O. Box 68, Village Chavaj</t>
  </si>
  <si>
    <t>Gujarat</t>
  </si>
  <si>
    <t>392002</t>
  </si>
  <si>
    <t>DEST175</t>
  </si>
  <si>
    <t>Avenue Maryse Bastie</t>
  </si>
  <si>
    <t>Le Palais Sur Vienne (Haute-Vienne)</t>
  </si>
  <si>
    <t>87410</t>
  </si>
  <si>
    <t>DEST58</t>
  </si>
  <si>
    <t xml:space="preserve">Crta. C-45, Km 10 de Fraga a Maials </t>
  </si>
  <si>
    <t>Lérida</t>
  </si>
  <si>
    <t>25183 SERÒS (</t>
  </si>
  <si>
    <t>DEST171</t>
  </si>
  <si>
    <t>Flat/Rm 1303 Fook Yip BLDG 53 Kwai Fung Crescent Kwai Chung NT</t>
  </si>
  <si>
    <t>Kwai Fung</t>
  </si>
  <si>
    <t>1303</t>
  </si>
  <si>
    <t>DEST225</t>
  </si>
  <si>
    <t>Room Suite 2611,Office Tower Langham Place</t>
  </si>
  <si>
    <t>8Argyle St,Mong Kok, Kowloon</t>
  </si>
  <si>
    <t>DEST190</t>
  </si>
  <si>
    <t>Unit 701, Grand City Plaza, N1-17 Sai Lau Lok Road</t>
  </si>
  <si>
    <t>DEST316</t>
  </si>
  <si>
    <t>Room 1206, Shenzhen Kerry Centre</t>
  </si>
  <si>
    <t>Shenzhen</t>
  </si>
  <si>
    <t>518000</t>
  </si>
  <si>
    <t>DEST115</t>
  </si>
  <si>
    <t>Rua Gustavo Zimmermann, Itoupava Central</t>
  </si>
  <si>
    <t>8463</t>
  </si>
  <si>
    <t>Blumenau Santa Catarina</t>
  </si>
  <si>
    <t>89063-002</t>
  </si>
  <si>
    <t>DEST240</t>
  </si>
  <si>
    <t>C/Juan Brotons, 3ac. IBI</t>
  </si>
  <si>
    <t>DEST152</t>
  </si>
  <si>
    <t>Industriestrasse</t>
  </si>
  <si>
    <t xml:space="preserve"> Wurzen</t>
  </si>
  <si>
    <t>4808</t>
  </si>
  <si>
    <t>DEST59</t>
  </si>
  <si>
    <t>Room7068, Qiche Building no86, xidajie street, zhifu district, yantai city</t>
  </si>
  <si>
    <t>DEST213</t>
  </si>
  <si>
    <t>Dúbravská cesta</t>
  </si>
  <si>
    <t>Bratislava</t>
  </si>
  <si>
    <t>84104</t>
  </si>
  <si>
    <t>SK</t>
  </si>
  <si>
    <t>DEST257</t>
  </si>
  <si>
    <t>Huanan Recycling Resources Industrial Base</t>
  </si>
  <si>
    <t>Wuhe Zhen, Guangning Country China</t>
  </si>
  <si>
    <t>DEST267</t>
  </si>
  <si>
    <t>RM1603, Jin Du Mansion, No345, Huan Chen (w) Road Ningbo</t>
  </si>
  <si>
    <t>DEST214</t>
  </si>
  <si>
    <t>SHATIAN LAKE HUZHEN TOWN LONGYOU COUNTRY 324401</t>
  </si>
  <si>
    <t>DEST317</t>
  </si>
  <si>
    <t xml:space="preserve">ROAD RENEWABLE METAL RESOURCES IND BASE LUQIATAIZHOU ZHEJIANG </t>
  </si>
  <si>
    <t>DEST318</t>
  </si>
  <si>
    <t>Calle La Paz</t>
  </si>
  <si>
    <t>Aldaia (Valencia)</t>
  </si>
  <si>
    <t xml:space="preserve">46960 Aldaia </t>
  </si>
  <si>
    <t>DEST270</t>
  </si>
  <si>
    <t>OUTRO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</si>
</sst>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164" formatCode="0.00000"/>
    <numFmt numFmtId="165" formatCode="0.000"/>
    <numFmt numFmtId="166" formatCode="d/m/yy;@"/>
    <numFmt numFmtId="167" formatCode="0.0"/>
    <numFmt numFmtId="168" formatCode="0.000000000000"/>
  </numFmts>
  <fonts count="173">
    <font>
      <sz val="11"/>
      <color theme="1"/>
      <name val="Corbel"/>
      <charset val="134"/>
      <scheme val="minor"/>
    </font>
    <font>
      <b/>
      <sz val="11"/>
      <color theme="1"/>
      <name val="Corbel"/>
      <charset val="134"/>
      <scheme val="minor"/>
    </font>
    <font>
      <sz val="11"/>
      <color rgb="FF212121"/>
      <name val="Arial"/>
      <charset val="134"/>
    </font>
    <font>
      <sz val="11"/>
      <color theme="1"/>
      <name val="Calibri"/>
      <charset val="134"/>
    </font>
    <font>
      <sz val="11"/>
      <color theme="1"/>
      <name val="Corbel"/>
      <charset val="134"/>
    </font>
    <font>
      <b/>
      <sz val="18"/>
      <color rgb="FF0070C0"/>
      <name val="Corbel"/>
      <charset val="134"/>
      <scheme val="minor"/>
    </font>
    <font>
      <sz val="11"/>
      <color theme="0"/>
      <name val="Corbel"/>
      <charset val="134"/>
      <scheme val="minor"/>
    </font>
    <font>
      <u/>
      <sz val="11"/>
      <color theme="10"/>
      <name val="Corbel"/>
      <charset val="134"/>
      <scheme val="major"/>
    </font>
    <font>
      <b/>
      <sz val="14"/>
      <color theme="4" tint="-0.249977111117893"/>
      <name val="Corbel"/>
      <charset val="134"/>
      <scheme val="minor"/>
    </font>
    <font>
      <b/>
      <sz val="14"/>
      <color theme="9" tint="-0.249977111117893"/>
      <name val="Corbel"/>
      <charset val="134"/>
      <scheme val="minor"/>
    </font>
    <font>
      <sz val="12"/>
      <color theme="1"/>
      <name val="Corbel"/>
      <charset val="134"/>
      <scheme val="minor"/>
    </font>
    <font>
      <sz val="9"/>
      <color theme="0"/>
      <name val="Corbel"/>
      <charset val="134"/>
      <scheme val="major"/>
    </font>
    <font>
      <b/>
      <sz val="14"/>
      <color rgb="FF0070C0"/>
      <name val="Corbel"/>
      <charset val="134"/>
      <scheme val="major"/>
    </font>
    <font>
      <b/>
      <sz val="10"/>
      <color theme="0"/>
      <name val="Corbel"/>
      <charset val="134"/>
      <scheme val="major"/>
    </font>
    <font>
      <sz val="10"/>
      <color theme="0"/>
      <name val="Corbel"/>
      <charset val="134"/>
      <scheme val="major"/>
    </font>
    <font>
      <b/>
      <sz val="9"/>
      <color theme="0"/>
      <name val="Corbel"/>
      <charset val="134"/>
      <scheme val="major"/>
    </font>
    <font>
      <sz val="9"/>
      <color theme="1"/>
      <name val="Corbel"/>
      <charset val="134"/>
      <scheme val="major"/>
    </font>
    <font>
      <sz val="10"/>
      <color theme="1"/>
      <name val="Corbel"/>
      <charset val="134"/>
      <scheme val="minor"/>
    </font>
    <font>
      <b/>
      <sz val="12"/>
      <color theme="4" tint="-0.249977111117893"/>
      <name val="Corbel"/>
      <charset val="134"/>
      <scheme val="minor"/>
    </font>
    <font>
      <b/>
      <sz val="12"/>
      <color theme="9" tint="-0.249977111117893"/>
      <name val="Corbel"/>
      <charset val="134"/>
      <scheme val="minor"/>
    </font>
    <font>
      <b/>
      <sz val="10"/>
      <color rgb="FF0070C0"/>
      <name val="Corbel"/>
      <charset val="134"/>
      <scheme val="minor"/>
    </font>
    <font>
      <sz val="10"/>
      <color rgb="FF0070C0"/>
      <name val="Corbel"/>
      <charset val="134"/>
      <scheme val="minor"/>
    </font>
    <font>
      <b/>
      <sz val="10"/>
      <name val="Corbel"/>
      <charset val="134"/>
      <scheme val="minor"/>
    </font>
    <font>
      <sz val="10"/>
      <color theme="1" tint="0.499984740745262"/>
      <name val="Corbel"/>
      <charset val="134"/>
      <scheme val="minor"/>
    </font>
    <font>
      <b/>
      <sz val="10"/>
      <color theme="1"/>
      <name val="Corbel"/>
      <charset val="134"/>
      <scheme val="minor"/>
    </font>
    <font>
      <b/>
      <sz val="9"/>
      <color theme="1"/>
      <name val="Corbel"/>
      <charset val="134"/>
      <scheme val="minor"/>
    </font>
    <font>
      <sz val="10"/>
      <color rgb="FF1F497D"/>
      <name val="Calibri"/>
      <charset val="134"/>
    </font>
    <font>
      <b/>
      <sz val="18"/>
      <color rgb="FF0070C0"/>
      <name val="Corbel"/>
      <charset val="134"/>
      <scheme val="major"/>
    </font>
    <font>
      <sz val="10"/>
      <color theme="0"/>
      <name val="Corbel"/>
      <charset val="134"/>
      <scheme val="minor"/>
    </font>
    <font>
      <sz val="10"/>
      <color theme="0" tint="-0.499984740745262"/>
      <name val="Corbel"/>
      <charset val="134"/>
      <scheme val="major"/>
    </font>
    <font>
      <b/>
      <sz val="11"/>
      <color theme="4" tint="-0.249977111117893"/>
      <name val="Corbel"/>
      <charset val="134"/>
      <scheme val="major"/>
    </font>
    <font>
      <b/>
      <sz val="11"/>
      <color theme="4" tint="-0.249977111117893"/>
      <name val="Corbel"/>
      <charset val="134"/>
      <scheme val="minor"/>
    </font>
    <font>
      <b/>
      <sz val="16"/>
      <color theme="4" tint="-0.249977111117893"/>
      <name val="Corbel"/>
      <charset val="134"/>
      <scheme val="major"/>
    </font>
    <font>
      <b/>
      <sz val="18"/>
      <color theme="4" tint="-0.249977111117893"/>
      <name val="Corbel"/>
      <charset val="134"/>
      <scheme val="major"/>
    </font>
    <font>
      <b/>
      <sz val="18"/>
      <color theme="4" tint="-0.249977111117893"/>
      <name val="Corbel"/>
      <charset val="134"/>
      <scheme val="minor"/>
    </font>
    <font>
      <sz val="18"/>
      <color theme="1"/>
      <name val="Corbel"/>
      <charset val="134"/>
      <scheme val="minor"/>
    </font>
    <font>
      <b/>
      <sz val="12"/>
      <color theme="1" tint="0.34998626667073579"/>
      <name val="Corbel"/>
      <charset val="134"/>
      <scheme val="major"/>
    </font>
    <font>
      <sz val="10"/>
      <color theme="6" tint="-0.249977111117893"/>
      <name val="Corbel"/>
      <charset val="134"/>
      <scheme val="major"/>
    </font>
    <font>
      <b/>
      <sz val="13.5"/>
      <color rgb="FF002060"/>
      <name val="Corbel"/>
      <charset val="134"/>
      <scheme val="major"/>
    </font>
    <font>
      <sz val="11"/>
      <color rgb="FFFF0000"/>
      <name val="Corbel"/>
      <charset val="134"/>
      <scheme val="minor"/>
    </font>
    <font>
      <b/>
      <sz val="11.5"/>
      <color theme="1" tint="0.34998626667073579"/>
      <name val="Corbel"/>
      <charset val="134"/>
      <scheme val="major"/>
    </font>
    <font>
      <sz val="11"/>
      <color theme="1" tint="0.24994659260841701"/>
      <name val="Corbel"/>
      <charset val="134"/>
      <scheme val="major"/>
    </font>
    <font>
      <b/>
      <sz val="11.5"/>
      <color theme="1" tint="0.249977111117893"/>
      <name val="Corbel"/>
      <charset val="134"/>
      <scheme val="major"/>
    </font>
    <font>
      <b/>
      <sz val="11.5"/>
      <color theme="1" tint="0.24994659260841701"/>
      <name val="Corbel"/>
      <charset val="134"/>
      <scheme val="major"/>
    </font>
    <font>
      <sz val="9"/>
      <color theme="1" tint="0.24994659260841701"/>
      <name val="Corbel"/>
      <charset val="134"/>
      <scheme val="major"/>
    </font>
    <font>
      <b/>
      <sz val="12"/>
      <name val="Corbel"/>
      <charset val="134"/>
      <scheme val="minor"/>
    </font>
    <font>
      <b/>
      <sz val="18"/>
      <color theme="0"/>
      <name val="Corbel"/>
      <charset val="134"/>
      <scheme val="major"/>
    </font>
    <font>
      <u/>
      <sz val="12"/>
      <color theme="10"/>
      <name val="Corbel"/>
      <charset val="134"/>
      <scheme val="major"/>
    </font>
    <font>
      <sz val="11"/>
      <color theme="5" tint="-0.249977111117893"/>
      <name val="Corbel"/>
      <charset val="134"/>
      <scheme val="minor"/>
    </font>
    <font>
      <b/>
      <sz val="11"/>
      <color theme="1" tint="0.24994659260841701"/>
      <name val="Corbel"/>
      <charset val="134"/>
      <scheme val="major"/>
    </font>
    <font>
      <b/>
      <sz val="10"/>
      <color theme="1" tint="0.24994659260841701"/>
      <name val="Arial"/>
      <charset val="134"/>
    </font>
    <font>
      <b/>
      <sz val="12"/>
      <color theme="1" tint="0.24994659260841701"/>
      <name val="Corbel"/>
      <charset val="134"/>
      <scheme val="major"/>
    </font>
    <font>
      <sz val="11"/>
      <name val="Corbel"/>
      <charset val="134"/>
      <scheme val="minor"/>
    </font>
    <font>
      <b/>
      <sz val="18"/>
      <color rgb="FF002060"/>
      <name val="Corbel"/>
      <charset val="134"/>
      <scheme val="major"/>
    </font>
    <font>
      <sz val="12"/>
      <name val="Corbel"/>
      <charset val="134"/>
      <scheme val="minor"/>
    </font>
    <font>
      <sz val="12"/>
      <color theme="1" tint="0.24994659260841701"/>
      <name val="Corbel"/>
      <charset val="134"/>
      <scheme val="major"/>
    </font>
    <font>
      <b/>
      <sz val="11.5"/>
      <color theme="1"/>
      <name val="Corbel"/>
      <charset val="134"/>
      <scheme val="minor"/>
    </font>
    <font>
      <sz val="12"/>
      <color theme="0"/>
      <name val="Corbel"/>
      <charset val="134"/>
      <scheme val="major"/>
    </font>
    <font>
      <b/>
      <sz val="12"/>
      <color theme="0"/>
      <name val="Corbel"/>
      <charset val="134"/>
      <scheme val="major"/>
    </font>
    <font>
      <sz val="12"/>
      <color theme="0"/>
      <name val="Corbel"/>
      <charset val="134"/>
      <scheme val="minor"/>
    </font>
    <font>
      <sz val="11"/>
      <color theme="0" tint="-0.499984740745262"/>
      <name val="Corbel"/>
      <charset val="134"/>
      <scheme val="minor"/>
    </font>
    <font>
      <sz val="8"/>
      <color theme="0" tint="-0.499984740745262"/>
      <name val="Corbel"/>
      <charset val="134"/>
      <scheme val="major"/>
    </font>
    <font>
      <b/>
      <sz val="11.5"/>
      <name val="Corbel"/>
      <charset val="134"/>
      <scheme val="major"/>
    </font>
    <font>
      <sz val="11"/>
      <color rgb="FF0070C0"/>
      <name val="Corbel"/>
      <charset val="134"/>
      <scheme val="minor"/>
    </font>
    <font>
      <b/>
      <sz val="10"/>
      <color theme="1" tint="0.24994659260841701"/>
      <name val="Corbel"/>
      <charset val="134"/>
      <scheme val="major"/>
    </font>
    <font>
      <b/>
      <sz val="8"/>
      <color theme="1" tint="0.34998626667073579"/>
      <name val="Corbel"/>
      <charset val="134"/>
      <scheme val="major"/>
    </font>
    <font>
      <b/>
      <sz val="11"/>
      <name val="Corbel"/>
      <charset val="134"/>
      <scheme val="minor"/>
    </font>
    <font>
      <u/>
      <sz val="9"/>
      <color theme="10"/>
      <name val="Corbel"/>
      <charset val="134"/>
      <scheme val="major"/>
    </font>
    <font>
      <sz val="11.5"/>
      <color theme="1"/>
      <name val="Corbel"/>
      <charset val="134"/>
      <scheme val="minor"/>
    </font>
    <font>
      <b/>
      <sz val="14"/>
      <color theme="0" tint="-0.499984740745262"/>
      <name val="Corbel"/>
      <charset val="134"/>
      <scheme val="major"/>
    </font>
    <font>
      <sz val="8"/>
      <color theme="1" tint="0.24994659260841701"/>
      <name val="Corbel"/>
      <charset val="134"/>
      <scheme val="major"/>
    </font>
    <font>
      <b/>
      <sz val="11"/>
      <color theme="1" tint="0.24994659260841701"/>
      <name val="Corbel"/>
      <charset val="134"/>
      <scheme val="minor"/>
    </font>
    <font>
      <b/>
      <sz val="12"/>
      <name val="Corbel"/>
      <charset val="134"/>
      <scheme val="major"/>
    </font>
    <font>
      <b/>
      <sz val="10"/>
      <name val="Verdana"/>
      <charset val="134"/>
    </font>
    <font>
      <sz val="11"/>
      <name val="Calibri"/>
      <charset val="134"/>
    </font>
    <font>
      <b/>
      <sz val="13"/>
      <color theme="3"/>
      <name val="Corbel"/>
      <charset val="134"/>
      <scheme val="minor"/>
    </font>
    <font>
      <b/>
      <sz val="14"/>
      <color theme="1"/>
      <name val="Corbel"/>
      <charset val="134"/>
      <scheme val="minor"/>
    </font>
    <font>
      <sz val="12"/>
      <color theme="0" tint="-0.499984740745262"/>
      <name val="Corbel"/>
      <charset val="134"/>
      <scheme val="minor"/>
    </font>
    <font>
      <b/>
      <sz val="10"/>
      <color theme="0"/>
      <name val="Verdana"/>
      <charset val="134"/>
    </font>
    <font>
      <sz val="8"/>
      <name val="Verdana"/>
      <charset val="134"/>
    </font>
    <font>
      <sz val="10"/>
      <name val="Verdana"/>
      <charset val="134"/>
    </font>
    <font>
      <sz val="11"/>
      <color rgb="FFEAEAEA"/>
      <name val="Arial"/>
      <charset val="134"/>
    </font>
    <font>
      <sz val="9"/>
      <color theme="1"/>
      <name val="Arial"/>
      <charset val="134"/>
    </font>
    <font>
      <b/>
      <sz val="11"/>
      <color theme="0"/>
      <name val="Corbel"/>
      <charset val="134"/>
      <scheme val="minor"/>
    </font>
    <font>
      <sz val="11"/>
      <color theme="4" tint="-0.249977111117893"/>
      <name val="Corbel"/>
      <charset val="134"/>
      <scheme val="minor"/>
    </font>
    <font>
      <sz val="11"/>
      <color rgb="FF000000"/>
      <name val="Calibri"/>
      <charset val="134"/>
    </font>
    <font>
      <b/>
      <sz val="11"/>
      <color theme="5" tint="-0.249977111117893"/>
      <name val="Corbel"/>
      <charset val="134"/>
      <scheme val="minor"/>
    </font>
    <font>
      <b/>
      <sz val="11"/>
      <color theme="3" tint="-0.499984740745262"/>
      <name val="Corbel"/>
      <charset val="134"/>
      <scheme val="minor"/>
    </font>
    <font>
      <sz val="14"/>
      <color theme="0" tint="-0.499984740745262"/>
      <name val="Corbel"/>
      <charset val="134"/>
      <scheme val="minor"/>
    </font>
    <font>
      <sz val="11.5"/>
      <color theme="1" tint="0.34998626667073579"/>
      <name val="Corbel"/>
      <charset val="134"/>
      <scheme val="major"/>
    </font>
    <font>
      <sz val="11"/>
      <name val="Corbel"/>
      <charset val="134"/>
      <scheme val="major"/>
    </font>
    <font>
      <b/>
      <sz val="9"/>
      <color theme="1"/>
      <name val="Corbel"/>
      <charset val="134"/>
      <scheme val="major"/>
    </font>
    <font>
      <u/>
      <sz val="10"/>
      <color theme="10"/>
      <name val="Corbel"/>
      <charset val="134"/>
      <scheme val="major"/>
    </font>
    <font>
      <b/>
      <sz val="11"/>
      <color theme="0" tint="-0.499984740745262"/>
      <name val="Corbel"/>
      <charset val="134"/>
      <scheme val="major"/>
    </font>
    <font>
      <b/>
      <sz val="11.5"/>
      <color theme="8" tint="-0.249977111117893"/>
      <name val="Corbel"/>
      <charset val="134"/>
      <scheme val="minor"/>
    </font>
    <font>
      <b/>
      <sz val="11"/>
      <color rgb="FFFFFF00"/>
      <name val="Corbel"/>
      <charset val="134"/>
      <scheme val="major"/>
    </font>
    <font>
      <b/>
      <sz val="11"/>
      <color rgb="FFFF0000"/>
      <name val="Corbel"/>
      <charset val="134"/>
      <scheme val="major"/>
    </font>
    <font>
      <b/>
      <sz val="11.5"/>
      <color theme="2" tint="-0.499984740745262"/>
      <name val="Corbel"/>
      <charset val="134"/>
      <scheme val="major"/>
    </font>
    <font>
      <b/>
      <sz val="11.5"/>
      <color theme="4" tint="-0.249977111117893"/>
      <name val="Corbel"/>
      <charset val="134"/>
      <scheme val="major"/>
    </font>
    <font>
      <b/>
      <sz val="11.5"/>
      <color theme="2" tint="-0.749992370372631"/>
      <name val="Corbel"/>
      <charset val="134"/>
      <scheme val="major"/>
    </font>
    <font>
      <sz val="11"/>
      <color rgb="FFFF0000"/>
      <name val="Corbel"/>
      <charset val="134"/>
      <scheme val="major"/>
    </font>
    <font>
      <u/>
      <sz val="11"/>
      <color rgb="FFFF0000"/>
      <name val="Corbel"/>
      <charset val="134"/>
      <scheme val="major"/>
    </font>
    <font>
      <b/>
      <sz val="11"/>
      <color theme="1" tint="0.34998626667073579"/>
      <name val="Corbel"/>
      <charset val="134"/>
      <scheme val="major"/>
    </font>
    <font>
      <b/>
      <sz val="11.5"/>
      <name val="Corbel"/>
      <charset val="134"/>
      <scheme val="minor"/>
    </font>
    <font>
      <sz val="11"/>
      <color theme="0" tint="-0.499984740745262"/>
      <name val="Corbel"/>
      <charset val="134"/>
      <scheme val="major"/>
    </font>
    <font>
      <b/>
      <sz val="36"/>
      <color theme="9" tint="-0.499984740745262"/>
      <name val="Corbel"/>
      <charset val="134"/>
      <scheme val="major"/>
    </font>
    <font>
      <b/>
      <sz val="12"/>
      <color theme="1" tint="0.24994659260841701"/>
      <name val="Calibri"/>
      <charset val="134"/>
    </font>
    <font>
      <sz val="10"/>
      <color theme="1" tint="0.24994659260841701"/>
      <name val="Corbel"/>
      <charset val="134"/>
      <scheme val="major"/>
    </font>
    <font>
      <sz val="10"/>
      <color rgb="FFFF0000"/>
      <name val="Corbel"/>
      <charset val="134"/>
      <scheme val="major"/>
    </font>
    <font>
      <b/>
      <sz val="18"/>
      <color rgb="FFFFC000"/>
      <name val="Corbel"/>
      <charset val="134"/>
      <scheme val="minor"/>
    </font>
    <font>
      <sz val="9"/>
      <color theme="1"/>
      <name val="Corbel"/>
      <charset val="134"/>
      <scheme val="minor"/>
    </font>
    <font>
      <sz val="11"/>
      <color theme="1"/>
      <name val="Symbol"/>
      <charset val="2"/>
    </font>
    <font>
      <b/>
      <sz val="11"/>
      <color theme="9" tint="-0.249977111117893"/>
      <name val="Calibri"/>
      <charset val="134"/>
    </font>
    <font>
      <sz val="11"/>
      <name val="Symbol"/>
      <charset val="2"/>
    </font>
    <font>
      <sz val="11"/>
      <color rgb="FF1F497D"/>
      <name val="Wingdings"/>
      <charset val="2"/>
    </font>
    <font>
      <sz val="11"/>
      <color rgb="FF00B050"/>
      <name val="Calibri"/>
      <charset val="134"/>
    </font>
    <font>
      <sz val="11"/>
      <color theme="1"/>
      <name val="Wingdings"/>
      <charset val="2"/>
    </font>
    <font>
      <sz val="11"/>
      <color rgb="FF1F497D"/>
      <name val="Calibri"/>
      <charset val="134"/>
    </font>
    <font>
      <b/>
      <sz val="12"/>
      <color theme="9" tint="-0.249977111117893"/>
      <name val="Corbel"/>
      <charset val="134"/>
      <scheme val="major"/>
    </font>
    <font>
      <b/>
      <sz val="11"/>
      <name val="Calibri"/>
      <charset val="134"/>
    </font>
    <font>
      <sz val="11"/>
      <color theme="9" tint="-0.249977111117893"/>
      <name val="Corbel"/>
      <charset val="134"/>
    </font>
    <font>
      <sz val="9"/>
      <color rgb="FF000000"/>
      <name val="Corbel"/>
      <charset val="134"/>
    </font>
    <font>
      <b/>
      <sz val="9"/>
      <color rgb="FF002060"/>
      <name val="Corbel"/>
      <charset val="134"/>
    </font>
    <font>
      <sz val="9"/>
      <color theme="1"/>
      <name val="Calibri"/>
      <charset val="134"/>
    </font>
    <font>
      <b/>
      <sz val="9"/>
      <color rgb="FF595959"/>
      <name val="Corbel"/>
      <charset val="134"/>
    </font>
    <font>
      <b/>
      <sz val="9"/>
      <color theme="1"/>
      <name val="Calibri"/>
      <charset val="134"/>
    </font>
    <font>
      <sz val="9"/>
      <color rgb="FF7F7F7F"/>
      <name val="Calibri"/>
      <charset val="134"/>
    </font>
    <font>
      <b/>
      <sz val="9"/>
      <color rgb="FF000000"/>
      <name val="Corbel"/>
      <charset val="134"/>
    </font>
    <font>
      <sz val="9"/>
      <color rgb="FF7F7F7F"/>
      <name val="Corbel"/>
      <charset val="134"/>
    </font>
    <font>
      <b/>
      <sz val="12"/>
      <color rgb="FFFF0000"/>
      <name val="Corbel"/>
      <charset val="134"/>
      <scheme val="major"/>
    </font>
    <font>
      <sz val="8"/>
      <color rgb="FFFF0000"/>
      <name val="Corbel"/>
      <charset val="134"/>
      <scheme val="minor"/>
    </font>
    <font>
      <b/>
      <sz val="11"/>
      <color rgb="FFFF0000"/>
      <name val="Corbel"/>
      <charset val="134"/>
      <scheme val="minor"/>
    </font>
    <font>
      <b/>
      <sz val="11"/>
      <color rgb="FFFF0000"/>
      <name val="Calibri"/>
      <charset val="134"/>
    </font>
    <font>
      <sz val="11"/>
      <color theme="9" tint="-0.249977111117893"/>
      <name val="Corbel"/>
      <charset val="134"/>
      <scheme val="minor"/>
    </font>
    <font>
      <sz val="18"/>
      <color theme="3"/>
      <name val="Corbel"/>
      <charset val="134"/>
      <scheme val="major"/>
    </font>
    <font>
      <sz val="14"/>
      <color theme="1" tint="0.24994659260841701"/>
      <name val="Corbel"/>
      <charset val="134"/>
      <scheme val="minor"/>
    </font>
    <font>
      <sz val="10"/>
      <name val="Arial"/>
      <charset val="134"/>
    </font>
    <font>
      <b/>
      <sz val="11.5"/>
      <color theme="9" tint="-0.499984740745262"/>
      <name val="Corbel"/>
      <charset val="134"/>
      <scheme val="minor"/>
    </font>
    <font>
      <b/>
      <vertAlign val="superscript"/>
      <sz val="11.5"/>
      <color rgb="FFFF0000"/>
      <name val="Corbel"/>
      <charset val="134"/>
      <scheme val="minor"/>
    </font>
    <font>
      <sz val="7"/>
      <color theme="1"/>
      <name val="Times New Roman"/>
      <charset val="134"/>
    </font>
    <font>
      <b/>
      <sz val="11"/>
      <color rgb="FF00B050"/>
      <name val="Calibri"/>
      <charset val="134"/>
    </font>
    <font>
      <sz val="7"/>
      <color rgb="FF1F497D"/>
      <name val="Times New Roman"/>
      <charset val="134"/>
    </font>
    <font>
      <u/>
      <sz val="11"/>
      <name val="Corbel"/>
      <charset val="134"/>
      <scheme val="minor"/>
    </font>
    <font>
      <u/>
      <sz val="11"/>
      <color theme="1" tint="0.24994659260841701"/>
      <name val="Corbel"/>
      <charset val="134"/>
      <scheme val="major"/>
    </font>
    <font>
      <vertAlign val="subscript"/>
      <sz val="10"/>
      <name val="Arial"/>
      <charset val="134"/>
    </font>
    <font>
      <sz val="7"/>
      <name val="Times New Roman"/>
      <charset val="134"/>
    </font>
    <font>
      <b/>
      <sz val="7"/>
      <name val="Times New Roman"/>
      <charset val="134"/>
    </font>
    <font>
      <sz val="9"/>
      <color rgb="FF000000"/>
      <name val="Arial"/>
      <charset val="134"/>
    </font>
    <font>
      <sz val="10"/>
      <name val="Corbel"/>
      <charset val="134"/>
      <scheme val="major"/>
    </font>
    <font>
      <sz val="10"/>
      <color theme="0" tint="-0.34998626667073579"/>
      <name val="Corbel"/>
      <charset val="134"/>
      <scheme val="major"/>
    </font>
    <font>
      <b/>
      <sz val="7"/>
      <color rgb="FFFF0000"/>
      <name val="Times New Roman"/>
      <charset val="134"/>
    </font>
    <font>
      <b/>
      <u/>
      <sz val="13.5"/>
      <color rgb="FF002060"/>
      <name val="Corbel"/>
      <charset val="134"/>
      <scheme val="major"/>
    </font>
    <font>
      <b/>
      <i/>
      <sz val="13.5"/>
      <color rgb="FF002060"/>
      <name val="Corbel"/>
      <charset val="134"/>
      <scheme val="major"/>
    </font>
    <font>
      <vertAlign val="superscript"/>
      <sz val="11"/>
      <color theme="1"/>
      <name val="Corbel"/>
      <charset val="134"/>
      <scheme val="minor"/>
    </font>
    <font>
      <sz val="11"/>
      <color theme="9" tint="-0.249977111117893"/>
      <name val="Calibri"/>
      <charset val="134"/>
    </font>
    <font>
      <b/>
      <vertAlign val="superscript"/>
      <sz val="11.5"/>
      <color theme="1" tint="0.24994659260841701"/>
      <name val="Corbel"/>
      <charset val="134"/>
      <scheme val="major"/>
    </font>
    <font>
      <sz val="10"/>
      <color theme="1" tint="0.34998626667073579"/>
      <name val="Corbel"/>
      <charset val="134"/>
      <scheme val="major"/>
    </font>
    <font>
      <vertAlign val="superscript"/>
      <sz val="11.5"/>
      <color theme="1" tint="0.34998626667073579"/>
      <name val="Corbel"/>
      <charset val="134"/>
      <scheme val="major"/>
    </font>
    <font>
      <b/>
      <sz val="12"/>
      <color rgb="FF92D050"/>
      <name val="Corbel"/>
      <charset val="134"/>
      <scheme val="major"/>
    </font>
    <font>
      <vertAlign val="superscript"/>
      <sz val="9"/>
      <color rgb="FF000000"/>
      <name val="Arial"/>
      <charset val="134"/>
    </font>
    <font>
      <u/>
      <sz val="11"/>
      <color theme="1"/>
      <name val="Corbel"/>
      <charset val="134"/>
      <scheme val="minor"/>
    </font>
    <font>
      <b/>
      <u/>
      <sz val="11"/>
      <color theme="1"/>
      <name val="Corbel"/>
      <charset val="134"/>
      <scheme val="minor"/>
    </font>
    <font>
      <b/>
      <vertAlign val="superscript"/>
      <sz val="11"/>
      <color theme="4" tint="-0.249977111117893"/>
      <name val="Corbel"/>
      <charset val="134"/>
      <scheme val="minor"/>
    </font>
    <font>
      <i/>
      <sz val="11"/>
      <color theme="1"/>
      <name val="Corbel"/>
      <charset val="134"/>
      <scheme val="minor"/>
    </font>
    <font>
      <vertAlign val="subscript"/>
      <sz val="11"/>
      <name val="Corbel"/>
      <charset val="134"/>
    </font>
    <font>
      <sz val="11"/>
      <name val="Corbel"/>
      <charset val="134"/>
    </font>
    <font>
      <b/>
      <sz val="9"/>
      <color rgb="FF7F7F7F"/>
      <name val="Corbel"/>
      <charset val="134"/>
    </font>
    <font>
      <b/>
      <i/>
      <sz val="11"/>
      <color theme="1"/>
      <name val="Corbel"/>
      <charset val="134"/>
      <scheme val="minor"/>
    </font>
    <font>
      <b/>
      <sz val="11"/>
      <color rgb="FF1166EF"/>
      <name val="Corbel"/>
      <charset val="134"/>
      <scheme val="minor"/>
    </font>
    <font>
      <b/>
      <sz val="9"/>
      <name val="Tahoma"/>
      <charset val="134"/>
    </font>
    <font>
      <sz val="9"/>
      <name val="Tahoma"/>
      <charset val="134"/>
    </font>
    <font>
      <u/>
      <sz val="9"/>
      <name val="Tahoma"/>
      <charset val="134"/>
    </font>
    <font>
      <sz val="11"/>
      <color theme="1"/>
      <name val="Corbel"/>
      <charset val="134"/>
      <scheme val="minor"/>
    </font>
  </fonts>
  <fills count="32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lightUp">
        <bgColor theme="0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6795556505021"/>
        <bgColor theme="4" tint="0.79995117038483843"/>
      </patternFill>
    </fill>
    <fill>
      <patternFill patternType="solid">
        <fgColor rgb="FF1E5AA3"/>
        <bgColor indexed="64"/>
      </patternFill>
    </fill>
    <fill>
      <patternFill patternType="solid">
        <fgColor theme="7"/>
        <bgColor theme="7"/>
      </patternFill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4" tint="0.79995117038483843"/>
        <bgColor theme="4" tint="0.79995117038483843"/>
      </patternFill>
    </fill>
    <fill>
      <patternFill patternType="solid">
        <fgColor rgb="FFFFF2CC"/>
        <bgColor indexed="64"/>
      </patternFill>
    </fill>
    <fill>
      <patternFill patternType="solid">
        <fgColor theme="5" tint="0.79995117038483843"/>
        <bgColor theme="5" tint="0.79995117038483843"/>
      </patternFill>
    </fill>
    <fill>
      <patternFill patternType="solid">
        <fgColor theme="9"/>
        <bgColor theme="9"/>
      </patternFill>
    </fill>
    <fill>
      <patternFill patternType="solid">
        <fgColor theme="0" tint="-0.14996795556505021"/>
        <bgColor theme="0" tint="-0.14996795556505021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darkUp">
        <bgColor theme="0"/>
      </patternFill>
    </fill>
    <fill>
      <patternFill patternType="solid">
        <fgColor rgb="FFBDD7EE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8" tint="0.79995117038483843"/>
        <bgColor indexed="64"/>
      </patternFill>
    </fill>
  </fills>
  <borders count="177">
    <border>
      <left/>
      <right/>
      <top/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auto="1"/>
      </bottom>
      <diagonal/>
    </border>
    <border>
      <left style="medium">
        <color rgb="FF92D050"/>
      </left>
      <right/>
      <top style="medium">
        <color rgb="FF92D050"/>
      </top>
      <bottom/>
      <diagonal/>
    </border>
    <border>
      <left/>
      <right/>
      <top style="medium">
        <color rgb="FF92D050"/>
      </top>
      <bottom/>
      <diagonal/>
    </border>
    <border>
      <left/>
      <right style="medium">
        <color rgb="FF92D050"/>
      </right>
      <top style="medium">
        <color rgb="FF92D050"/>
      </top>
      <bottom/>
      <diagonal/>
    </border>
    <border>
      <left style="medium">
        <color rgb="FF92D050"/>
      </left>
      <right/>
      <top/>
      <bottom/>
      <diagonal/>
    </border>
    <border>
      <left/>
      <right style="medium">
        <color rgb="FF92D050"/>
      </right>
      <top/>
      <bottom/>
      <diagonal/>
    </border>
    <border>
      <left style="thin">
        <color theme="7" tint="0.59999389629810485"/>
      </left>
      <right style="thin">
        <color theme="7" tint="0.59999389629810485"/>
      </right>
      <top style="thin">
        <color theme="7" tint="0.59999389629810485"/>
      </top>
      <bottom style="thin">
        <color theme="7" tint="0.59999389629810485"/>
      </bottom>
      <diagonal/>
    </border>
    <border>
      <left style="thin">
        <color theme="7" tint="0.59999389629810485"/>
      </left>
      <right/>
      <top style="thin">
        <color theme="7" tint="0.59999389629810485"/>
      </top>
      <bottom style="thin">
        <color theme="7" tint="0.59999389629810485"/>
      </bottom>
      <diagonal/>
    </border>
    <border>
      <left/>
      <right/>
      <top style="thin">
        <color theme="7" tint="0.59999389629810485"/>
      </top>
      <bottom style="thin">
        <color theme="7" tint="0.59999389629810485"/>
      </bottom>
      <diagonal/>
    </border>
    <border>
      <left/>
      <right style="thin">
        <color theme="7" tint="0.59999389629810485"/>
      </right>
      <top style="thin">
        <color theme="7" tint="0.59999389629810485"/>
      </top>
      <bottom style="thin">
        <color theme="7" tint="0.59999389629810485"/>
      </bottom>
      <diagonal/>
    </border>
    <border>
      <left style="medium">
        <color rgb="FF92D050"/>
      </left>
      <right/>
      <top/>
      <bottom style="medium">
        <color rgb="FF92D050"/>
      </bottom>
      <diagonal/>
    </border>
    <border>
      <left/>
      <right/>
      <top/>
      <bottom style="medium">
        <color rgb="FF92D050"/>
      </bottom>
      <diagonal/>
    </border>
    <border>
      <left/>
      <right style="medium">
        <color rgb="FF92D050"/>
      </right>
      <top/>
      <bottom style="medium">
        <color rgb="FF92D050"/>
      </bottom>
      <diagonal/>
    </border>
    <border>
      <left/>
      <right/>
      <top style="thin">
        <color auto="1"/>
      </top>
      <bottom/>
      <diagonal/>
    </border>
    <border>
      <left/>
      <right/>
      <top style="medium">
        <color theme="1" tint="0.34998626667073579"/>
      </top>
      <bottom/>
      <diagonal/>
    </border>
    <border>
      <left style="thin">
        <color theme="7" tint="0.39994506668294322"/>
      </left>
      <right style="thin">
        <color theme="7" tint="0.39994506668294322"/>
      </right>
      <top style="thin">
        <color theme="7" tint="0.39994506668294322"/>
      </top>
      <bottom style="thin">
        <color theme="7" tint="0.39994506668294322"/>
      </bottom>
      <diagonal/>
    </border>
    <border>
      <left/>
      <right style="thin">
        <color theme="7" tint="0.39994506668294322"/>
      </right>
      <top style="thin">
        <color theme="7" tint="0.39994506668294322"/>
      </top>
      <bottom style="thin">
        <color theme="7" tint="0.39994506668294322"/>
      </bottom>
      <diagonal/>
    </border>
    <border>
      <left style="thin">
        <color theme="7" tint="0.39994506668294322"/>
      </left>
      <right/>
      <top/>
      <bottom style="thin">
        <color theme="7" tint="0.39994506668294322"/>
      </bottom>
      <diagonal/>
    </border>
    <border>
      <left/>
      <right/>
      <top/>
      <bottom style="thin">
        <color theme="7" tint="0.39994506668294322"/>
      </bottom>
      <diagonal/>
    </border>
    <border>
      <left style="thin">
        <color theme="7" tint="0.39994506668294322"/>
      </left>
      <right/>
      <top style="thin">
        <color theme="7" tint="0.39994506668294322"/>
      </top>
      <bottom style="thin">
        <color theme="7" tint="0.39994506668294322"/>
      </bottom>
      <diagonal/>
    </border>
    <border>
      <left/>
      <right/>
      <top style="thin">
        <color theme="7" tint="0.39994506668294322"/>
      </top>
      <bottom style="thin">
        <color theme="7" tint="0.39994506668294322"/>
      </bottom>
      <diagonal/>
    </border>
    <border>
      <left style="thin">
        <color theme="7" tint="0.39994506668294322"/>
      </left>
      <right/>
      <top style="thin">
        <color theme="7" tint="0.39994506668294322"/>
      </top>
      <bottom/>
      <diagonal/>
    </border>
    <border>
      <left/>
      <right/>
      <top style="thin">
        <color theme="7" tint="0.39994506668294322"/>
      </top>
      <bottom/>
      <diagonal/>
    </border>
    <border>
      <left/>
      <right style="thin">
        <color theme="7" tint="0.39994506668294322"/>
      </right>
      <top style="thin">
        <color theme="7" tint="0.39994506668294322"/>
      </top>
      <bottom/>
      <diagonal/>
    </border>
    <border>
      <left style="thin">
        <color theme="7" tint="0.39994506668294322"/>
      </left>
      <right/>
      <top/>
      <bottom/>
      <diagonal/>
    </border>
    <border>
      <left/>
      <right/>
      <top/>
      <bottom style="medium">
        <color theme="1" tint="0.34998626667073579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ck">
        <color theme="9" tint="-0.24994659260841701"/>
      </left>
      <right/>
      <top style="thick">
        <color theme="9" tint="-0.24994659260841701"/>
      </top>
      <bottom/>
      <diagonal/>
    </border>
    <border>
      <left/>
      <right/>
      <top style="thick">
        <color theme="9" tint="-0.24994659260841701"/>
      </top>
      <bottom/>
      <diagonal/>
    </border>
    <border>
      <left/>
      <right style="thick">
        <color theme="9" tint="-0.24994659260841701"/>
      </right>
      <top style="thick">
        <color theme="9" tint="-0.24994659260841701"/>
      </top>
      <bottom/>
      <diagonal/>
    </border>
    <border>
      <left style="thick">
        <color theme="9" tint="-0.24994659260841701"/>
      </left>
      <right/>
      <top/>
      <bottom/>
      <diagonal/>
    </border>
    <border>
      <left/>
      <right style="thick">
        <color theme="9" tint="-0.24994659260841701"/>
      </right>
      <top/>
      <bottom/>
      <diagonal/>
    </border>
    <border>
      <left style="thick">
        <color theme="9" tint="-0.24994659260841701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ck">
        <color theme="9" tint="-0.24994659260841701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ck">
        <color theme="9" tint="-0.24994659260841701"/>
      </left>
      <right/>
      <top/>
      <bottom style="thick">
        <color theme="9" tint="-0.24994659260841701"/>
      </bottom>
      <diagonal/>
    </border>
    <border>
      <left/>
      <right/>
      <top/>
      <bottom style="thick">
        <color theme="9" tint="-0.24994659260841701"/>
      </bottom>
      <diagonal/>
    </border>
    <border>
      <left/>
      <right style="thick">
        <color theme="9" tint="-0.24994659260841701"/>
      </right>
      <top/>
      <bottom style="thick">
        <color theme="9" tint="-0.24994659260841701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theme="0" tint="-0.499984740745262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auto="1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auto="1"/>
      </top>
      <bottom style="thin">
        <color theme="0" tint="-0.34998626667073579"/>
      </bottom>
      <diagonal/>
    </border>
    <border>
      <left/>
      <right style="thin">
        <color auto="1"/>
      </right>
      <top style="thin">
        <color auto="1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auto="1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auto="1"/>
      </left>
      <right/>
      <top style="thin">
        <color theme="0" tint="-0.34998626667073579"/>
      </top>
      <bottom style="thin">
        <color auto="1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auto="1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auto="1"/>
      </bottom>
      <diagonal/>
    </border>
    <border>
      <left/>
      <right style="thin">
        <color auto="1"/>
      </right>
      <top style="thin">
        <color theme="0" tint="-0.34998626667073579"/>
      </top>
      <bottom style="thin">
        <color auto="1"/>
      </bottom>
      <diagonal/>
    </border>
    <border>
      <left/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ck">
        <color auto="1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ck">
        <color auto="1"/>
      </top>
      <bottom style="thin">
        <color theme="0" tint="-0.34998626667073579"/>
      </bottom>
      <diagonal/>
    </border>
    <border>
      <left style="thin">
        <color auto="1"/>
      </left>
      <right style="thin">
        <color theme="0" tint="-0.34998626667073579"/>
      </right>
      <top style="thick">
        <color auto="1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auto="1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/>
      <bottom style="medium">
        <color theme="1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/>
      <right/>
      <top style="thin">
        <color theme="9" tint="-0.24994659260841701"/>
      </top>
      <bottom style="thin">
        <color theme="9" tint="-0.24994659260841701"/>
      </bottom>
      <diagonal/>
    </border>
    <border>
      <left/>
      <right/>
      <top style="thin">
        <color theme="9" tint="-0.24994659260841701"/>
      </top>
      <bottom/>
      <diagonal/>
    </border>
    <border>
      <left/>
      <right/>
      <top/>
      <bottom style="thick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theme="4"/>
      </bottom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 style="thin">
        <color auto="1"/>
      </top>
      <bottom/>
      <diagonal/>
    </border>
    <border>
      <left/>
      <right style="thick">
        <color auto="1"/>
      </right>
      <top style="thin">
        <color auto="1"/>
      </top>
      <bottom/>
      <diagonal/>
    </border>
    <border>
      <left/>
      <right style="thick">
        <color auto="1"/>
      </right>
      <top/>
      <bottom style="thin">
        <color auto="1"/>
      </bottom>
      <diagonal/>
    </border>
    <border>
      <left style="thick">
        <color auto="1"/>
      </left>
      <right/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medium">
        <color rgb="FFFFFFFF"/>
      </right>
      <top/>
      <bottom/>
      <diagonal/>
    </border>
    <border>
      <left style="medium">
        <color rgb="FFEFEFEF"/>
      </left>
      <right/>
      <top/>
      <bottom style="medium">
        <color rgb="FFCCCCCC"/>
      </bottom>
      <diagonal/>
    </border>
    <border>
      <left/>
      <right/>
      <top style="thin">
        <color theme="4"/>
      </top>
      <bottom/>
      <diagonal/>
    </border>
    <border>
      <left/>
      <right/>
      <top style="medium">
        <color rgb="FFFFD966"/>
      </top>
      <bottom/>
      <diagonal/>
    </border>
    <border>
      <left/>
      <right/>
      <top style="thin">
        <color theme="5"/>
      </top>
      <bottom/>
      <diagonal/>
    </border>
    <border>
      <left/>
      <right/>
      <top style="medium">
        <color theme="1"/>
      </top>
      <bottom/>
      <diagonal/>
    </border>
    <border>
      <left style="thick">
        <color theme="4" tint="-0.499984740745262"/>
      </left>
      <right/>
      <top style="thick">
        <color theme="4" tint="-0.499984740745262"/>
      </top>
      <bottom/>
      <diagonal/>
    </border>
    <border>
      <left/>
      <right style="thick">
        <color theme="4" tint="-0.499984740745262"/>
      </right>
      <top style="thick">
        <color theme="4" tint="-0.499984740745262"/>
      </top>
      <bottom/>
      <diagonal/>
    </border>
    <border>
      <left style="thick">
        <color theme="4" tint="-0.499984740745262"/>
      </left>
      <right/>
      <top/>
      <bottom style="thick">
        <color theme="4" tint="-0.499984740745262"/>
      </bottom>
      <diagonal/>
    </border>
    <border>
      <left/>
      <right style="thick">
        <color theme="4" tint="-0.499984740745262"/>
      </right>
      <top/>
      <bottom style="thick">
        <color theme="4" tint="-0.499984740745262"/>
      </bottom>
      <diagonal/>
    </border>
    <border>
      <left style="thick">
        <color theme="4" tint="-0.499984740745262"/>
      </left>
      <right/>
      <top/>
      <bottom/>
      <diagonal/>
    </border>
    <border>
      <left/>
      <right style="thick">
        <color theme="4" tint="-0.499984740745262"/>
      </right>
      <top/>
      <bottom/>
      <diagonal/>
    </border>
    <border>
      <left style="thick">
        <color theme="9"/>
      </left>
      <right/>
      <top style="thick">
        <color theme="9"/>
      </top>
      <bottom style="thin">
        <color auto="1"/>
      </bottom>
      <diagonal/>
    </border>
    <border>
      <left/>
      <right/>
      <top style="thick">
        <color theme="9"/>
      </top>
      <bottom/>
      <diagonal/>
    </border>
    <border>
      <left/>
      <right style="thick">
        <color theme="9"/>
      </right>
      <top style="thick">
        <color theme="9"/>
      </top>
      <bottom/>
      <diagonal/>
    </border>
    <border>
      <left style="thick">
        <color theme="9"/>
      </left>
      <right/>
      <top style="thin">
        <color auto="1"/>
      </top>
      <bottom style="thin">
        <color auto="1"/>
      </bottom>
      <diagonal/>
    </border>
    <border>
      <left/>
      <right style="thick">
        <color theme="9"/>
      </right>
      <top/>
      <bottom/>
      <diagonal/>
    </border>
    <border>
      <left style="thick">
        <color theme="9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theme="9"/>
      </left>
      <right/>
      <top/>
      <bottom/>
      <diagonal/>
    </border>
    <border>
      <left style="thick">
        <color auto="1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ck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 style="thick">
        <color auto="1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ck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 style="thick">
        <color theme="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ck">
        <color auto="1"/>
      </left>
      <right/>
      <top/>
      <bottom style="thin">
        <color theme="0" tint="-0.34998626667073579"/>
      </bottom>
      <diagonal/>
    </border>
    <border>
      <left style="thin">
        <color auto="1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ck">
        <color auto="1"/>
      </right>
      <top/>
      <bottom style="thin">
        <color theme="0" tint="-0.34998626667073579"/>
      </bottom>
      <diagonal/>
    </border>
    <border>
      <left style="thick">
        <color theme="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ck">
        <color theme="9"/>
      </left>
      <right/>
      <top/>
      <bottom style="thick">
        <color theme="9"/>
      </bottom>
      <diagonal/>
    </border>
    <border>
      <left/>
      <right/>
      <top/>
      <bottom style="thick">
        <color theme="9"/>
      </bottom>
      <diagonal/>
    </border>
    <border>
      <left/>
      <right style="thick">
        <color theme="9"/>
      </right>
      <top/>
      <bottom style="thick">
        <color theme="9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auto="1"/>
      </bottom>
      <diagonal/>
    </border>
    <border>
      <left/>
      <right/>
      <top style="thin">
        <color theme="0" tint="-0.499984740745262"/>
      </top>
      <bottom style="thin">
        <color auto="1"/>
      </bottom>
      <diagonal/>
    </border>
    <border>
      <left style="thick">
        <color theme="9"/>
      </left>
      <right/>
      <top style="thick">
        <color theme="9"/>
      </top>
      <bottom/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34998626667073579"/>
      </right>
      <top style="thin">
        <color theme="0" tint="-0.499984740745262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499984740745262"/>
      </top>
      <bottom/>
      <diagonal/>
    </border>
    <border>
      <left style="thin">
        <color theme="0" tint="-0.34998626667073579"/>
      </left>
      <right style="thin">
        <color theme="0" tint="-0.499984740745262"/>
      </right>
      <top style="thin">
        <color theme="0" tint="-0.499984740745262"/>
      </top>
      <bottom/>
      <diagonal/>
    </border>
    <border>
      <left/>
      <right style="thin">
        <color theme="0" tint="-0.34998626667073579"/>
      </right>
      <top/>
      <bottom style="thin">
        <color theme="0" tint="-0.499984740745262"/>
      </bottom>
      <diagonal/>
    </border>
    <border>
      <left style="thin">
        <color theme="0" tint="-0.34998626667073579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theme="0" tint="-0.499984740745262"/>
      </top>
      <bottom style="thin">
        <color auto="1"/>
      </bottom>
      <diagonal/>
    </border>
    <border>
      <left style="thin">
        <color theme="1" tint="0.34998626667073579"/>
      </left>
      <right/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/>
      <top/>
      <bottom/>
      <diagonal/>
    </border>
    <border>
      <left/>
      <right style="thin">
        <color theme="1" tint="0.34998626667073579"/>
      </right>
      <top/>
      <bottom/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rgb="FF000000"/>
      </right>
      <top style="medium">
        <color auto="1"/>
      </top>
      <bottom/>
      <diagonal/>
    </border>
    <border>
      <left style="medium">
        <color rgb="FF000000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rgb="FF80808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rgb="FF000000"/>
      </right>
      <top/>
      <bottom style="medium">
        <color auto="1"/>
      </bottom>
      <diagonal/>
    </border>
    <border>
      <left style="medium">
        <color rgb="FF000000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rgb="FF808080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2">
    <xf numFmtId="0" fontId="0" fillId="0" borderId="0"/>
    <xf numFmtId="0" fontId="7" fillId="0" borderId="0" applyNumberFormat="0" applyFill="0" applyBorder="0" applyAlignment="0" applyProtection="0">
      <alignment horizontal="center" vertical="center"/>
    </xf>
    <xf numFmtId="0" fontId="134" fillId="0" borderId="0" applyNumberFormat="0" applyFill="0" applyBorder="0" applyAlignment="0" applyProtection="0"/>
    <xf numFmtId="0" fontId="75" fillId="0" borderId="89" applyNumberFormat="0" applyFill="0" applyAlignment="0" applyProtection="0"/>
    <xf numFmtId="0" fontId="1" fillId="0" borderId="90" applyNumberFormat="0" applyFill="0" applyAlignment="0" applyProtection="0"/>
    <xf numFmtId="0" fontId="172" fillId="31" borderId="0" applyNumberFormat="0" applyBorder="0" applyAlignment="0" applyProtection="0"/>
    <xf numFmtId="0" fontId="71" fillId="12" borderId="87" applyNumberFormat="0" applyProtection="0">
      <alignment horizontal="left" vertical="center"/>
    </xf>
    <xf numFmtId="0" fontId="135" fillId="0" borderId="0" applyNumberFormat="0" applyFill="0" applyBorder="0" applyProtection="0">
      <alignment horizontal="left" vertical="center"/>
    </xf>
    <xf numFmtId="0" fontId="136" fillId="0" borderId="0"/>
    <xf numFmtId="0" fontId="136" fillId="0" borderId="0"/>
    <xf numFmtId="0" fontId="136" fillId="0" borderId="0"/>
    <xf numFmtId="1" fontId="55" fillId="12" borderId="87">
      <alignment horizontal="center" vertical="center"/>
    </xf>
  </cellStyleXfs>
  <cellXfs count="918">
    <xf numFmtId="0" fontId="0" fillId="0" borderId="0" xfId="0"/>
    <xf numFmtId="0" fontId="0" fillId="2" borderId="0" xfId="0" applyFill="1"/>
    <xf numFmtId="0" fontId="1" fillId="2" borderId="0" xfId="0" applyFont="1" applyFill="1"/>
    <xf numFmtId="0" fontId="1" fillId="2" borderId="0" xfId="0" applyFont="1" applyFill="1" applyAlignment="1">
      <alignment wrapText="1"/>
    </xf>
    <xf numFmtId="0" fontId="1" fillId="3" borderId="0" xfId="0" applyFont="1" applyFill="1"/>
    <xf numFmtId="0" fontId="0" fillId="2" borderId="0" xfId="0" applyFill="1" applyAlignment="1">
      <alignment horizontal="left"/>
    </xf>
    <xf numFmtId="0" fontId="0" fillId="3" borderId="0" xfId="0" applyFill="1"/>
    <xf numFmtId="0" fontId="2" fillId="0" borderId="0" xfId="0" applyFont="1" applyAlignment="1">
      <alignment horizontal="left" vertical="center" wrapText="1" indent="1"/>
    </xf>
    <xf numFmtId="0" fontId="3" fillId="2" borderId="0" xfId="0" applyFont="1" applyFill="1"/>
    <xf numFmtId="9" fontId="0" fillId="2" borderId="0" xfId="0" applyNumberFormat="1" applyFill="1" applyAlignment="1">
      <alignment horizontal="left"/>
    </xf>
    <xf numFmtId="0" fontId="1" fillId="2" borderId="1" xfId="0" applyFont="1" applyFill="1" applyBorder="1" applyAlignment="1">
      <alignment wrapText="1"/>
    </xf>
    <xf numFmtId="0" fontId="0" fillId="2" borderId="2" xfId="0" applyFill="1" applyBorder="1"/>
    <xf numFmtId="0" fontId="4" fillId="3" borderId="0" xfId="0" applyFont="1" applyFill="1"/>
    <xf numFmtId="0" fontId="0" fillId="4" borderId="0" xfId="0" applyFill="1" applyProtection="1">
      <protection locked="0"/>
    </xf>
    <xf numFmtId="0" fontId="0" fillId="4" borderId="0" xfId="0" applyFill="1"/>
    <xf numFmtId="0" fontId="5" fillId="5" borderId="3" xfId="0" applyFont="1" applyFill="1" applyBorder="1"/>
    <xf numFmtId="0" fontId="5" fillId="5" borderId="4" xfId="0" applyFont="1" applyFill="1" applyBorder="1"/>
    <xf numFmtId="0" fontId="5" fillId="5" borderId="5" xfId="0" applyFont="1" applyFill="1" applyBorder="1"/>
    <xf numFmtId="0" fontId="6" fillId="5" borderId="0" xfId="0" applyFont="1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6" xfId="0" applyFill="1" applyBorder="1"/>
    <xf numFmtId="0" fontId="0" fillId="4" borderId="7" xfId="0" applyFill="1" applyBorder="1"/>
    <xf numFmtId="0" fontId="8" fillId="3" borderId="0" xfId="0" applyFont="1" applyFill="1"/>
    <xf numFmtId="0" fontId="1" fillId="6" borderId="0" xfId="0" applyFont="1" applyFill="1"/>
    <xf numFmtId="0" fontId="0" fillId="6" borderId="0" xfId="0" applyFill="1"/>
    <xf numFmtId="0" fontId="0" fillId="4" borderId="8" xfId="0" applyFill="1" applyBorder="1"/>
    <xf numFmtId="0" fontId="0" fillId="4" borderId="6" xfId="0" applyFill="1" applyBorder="1" applyProtection="1">
      <protection locked="0"/>
    </xf>
    <xf numFmtId="0" fontId="0" fillId="4" borderId="8" xfId="0" applyFill="1" applyBorder="1" applyProtection="1">
      <protection locked="0"/>
    </xf>
    <xf numFmtId="0" fontId="0" fillId="4" borderId="7" xfId="0" applyFill="1" applyBorder="1" applyProtection="1">
      <protection locked="0"/>
    </xf>
    <xf numFmtId="0" fontId="0" fillId="4" borderId="12" xfId="0" applyFill="1" applyBorder="1"/>
    <xf numFmtId="0" fontId="0" fillId="4" borderId="13" xfId="0" applyFill="1" applyBorder="1"/>
    <xf numFmtId="0" fontId="0" fillId="4" borderId="14" xfId="0" applyFill="1" applyBorder="1"/>
    <xf numFmtId="0" fontId="10" fillId="4" borderId="0" xfId="0" applyFont="1" applyFill="1"/>
    <xf numFmtId="0" fontId="11" fillId="5" borderId="15" xfId="0" applyFont="1" applyFill="1" applyBorder="1" applyAlignment="1">
      <alignment horizontal="center" vertical="center"/>
    </xf>
    <xf numFmtId="0" fontId="12" fillId="5" borderId="15" xfId="2" applyFont="1" applyFill="1" applyBorder="1" applyAlignment="1">
      <alignment horizontal="left" vertical="center"/>
    </xf>
    <xf numFmtId="0" fontId="13" fillId="5" borderId="16" xfId="2" applyFont="1" applyFill="1" applyBorder="1" applyAlignment="1">
      <alignment horizontal="center" vertical="center"/>
    </xf>
    <xf numFmtId="0" fontId="14" fillId="5" borderId="16" xfId="0" applyFont="1" applyFill="1" applyBorder="1" applyAlignment="1">
      <alignment horizontal="center" vertical="center"/>
    </xf>
    <xf numFmtId="0" fontId="13" fillId="5" borderId="15" xfId="0" applyFont="1" applyFill="1" applyBorder="1" applyAlignment="1">
      <alignment horizontal="center" vertical="center"/>
    </xf>
    <xf numFmtId="0" fontId="14" fillId="5" borderId="15" xfId="0" applyFont="1" applyFill="1" applyBorder="1" applyAlignment="1">
      <alignment horizontal="center" vertical="center"/>
    </xf>
    <xf numFmtId="0" fontId="15" fillId="5" borderId="15" xfId="2" applyFont="1" applyFill="1" applyBorder="1" applyAlignment="1">
      <alignment horizontal="center" vertical="center"/>
    </xf>
    <xf numFmtId="0" fontId="16" fillId="4" borderId="0" xfId="0" applyFont="1" applyFill="1" applyAlignment="1">
      <alignment horizontal="center" vertical="center"/>
    </xf>
    <xf numFmtId="0" fontId="7" fillId="5" borderId="0" xfId="1" applyFill="1" applyBorder="1" applyAlignment="1">
      <alignment horizontal="left" vertical="center"/>
    </xf>
    <xf numFmtId="0" fontId="6" fillId="5" borderId="0" xfId="0" applyFont="1" applyFill="1" applyAlignment="1">
      <alignment vertical="top" wrapText="1"/>
    </xf>
    <xf numFmtId="0" fontId="17" fillId="4" borderId="0" xfId="0" applyFont="1" applyFill="1" applyAlignment="1">
      <alignment horizontal="left" vertical="top" wrapText="1"/>
    </xf>
    <xf numFmtId="0" fontId="18" fillId="7" borderId="0" xfId="0" applyFont="1" applyFill="1" applyAlignment="1">
      <alignment horizontal="center" vertical="center"/>
    </xf>
    <xf numFmtId="0" fontId="20" fillId="0" borderId="17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17" fillId="0" borderId="0" xfId="0" applyFont="1" applyAlignment="1">
      <alignment horizontal="left" vertical="top" wrapText="1"/>
    </xf>
    <xf numFmtId="0" fontId="18" fillId="7" borderId="0" xfId="0" applyFont="1" applyFill="1" applyAlignment="1">
      <alignment horizontal="center"/>
    </xf>
    <xf numFmtId="0" fontId="10" fillId="8" borderId="0" xfId="0" applyFont="1" applyFill="1"/>
    <xf numFmtId="0" fontId="20" fillId="0" borderId="18" xfId="0" applyFont="1" applyBorder="1" applyAlignment="1">
      <alignment horizontal="left" vertical="center" wrapText="1"/>
    </xf>
    <xf numFmtId="0" fontId="1" fillId="4" borderId="0" xfId="0" applyFont="1" applyFill="1"/>
    <xf numFmtId="0" fontId="19" fillId="8" borderId="0" xfId="0" applyFont="1" applyFill="1"/>
    <xf numFmtId="0" fontId="20" fillId="0" borderId="21" xfId="0" applyFont="1" applyBorder="1" applyAlignment="1">
      <alignment horizontal="left" vertical="center" wrapText="1"/>
    </xf>
    <xf numFmtId="0" fontId="17" fillId="6" borderId="0" xfId="0" applyFont="1" applyFill="1"/>
    <xf numFmtId="0" fontId="24" fillId="6" borderId="0" xfId="0" applyFont="1" applyFill="1" applyAlignment="1">
      <alignment horizontal="left" vertical="center" wrapText="1"/>
    </xf>
    <xf numFmtId="0" fontId="25" fillId="6" borderId="0" xfId="0" applyFont="1" applyFill="1" applyAlignment="1">
      <alignment horizontal="left" vertical="center" wrapText="1"/>
    </xf>
    <xf numFmtId="0" fontId="20" fillId="0" borderId="17" xfId="0" applyFont="1" applyBorder="1" applyAlignment="1">
      <alignment horizontal="left" vertical="center" wrapText="1"/>
    </xf>
    <xf numFmtId="0" fontId="26" fillId="0" borderId="0" xfId="0" applyFont="1" applyAlignment="1">
      <alignment horizontal="left"/>
    </xf>
    <xf numFmtId="0" fontId="20" fillId="0" borderId="23" xfId="0" applyFont="1" applyBorder="1" applyAlignment="1">
      <alignment horizontal="center" vertical="center" wrapText="1"/>
    </xf>
    <xf numFmtId="0" fontId="20" fillId="0" borderId="25" xfId="0" applyFont="1" applyBorder="1" applyAlignment="1">
      <alignment horizontal="center" vertical="center" wrapText="1"/>
    </xf>
    <xf numFmtId="0" fontId="24" fillId="6" borderId="0" xfId="0" applyFont="1" applyFill="1" applyAlignment="1">
      <alignment horizontal="center" vertical="center" wrapText="1"/>
    </xf>
    <xf numFmtId="0" fontId="21" fillId="0" borderId="22" xfId="0" applyFont="1" applyBorder="1" applyAlignment="1">
      <alignment vertical="center" wrapText="1"/>
    </xf>
    <xf numFmtId="0" fontId="11" fillId="5" borderId="16" xfId="0" applyFont="1" applyFill="1" applyBorder="1" applyAlignment="1">
      <alignment horizontal="center" vertical="center"/>
    </xf>
    <xf numFmtId="0" fontId="27" fillId="5" borderId="16" xfId="2" applyFont="1" applyFill="1" applyBorder="1" applyAlignment="1" applyProtection="1">
      <alignment horizontal="left" vertical="center"/>
    </xf>
    <xf numFmtId="0" fontId="13" fillId="5" borderId="16" xfId="0" applyFont="1" applyFill="1" applyBorder="1" applyAlignment="1">
      <alignment horizontal="center" vertical="center"/>
    </xf>
    <xf numFmtId="0" fontId="13" fillId="5" borderId="16" xfId="2" applyFont="1" applyFill="1" applyBorder="1" applyAlignment="1" applyProtection="1">
      <alignment horizontal="center" vertical="center"/>
    </xf>
    <xf numFmtId="0" fontId="15" fillId="5" borderId="1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7" fillId="5" borderId="27" xfId="1" applyFill="1" applyBorder="1" applyAlignment="1" applyProtection="1">
      <alignment horizontal="left" vertical="center"/>
    </xf>
    <xf numFmtId="0" fontId="28" fillId="5" borderId="27" xfId="0" applyFont="1" applyFill="1" applyBorder="1" applyAlignment="1">
      <alignment horizontal="center" vertical="center"/>
    </xf>
    <xf numFmtId="0" fontId="29" fillId="4" borderId="0" xfId="0" applyFont="1" applyFill="1" applyAlignment="1">
      <alignment horizontal="left" vertical="center"/>
    </xf>
    <xf numFmtId="0" fontId="0" fillId="0" borderId="0" xfId="0" applyAlignment="1">
      <alignment horizontal="left"/>
    </xf>
    <xf numFmtId="0" fontId="7" fillId="0" borderId="0" xfId="1" applyBorder="1" applyAlignment="1" applyProtection="1">
      <alignment horizontal="left"/>
    </xf>
    <xf numFmtId="0" fontId="30" fillId="0" borderId="0" xfId="1" applyFont="1" applyBorder="1" applyAlignment="1" applyProtection="1">
      <alignment horizontal="left"/>
    </xf>
    <xf numFmtId="0" fontId="31" fillId="0" borderId="0" xfId="0" applyFont="1" applyAlignment="1">
      <alignment horizontal="left"/>
    </xf>
    <xf numFmtId="0" fontId="30" fillId="0" borderId="0" xfId="1" applyFont="1" applyBorder="1" applyAlignment="1" applyProtection="1">
      <alignment vertical="top" wrapText="1"/>
    </xf>
    <xf numFmtId="0" fontId="32" fillId="0" borderId="0" xfId="1" applyFont="1" applyBorder="1" applyAlignment="1" applyProtection="1">
      <alignment horizontal="left"/>
    </xf>
    <xf numFmtId="0" fontId="33" fillId="0" borderId="0" xfId="1" applyFont="1" applyBorder="1" applyAlignment="1" applyProtection="1">
      <alignment horizontal="left"/>
    </xf>
    <xf numFmtId="0" fontId="34" fillId="0" borderId="0" xfId="0" applyFont="1" applyAlignment="1">
      <alignment horizontal="left"/>
    </xf>
    <xf numFmtId="0" fontId="34" fillId="0" borderId="0" xfId="0" applyFont="1" applyAlignment="1">
      <alignment horizontal="left" vertical="top" wrapText="1"/>
    </xf>
    <xf numFmtId="0" fontId="35" fillId="0" borderId="0" xfId="0" applyFont="1" applyAlignment="1">
      <alignment horizontal="left" vertical="top" wrapText="1"/>
    </xf>
    <xf numFmtId="0" fontId="31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36" fillId="4" borderId="0" xfId="0" applyFont="1" applyFill="1" applyAlignment="1">
      <alignment horizontal="left" vertical="center"/>
    </xf>
    <xf numFmtId="0" fontId="37" fillId="4" borderId="0" xfId="1" applyFont="1" applyFill="1" applyBorder="1" applyAlignment="1" applyProtection="1">
      <alignment horizontal="left" vertical="center"/>
    </xf>
    <xf numFmtId="0" fontId="38" fillId="7" borderId="37" xfId="0" applyFont="1" applyFill="1" applyBorder="1" applyAlignment="1">
      <alignment horizontal="left" vertical="center"/>
    </xf>
    <xf numFmtId="0" fontId="0" fillId="7" borderId="38" xfId="0" applyFill="1" applyBorder="1" applyAlignment="1">
      <alignment horizontal="center" vertical="center"/>
    </xf>
    <xf numFmtId="0" fontId="0" fillId="0" borderId="39" xfId="0" applyBorder="1"/>
    <xf numFmtId="0" fontId="7" fillId="0" borderId="40" xfId="1" applyBorder="1" applyAlignment="1" applyProtection="1"/>
    <xf numFmtId="0" fontId="39" fillId="4" borderId="0" xfId="0" applyFont="1" applyFill="1" applyAlignment="1">
      <alignment horizontal="center" vertical="center"/>
    </xf>
    <xf numFmtId="0" fontId="0" fillId="0" borderId="41" xfId="0" applyBorder="1"/>
    <xf numFmtId="0" fontId="0" fillId="4" borderId="0" xfId="0" applyFill="1" applyAlignment="1">
      <alignment horizontal="left" vertical="top" wrapText="1"/>
    </xf>
    <xf numFmtId="0" fontId="39" fillId="4" borderId="40" xfId="0" applyFont="1" applyFill="1" applyBorder="1" applyAlignment="1">
      <alignment horizontal="center" vertical="center"/>
    </xf>
    <xf numFmtId="0" fontId="40" fillId="3" borderId="42" xfId="0" applyFont="1" applyFill="1" applyBorder="1" applyAlignment="1">
      <alignment horizontal="center" vertical="center" wrapText="1"/>
    </xf>
    <xf numFmtId="0" fontId="40" fillId="3" borderId="43" xfId="0" applyFont="1" applyFill="1" applyBorder="1" applyAlignment="1">
      <alignment horizontal="center" vertical="center" wrapText="1"/>
    </xf>
    <xf numFmtId="0" fontId="40" fillId="3" borderId="0" xfId="0" applyFont="1" applyFill="1" applyAlignment="1">
      <alignment horizontal="center" vertical="center" wrapText="1"/>
    </xf>
    <xf numFmtId="0" fontId="41" fillId="8" borderId="44" xfId="0" applyFont="1" applyFill="1" applyBorder="1" applyAlignment="1" applyProtection="1">
      <alignment horizontal="center" vertical="center" wrapText="1"/>
      <protection locked="0"/>
    </xf>
    <xf numFmtId="164" fontId="41" fillId="3" borderId="45" xfId="0" applyNumberFormat="1" applyFont="1" applyFill="1" applyBorder="1" applyAlignment="1">
      <alignment horizontal="center" vertical="center"/>
    </xf>
    <xf numFmtId="164" fontId="41" fillId="0" borderId="45" xfId="0" applyNumberFormat="1" applyFont="1" applyBorder="1" applyAlignment="1" applyProtection="1">
      <alignment horizontal="center" vertical="center"/>
      <protection locked="0"/>
    </xf>
    <xf numFmtId="164" fontId="41" fillId="0" borderId="0" xfId="0" applyNumberFormat="1" applyFont="1" applyAlignment="1" applyProtection="1">
      <alignment horizontal="center" vertical="center"/>
      <protection locked="0"/>
    </xf>
    <xf numFmtId="0" fontId="0" fillId="4" borderId="46" xfId="0" applyFill="1" applyBorder="1"/>
    <xf numFmtId="0" fontId="0" fillId="4" borderId="47" xfId="0" applyFill="1" applyBorder="1"/>
    <xf numFmtId="0" fontId="0" fillId="0" borderId="47" xfId="0" applyBorder="1"/>
    <xf numFmtId="0" fontId="0" fillId="0" borderId="48" xfId="0" applyBorder="1"/>
    <xf numFmtId="0" fontId="27" fillId="5" borderId="16" xfId="2" applyFont="1" applyFill="1" applyBorder="1" applyAlignment="1">
      <alignment horizontal="left" vertical="center"/>
    </xf>
    <xf numFmtId="0" fontId="7" fillId="5" borderId="27" xfId="1" applyFill="1" applyBorder="1" applyAlignment="1">
      <alignment horizontal="left" vertical="center"/>
    </xf>
    <xf numFmtId="0" fontId="37" fillId="4" borderId="0" xfId="1" applyFont="1" applyFill="1" applyBorder="1" applyAlignment="1">
      <alignment horizontal="left" vertical="center"/>
    </xf>
    <xf numFmtId="0" fontId="0" fillId="9" borderId="0" xfId="0" applyFill="1" applyAlignment="1">
      <alignment horizontal="center" vertical="center"/>
    </xf>
    <xf numFmtId="0" fontId="38" fillId="7" borderId="0" xfId="0" applyFont="1" applyFill="1" applyAlignment="1">
      <alignment horizontal="left" vertical="center"/>
    </xf>
    <xf numFmtId="0" fontId="0" fillId="7" borderId="0" xfId="0" applyFill="1" applyAlignment="1">
      <alignment horizontal="center" vertical="center"/>
    </xf>
    <xf numFmtId="0" fontId="0" fillId="7" borderId="0" xfId="0" applyFill="1"/>
    <xf numFmtId="0" fontId="46" fillId="5" borderId="16" xfId="2" applyFont="1" applyFill="1" applyBorder="1" applyAlignment="1" applyProtection="1">
      <alignment horizontal="left" vertical="center"/>
    </xf>
    <xf numFmtId="0" fontId="0" fillId="5" borderId="0" xfId="0" applyFill="1"/>
    <xf numFmtId="0" fontId="15" fillId="5" borderId="16" xfId="2" applyFont="1" applyFill="1" applyBorder="1" applyAlignment="1" applyProtection="1">
      <alignment horizontal="center" vertical="center"/>
    </xf>
    <xf numFmtId="0" fontId="0" fillId="4" borderId="0" xfId="0" applyFill="1" applyAlignment="1">
      <alignment horizontal="center"/>
    </xf>
    <xf numFmtId="0" fontId="41" fillId="8" borderId="45" xfId="0" applyFont="1" applyFill="1" applyBorder="1" applyAlignment="1" applyProtection="1">
      <alignment horizontal="center" vertical="center"/>
      <protection locked="0"/>
    </xf>
    <xf numFmtId="0" fontId="7" fillId="4" borderId="0" xfId="1" applyFill="1" applyAlignment="1" applyProtection="1">
      <alignment horizontal="left"/>
    </xf>
    <xf numFmtId="0" fontId="48" fillId="4" borderId="0" xfId="0" applyFont="1" applyFill="1" applyAlignment="1">
      <alignment horizontal="left" vertical="center"/>
    </xf>
    <xf numFmtId="0" fontId="49" fillId="7" borderId="0" xfId="0" applyFont="1" applyFill="1" applyAlignment="1">
      <alignment horizontal="center" vertical="center"/>
    </xf>
    <xf numFmtId="0" fontId="7" fillId="4" borderId="0" xfId="1" applyFill="1" applyAlignment="1" applyProtection="1">
      <alignment horizontal="left" vertical="center"/>
    </xf>
    <xf numFmtId="0" fontId="50" fillId="4" borderId="0" xfId="0" applyFont="1" applyFill="1" applyAlignment="1">
      <alignment horizontal="left" vertical="center"/>
    </xf>
    <xf numFmtId="0" fontId="49" fillId="4" borderId="0" xfId="0" applyFont="1" applyFill="1" applyAlignment="1">
      <alignment horizontal="center" vertical="center"/>
    </xf>
    <xf numFmtId="0" fontId="0" fillId="4" borderId="0" xfId="0" applyFill="1" applyAlignment="1">
      <alignment horizontal="center" vertical="top" wrapText="1"/>
    </xf>
    <xf numFmtId="0" fontId="39" fillId="4" borderId="0" xfId="0" applyFont="1" applyFill="1" applyAlignment="1">
      <alignment horizontal="center"/>
    </xf>
    <xf numFmtId="0" fontId="0" fillId="4" borderId="52" xfId="0" applyFill="1" applyBorder="1" applyAlignment="1" applyProtection="1">
      <alignment horizontal="center" vertical="center"/>
      <protection locked="0"/>
    </xf>
    <xf numFmtId="0" fontId="39" fillId="4" borderId="0" xfId="0" applyFont="1" applyFill="1"/>
    <xf numFmtId="0" fontId="0" fillId="0" borderId="52" xfId="0" applyBorder="1" applyAlignment="1" applyProtection="1">
      <alignment horizontal="center" vertical="center"/>
      <protection locked="0"/>
    </xf>
    <xf numFmtId="0" fontId="39" fillId="7" borderId="0" xfId="0" applyFont="1" applyFill="1"/>
    <xf numFmtId="0" fontId="43" fillId="3" borderId="52" xfId="0" applyFont="1" applyFill="1" applyBorder="1" applyAlignment="1">
      <alignment vertical="center"/>
    </xf>
    <xf numFmtId="0" fontId="0" fillId="4" borderId="52" xfId="0" applyFill="1" applyBorder="1" applyAlignment="1" applyProtection="1">
      <alignment vertical="center"/>
      <protection locked="0"/>
    </xf>
    <xf numFmtId="0" fontId="0" fillId="4" borderId="52" xfId="0" applyFill="1" applyBorder="1" applyProtection="1">
      <protection locked="0"/>
    </xf>
    <xf numFmtId="0" fontId="0" fillId="8" borderId="52" xfId="0" applyFill="1" applyBorder="1" applyAlignment="1" applyProtection="1">
      <alignment horizontal="center" vertical="center"/>
      <protection locked="0"/>
    </xf>
    <xf numFmtId="0" fontId="0" fillId="4" borderId="52" xfId="0" applyFill="1" applyBorder="1"/>
    <xf numFmtId="0" fontId="40" fillId="3" borderId="53" xfId="0" applyFont="1" applyFill="1" applyBorder="1" applyAlignment="1">
      <alignment horizontal="center" vertical="center" wrapText="1"/>
    </xf>
    <xf numFmtId="0" fontId="0" fillId="4" borderId="52" xfId="0" applyFill="1" applyBorder="1" applyAlignment="1">
      <alignment horizontal="center" vertical="center"/>
    </xf>
    <xf numFmtId="0" fontId="53" fillId="5" borderId="16" xfId="2" applyFont="1" applyFill="1" applyBorder="1" applyAlignment="1" applyProtection="1">
      <alignment horizontal="left" vertical="center"/>
    </xf>
    <xf numFmtId="0" fontId="55" fillId="8" borderId="28" xfId="0" applyFont="1" applyFill="1" applyBorder="1" applyAlignment="1" applyProtection="1">
      <alignment horizontal="center" vertical="center" wrapText="1"/>
      <protection locked="0"/>
    </xf>
    <xf numFmtId="0" fontId="55" fillId="8" borderId="31" xfId="0" applyFont="1" applyFill="1" applyBorder="1" applyAlignment="1" applyProtection="1">
      <alignment horizontal="center" vertical="center" wrapText="1"/>
      <protection locked="0"/>
    </xf>
    <xf numFmtId="0" fontId="55" fillId="8" borderId="54" xfId="0" applyFont="1" applyFill="1" applyBorder="1" applyAlignment="1" applyProtection="1">
      <alignment horizontal="center" vertical="center" wrapText="1"/>
      <protection locked="0"/>
    </xf>
    <xf numFmtId="0" fontId="10" fillId="4" borderId="0" xfId="0" applyFont="1" applyFill="1" applyAlignment="1">
      <alignment horizontal="center" vertical="top" wrapText="1"/>
    </xf>
    <xf numFmtId="0" fontId="40" fillId="3" borderId="53" xfId="0" applyFont="1" applyFill="1" applyBorder="1" applyAlignment="1" applyProtection="1">
      <alignment horizontal="center" vertical="center" wrapText="1"/>
      <protection locked="0"/>
    </xf>
    <xf numFmtId="0" fontId="10" fillId="4" borderId="52" xfId="0" applyFont="1" applyFill="1" applyBorder="1" applyAlignment="1" applyProtection="1">
      <alignment horizontal="left" vertical="center"/>
      <protection locked="0"/>
    </xf>
    <xf numFmtId="0" fontId="56" fillId="4" borderId="0" xfId="0" applyFont="1" applyFill="1"/>
    <xf numFmtId="0" fontId="0" fillId="0" borderId="0" xfId="0" applyAlignment="1">
      <alignment horizontal="center" vertical="center"/>
    </xf>
    <xf numFmtId="0" fontId="38" fillId="0" borderId="0" xfId="0" applyFont="1" applyAlignment="1">
      <alignment horizontal="left" vertical="center"/>
    </xf>
    <xf numFmtId="0" fontId="57" fillId="5" borderId="16" xfId="0" applyFont="1" applyFill="1" applyBorder="1" applyAlignment="1">
      <alignment horizontal="center" vertical="center"/>
    </xf>
    <xf numFmtId="0" fontId="58" fillId="5" borderId="16" xfId="0" applyFont="1" applyFill="1" applyBorder="1" applyAlignment="1">
      <alignment horizontal="center" vertical="center"/>
    </xf>
    <xf numFmtId="0" fontId="59" fillId="5" borderId="27" xfId="0" applyFont="1" applyFill="1" applyBorder="1" applyAlignment="1">
      <alignment horizontal="center" vertical="center"/>
    </xf>
    <xf numFmtId="0" fontId="7" fillId="4" borderId="0" xfId="1" applyFill="1" applyAlignment="1" applyProtection="1">
      <alignment horizontal="center" vertical="center"/>
    </xf>
    <xf numFmtId="0" fontId="60" fillId="4" borderId="0" xfId="0" applyFont="1" applyFill="1" applyAlignment="1">
      <alignment horizontal="left" vertical="center"/>
    </xf>
    <xf numFmtId="0" fontId="49" fillId="4" borderId="0" xfId="0" applyFont="1" applyFill="1" applyAlignment="1">
      <alignment horizontal="left" vertical="center"/>
    </xf>
    <xf numFmtId="0" fontId="61" fillId="4" borderId="0" xfId="0" applyFont="1" applyFill="1" applyAlignment="1">
      <alignment horizontal="left" vertical="center"/>
    </xf>
    <xf numFmtId="0" fontId="43" fillId="3" borderId="52" xfId="0" applyFont="1" applyFill="1" applyBorder="1" applyAlignment="1">
      <alignment horizontal="center" vertical="center" wrapText="1"/>
    </xf>
    <xf numFmtId="0" fontId="62" fillId="3" borderId="59" xfId="0" applyFont="1" applyFill="1" applyBorder="1" applyAlignment="1">
      <alignment horizontal="center" vertical="center" wrapText="1"/>
    </xf>
    <xf numFmtId="0" fontId="40" fillId="3" borderId="52" xfId="0" applyFont="1" applyFill="1" applyBorder="1" applyAlignment="1">
      <alignment horizontal="center" vertical="center" wrapText="1"/>
    </xf>
    <xf numFmtId="0" fontId="40" fillId="3" borderId="59" xfId="0" applyFont="1" applyFill="1" applyBorder="1" applyAlignment="1">
      <alignment horizontal="center" vertical="center"/>
    </xf>
    <xf numFmtId="0" fontId="63" fillId="4" borderId="0" xfId="0" applyFont="1" applyFill="1"/>
    <xf numFmtId="0" fontId="64" fillId="3" borderId="54" xfId="0" applyFont="1" applyFill="1" applyBorder="1" applyAlignment="1">
      <alignment horizontal="center" vertical="center" wrapText="1"/>
    </xf>
    <xf numFmtId="0" fontId="43" fillId="3" borderId="54" xfId="0" applyFont="1" applyFill="1" applyBorder="1" applyAlignment="1">
      <alignment horizontal="center" vertical="center" wrapText="1"/>
    </xf>
    <xf numFmtId="0" fontId="43" fillId="3" borderId="0" xfId="0" applyFont="1" applyFill="1" applyAlignment="1">
      <alignment horizontal="center" vertical="center" wrapText="1"/>
    </xf>
    <xf numFmtId="0" fontId="43" fillId="3" borderId="68" xfId="0" applyFont="1" applyFill="1" applyBorder="1" applyAlignment="1">
      <alignment horizontal="center" vertical="center" wrapText="1"/>
    </xf>
    <xf numFmtId="0" fontId="40" fillId="4" borderId="68" xfId="0" applyFont="1" applyFill="1" applyBorder="1" applyAlignment="1">
      <alignment horizontal="center" vertical="center"/>
    </xf>
    <xf numFmtId="0" fontId="40" fillId="3" borderId="43" xfId="0" applyFont="1" applyFill="1" applyBorder="1" applyAlignment="1">
      <alignment horizontal="center" vertical="center"/>
    </xf>
    <xf numFmtId="0" fontId="43" fillId="3" borderId="69" xfId="0" applyFont="1" applyFill="1" applyBorder="1" applyAlignment="1">
      <alignment horizontal="center" vertical="center" wrapText="1"/>
    </xf>
    <xf numFmtId="0" fontId="62" fillId="3" borderId="70" xfId="0" applyFont="1" applyFill="1" applyBorder="1" applyAlignment="1">
      <alignment horizontal="center" vertical="center" wrapText="1"/>
    </xf>
    <xf numFmtId="0" fontId="43" fillId="3" borderId="70" xfId="0" applyFont="1" applyFill="1" applyBorder="1" applyAlignment="1">
      <alignment horizontal="center" vertical="center" wrapText="1"/>
    </xf>
    <xf numFmtId="0" fontId="43" fillId="3" borderId="71" xfId="0" applyFont="1" applyFill="1" applyBorder="1" applyAlignment="1">
      <alignment horizontal="center" vertical="top" wrapText="1"/>
    </xf>
    <xf numFmtId="0" fontId="65" fillId="3" borderId="72" xfId="0" applyFont="1" applyFill="1" applyBorder="1" applyAlignment="1">
      <alignment horizontal="center" vertical="center" wrapText="1"/>
    </xf>
    <xf numFmtId="0" fontId="40" fillId="3" borderId="71" xfId="0" applyFont="1" applyFill="1" applyBorder="1" applyAlignment="1">
      <alignment horizontal="center" vertical="center"/>
    </xf>
    <xf numFmtId="0" fontId="0" fillId="8" borderId="73" xfId="0" applyFill="1" applyBorder="1" applyAlignment="1" applyProtection="1">
      <alignment horizontal="left" vertical="center" wrapText="1"/>
      <protection locked="0"/>
    </xf>
    <xf numFmtId="0" fontId="41" fillId="0" borderId="74" xfId="0" applyFont="1" applyBorder="1" applyAlignment="1" applyProtection="1">
      <alignment horizontal="center" vertical="center" wrapText="1"/>
      <protection locked="0"/>
    </xf>
    <xf numFmtId="0" fontId="0" fillId="8" borderId="73" xfId="0" applyFill="1" applyBorder="1" applyAlignment="1" applyProtection="1">
      <alignment horizontal="center" vertical="center"/>
      <protection locked="0"/>
    </xf>
    <xf numFmtId="0" fontId="40" fillId="3" borderId="73" xfId="0" applyFont="1" applyFill="1" applyBorder="1" applyAlignment="1">
      <alignment horizontal="center" vertical="center"/>
    </xf>
    <xf numFmtId="0" fontId="0" fillId="0" borderId="73" xfId="0" applyBorder="1" applyAlignment="1" applyProtection="1">
      <alignment horizontal="center" vertical="center"/>
      <protection locked="0"/>
    </xf>
    <xf numFmtId="17" fontId="0" fillId="0" borderId="73" xfId="0" applyNumberFormat="1" applyBorder="1" applyAlignment="1" applyProtection="1">
      <alignment horizontal="center" vertical="center"/>
      <protection locked="0"/>
    </xf>
    <xf numFmtId="0" fontId="0" fillId="0" borderId="75" xfId="0" applyBorder="1" applyAlignment="1" applyProtection="1">
      <alignment horizontal="center" vertical="center"/>
      <protection locked="0"/>
    </xf>
    <xf numFmtId="0" fontId="52" fillId="0" borderId="73" xfId="0" applyFont="1" applyBorder="1" applyAlignment="1" applyProtection="1">
      <alignment horizontal="center" vertical="center"/>
      <protection locked="0"/>
    </xf>
    <xf numFmtId="0" fontId="42" fillId="3" borderId="73" xfId="0" applyFont="1" applyFill="1" applyBorder="1" applyAlignment="1">
      <alignment horizontal="center" vertical="center" wrapText="1"/>
    </xf>
    <xf numFmtId="0" fontId="42" fillId="3" borderId="61" xfId="0" applyFont="1" applyFill="1" applyBorder="1" applyAlignment="1">
      <alignment horizontal="center" vertical="center" wrapText="1"/>
    </xf>
    <xf numFmtId="0" fontId="0" fillId="4" borderId="73" xfId="0" applyFill="1" applyBorder="1" applyAlignment="1" applyProtection="1">
      <alignment horizontal="center" vertical="center"/>
      <protection locked="0"/>
    </xf>
    <xf numFmtId="0" fontId="0" fillId="8" borderId="73" xfId="0" applyFill="1" applyBorder="1" applyAlignment="1" applyProtection="1">
      <alignment horizontal="center" vertical="center" wrapText="1"/>
      <protection locked="0"/>
    </xf>
    <xf numFmtId="0" fontId="0" fillId="8" borderId="61" xfId="0" applyFill="1" applyBorder="1" applyAlignment="1" applyProtection="1">
      <alignment horizontal="center" vertical="center"/>
      <protection locked="0"/>
    </xf>
    <xf numFmtId="17" fontId="52" fillId="0" borderId="73" xfId="0" applyNumberFormat="1" applyFont="1" applyBorder="1" applyAlignment="1" applyProtection="1">
      <alignment horizontal="center" vertical="center"/>
      <protection locked="0"/>
    </xf>
    <xf numFmtId="0" fontId="52" fillId="0" borderId="75" xfId="0" applyFont="1" applyBorder="1" applyAlignment="1" applyProtection="1">
      <alignment horizontal="center" vertical="center"/>
      <protection locked="0"/>
    </xf>
    <xf numFmtId="0" fontId="13" fillId="5" borderId="16" xfId="0" applyFont="1" applyFill="1" applyBorder="1" applyAlignment="1">
      <alignment horizontal="right" vertical="center"/>
    </xf>
    <xf numFmtId="0" fontId="13" fillId="5" borderId="16" xfId="0" applyFont="1" applyFill="1" applyBorder="1" applyAlignment="1">
      <alignment horizontal="left" vertical="center"/>
    </xf>
    <xf numFmtId="0" fontId="13" fillId="5" borderId="16" xfId="2" applyFont="1" applyFill="1" applyBorder="1" applyAlignment="1" applyProtection="1">
      <alignment horizontal="right" vertical="center"/>
    </xf>
    <xf numFmtId="0" fontId="11" fillId="5" borderId="0" xfId="0" applyFont="1" applyFill="1" applyAlignment="1">
      <alignment horizontal="center" vertical="center"/>
    </xf>
    <xf numFmtId="0" fontId="6" fillId="5" borderId="76" xfId="0" applyFont="1" applyFill="1" applyBorder="1" applyAlignment="1">
      <alignment horizontal="center" vertical="center"/>
    </xf>
    <xf numFmtId="0" fontId="44" fillId="4" borderId="0" xfId="0" applyFont="1" applyFill="1" applyAlignment="1">
      <alignment horizontal="left" vertical="center"/>
    </xf>
    <xf numFmtId="0" fontId="63" fillId="0" borderId="0" xfId="0" applyFont="1" applyAlignment="1">
      <alignment horizontal="center" vertical="center"/>
    </xf>
    <xf numFmtId="0" fontId="41" fillId="8" borderId="80" xfId="0" applyFont="1" applyFill="1" applyBorder="1" applyAlignment="1" applyProtection="1">
      <alignment horizontal="center" vertical="center"/>
      <protection locked="0"/>
    </xf>
    <xf numFmtId="0" fontId="0" fillId="4" borderId="0" xfId="0" applyFill="1" applyAlignment="1">
      <alignment horizontal="left" vertical="center"/>
    </xf>
    <xf numFmtId="0" fontId="52" fillId="4" borderId="0" xfId="0" applyFont="1" applyFill="1" applyAlignment="1">
      <alignment horizontal="left" vertical="center"/>
    </xf>
    <xf numFmtId="0" fontId="66" fillId="4" borderId="0" xfId="0" applyFont="1" applyFill="1" applyAlignment="1">
      <alignment horizontal="left" vertical="center"/>
    </xf>
    <xf numFmtId="0" fontId="67" fillId="4" borderId="0" xfId="1" applyFont="1" applyFill="1" applyAlignment="1" applyProtection="1">
      <alignment vertical="center"/>
    </xf>
    <xf numFmtId="0" fontId="40" fillId="3" borderId="81" xfId="0" applyFont="1" applyFill="1" applyBorder="1" applyAlignment="1">
      <alignment horizontal="center" vertical="center" wrapText="1"/>
    </xf>
    <xf numFmtId="0" fontId="40" fillId="3" borderId="83" xfId="0" applyFont="1" applyFill="1" applyBorder="1" applyAlignment="1">
      <alignment horizontal="center" vertical="center" wrapText="1"/>
    </xf>
    <xf numFmtId="0" fontId="41" fillId="8" borderId="73" xfId="0" applyFont="1" applyFill="1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0" fillId="11" borderId="0" xfId="0" applyFill="1" applyAlignment="1">
      <alignment horizontal="center" vertical="center"/>
    </xf>
    <xf numFmtId="0" fontId="38" fillId="11" borderId="0" xfId="0" applyFont="1" applyFill="1" applyAlignment="1">
      <alignment horizontal="left" vertical="center"/>
    </xf>
    <xf numFmtId="0" fontId="69" fillId="4" borderId="0" xfId="0" applyFont="1" applyFill="1" applyAlignment="1">
      <alignment horizontal="left" vertical="center"/>
    </xf>
    <xf numFmtId="0" fontId="70" fillId="4" borderId="0" xfId="0" applyFont="1" applyFill="1" applyAlignment="1">
      <alignment horizontal="center" vertical="center"/>
    </xf>
    <xf numFmtId="0" fontId="0" fillId="0" borderId="38" xfId="0" applyBorder="1"/>
    <xf numFmtId="0" fontId="41" fillId="0" borderId="73" xfId="0" applyFont="1" applyBorder="1" applyAlignment="1">
      <alignment horizontal="center" vertical="center" wrapText="1"/>
    </xf>
    <xf numFmtId="0" fontId="39" fillId="0" borderId="61" xfId="0" applyFont="1" applyBorder="1" applyAlignment="1" applyProtection="1">
      <alignment horizontal="center" vertical="center"/>
      <protection locked="0"/>
    </xf>
    <xf numFmtId="0" fontId="41" fillId="0" borderId="73" xfId="0" applyFont="1" applyBorder="1" applyAlignment="1" applyProtection="1">
      <alignment horizontal="center" vertical="center" wrapText="1"/>
      <protection locked="0"/>
    </xf>
    <xf numFmtId="0" fontId="52" fillId="4" borderId="0" xfId="0" applyFont="1" applyFill="1"/>
    <xf numFmtId="0" fontId="72" fillId="0" borderId="0" xfId="0" applyFont="1" applyAlignment="1">
      <alignment horizontal="left" vertical="center"/>
    </xf>
    <xf numFmtId="0" fontId="52" fillId="0" borderId="0" xfId="0" applyFont="1" applyAlignment="1">
      <alignment horizontal="center" vertical="center"/>
    </xf>
    <xf numFmtId="0" fontId="73" fillId="0" borderId="0" xfId="10" applyFont="1" applyAlignment="1">
      <alignment horizontal="center" wrapText="1"/>
    </xf>
    <xf numFmtId="0" fontId="66" fillId="12" borderId="52" xfId="6" applyFont="1" applyBorder="1" applyAlignment="1" applyProtection="1">
      <alignment horizontal="center" vertical="center"/>
    </xf>
    <xf numFmtId="0" fontId="6" fillId="4" borderId="0" xfId="0" applyFont="1" applyFill="1"/>
    <xf numFmtId="0" fontId="22" fillId="12" borderId="30" xfId="6" applyFont="1" applyBorder="1" applyProtection="1">
      <alignment horizontal="left" vertical="center"/>
    </xf>
    <xf numFmtId="0" fontId="22" fillId="12" borderId="30" xfId="6" applyFont="1" applyBorder="1" applyAlignment="1" applyProtection="1">
      <alignment horizontal="left" vertical="center" wrapText="1"/>
    </xf>
    <xf numFmtId="0" fontId="22" fillId="12" borderId="52" xfId="6" applyFont="1" applyBorder="1" applyAlignment="1" applyProtection="1">
      <alignment vertical="center"/>
    </xf>
    <xf numFmtId="0" fontId="74" fillId="0" borderId="52" xfId="0" applyFont="1" applyBorder="1" applyAlignment="1" applyProtection="1">
      <alignment horizontal="center" vertical="center" wrapText="1"/>
      <protection locked="0"/>
    </xf>
    <xf numFmtId="1" fontId="74" fillId="3" borderId="52" xfId="0" applyNumberFormat="1" applyFont="1" applyFill="1" applyBorder="1" applyAlignment="1">
      <alignment horizontal="center" vertical="center" wrapText="1"/>
    </xf>
    <xf numFmtId="0" fontId="74" fillId="3" borderId="52" xfId="0" applyFont="1" applyFill="1" applyBorder="1" applyAlignment="1">
      <alignment horizontal="center" vertical="center" wrapText="1"/>
    </xf>
    <xf numFmtId="165" fontId="52" fillId="3" borderId="30" xfId="0" applyNumberFormat="1" applyFont="1" applyFill="1" applyBorder="1" applyAlignment="1">
      <alignment horizontal="right" vertical="top" wrapText="1"/>
    </xf>
    <xf numFmtId="165" fontId="52" fillId="3" borderId="52" xfId="0" applyNumberFormat="1" applyFont="1" applyFill="1" applyBorder="1" applyAlignment="1">
      <alignment horizontal="right" vertical="top" wrapText="1"/>
    </xf>
    <xf numFmtId="1" fontId="6" fillId="4" borderId="0" xfId="0" applyNumberFormat="1" applyFont="1" applyFill="1"/>
    <xf numFmtId="165" fontId="66" fillId="3" borderId="52" xfId="0" applyNumberFormat="1" applyFont="1" applyFill="1" applyBorder="1" applyAlignment="1">
      <alignment horizontal="right" vertical="top" wrapText="1"/>
    </xf>
    <xf numFmtId="2" fontId="6" fillId="4" borderId="0" xfId="0" applyNumberFormat="1" applyFont="1" applyFill="1"/>
    <xf numFmtId="14" fontId="0" fillId="11" borderId="0" xfId="0" applyNumberFormat="1" applyFill="1" applyAlignment="1">
      <alignment horizontal="center" vertical="center"/>
    </xf>
    <xf numFmtId="0" fontId="0" fillId="11" borderId="0" xfId="0" applyFill="1"/>
    <xf numFmtId="14" fontId="0" fillId="0" borderId="0" xfId="0" applyNumberFormat="1" applyAlignment="1">
      <alignment horizontal="center" vertical="center"/>
    </xf>
    <xf numFmtId="0" fontId="36" fillId="0" borderId="0" xfId="0" applyFont="1" applyAlignment="1">
      <alignment horizontal="left" vertical="center"/>
    </xf>
    <xf numFmtId="0" fontId="75" fillId="13" borderId="89" xfId="3" applyFill="1" applyAlignment="1" applyProtection="1">
      <alignment horizontal="center" vertical="center" wrapText="1"/>
    </xf>
    <xf numFmtId="0" fontId="76" fillId="0" borderId="90" xfId="4" applyFont="1" applyAlignment="1" applyProtection="1"/>
    <xf numFmtId="1" fontId="76" fillId="3" borderId="90" xfId="4" applyNumberFormat="1" applyFont="1" applyFill="1" applyAlignment="1" applyProtection="1">
      <alignment horizontal="center" vertical="center"/>
    </xf>
    <xf numFmtId="0" fontId="76" fillId="6" borderId="90" xfId="4" applyFont="1" applyFill="1" applyAlignment="1" applyProtection="1">
      <alignment horizontal="center" vertical="center"/>
    </xf>
    <xf numFmtId="1" fontId="77" fillId="3" borderId="52" xfId="5" applyNumberFormat="1" applyFont="1" applyFill="1" applyBorder="1" applyProtection="1"/>
    <xf numFmtId="2" fontId="77" fillId="3" borderId="52" xfId="5" applyNumberFormat="1" applyFont="1" applyFill="1" applyBorder="1" applyProtection="1"/>
    <xf numFmtId="0" fontId="60" fillId="3" borderId="0" xfId="0" applyFont="1" applyFill="1"/>
    <xf numFmtId="0" fontId="78" fillId="0" borderId="0" xfId="10" applyFont="1" applyAlignment="1">
      <alignment horizontal="center" wrapText="1"/>
    </xf>
    <xf numFmtId="14" fontId="6" fillId="0" borderId="0" xfId="0" applyNumberFormat="1" applyFont="1"/>
    <xf numFmtId="0" fontId="6" fillId="0" borderId="0" xfId="0" applyFont="1"/>
    <xf numFmtId="0" fontId="52" fillId="0" borderId="0" xfId="0" applyFont="1"/>
    <xf numFmtId="0" fontId="73" fillId="3" borderId="28" xfId="10" applyFont="1" applyFill="1" applyBorder="1" applyAlignment="1">
      <alignment horizontal="center" vertical="center" wrapText="1"/>
    </xf>
    <xf numFmtId="0" fontId="73" fillId="3" borderId="97" xfId="10" applyFont="1" applyFill="1" applyBorder="1" applyAlignment="1">
      <alignment horizontal="center" vertical="center" wrapText="1"/>
    </xf>
    <xf numFmtId="0" fontId="73" fillId="3" borderId="52" xfId="10" applyFont="1" applyFill="1" applyBorder="1" applyAlignment="1">
      <alignment horizontal="center" vertical="center" wrapText="1"/>
    </xf>
    <xf numFmtId="0" fontId="73" fillId="3" borderId="98" xfId="10" applyFont="1" applyFill="1" applyBorder="1" applyAlignment="1">
      <alignment horizontal="center" vertical="center" wrapText="1"/>
    </xf>
    <xf numFmtId="0" fontId="73" fillId="3" borderId="31" xfId="10" applyFont="1" applyFill="1" applyBorder="1" applyAlignment="1">
      <alignment horizontal="center" vertical="center" wrapText="1"/>
    </xf>
    <xf numFmtId="0" fontId="0" fillId="0" borderId="99" xfId="0" applyBorder="1"/>
    <xf numFmtId="0" fontId="73" fillId="7" borderId="29" xfId="10" applyFont="1" applyFill="1" applyBorder="1" applyAlignment="1" applyProtection="1">
      <alignment horizontal="center" wrapText="1"/>
      <protection locked="0"/>
    </xf>
    <xf numFmtId="0" fontId="79" fillId="8" borderId="97" xfId="10" applyFont="1" applyFill="1" applyBorder="1" applyAlignment="1" applyProtection="1">
      <alignment horizontal="center" wrapText="1"/>
      <protection locked="0"/>
    </xf>
    <xf numFmtId="0" fontId="79" fillId="3" borderId="97" xfId="10" applyFont="1" applyFill="1" applyBorder="1" applyAlignment="1">
      <alignment horizontal="center" wrapText="1"/>
    </xf>
    <xf numFmtId="1" fontId="0" fillId="3" borderId="97" xfId="0" applyNumberFormat="1" applyFill="1" applyBorder="1" applyAlignment="1">
      <alignment horizontal="center"/>
    </xf>
    <xf numFmtId="1" fontId="0" fillId="7" borderId="97" xfId="0" applyNumberFormat="1" applyFill="1" applyBorder="1" applyAlignment="1" applyProtection="1">
      <alignment horizontal="center"/>
      <protection locked="0"/>
    </xf>
    <xf numFmtId="166" fontId="80" fillId="7" borderId="52" xfId="10" applyNumberFormat="1" applyFont="1" applyFill="1" applyBorder="1" applyAlignment="1" applyProtection="1">
      <alignment horizontal="center" wrapText="1"/>
      <protection locked="0"/>
    </xf>
    <xf numFmtId="1" fontId="73" fillId="14" borderId="52" xfId="10" applyNumberFormat="1" applyFont="1" applyFill="1" applyBorder="1" applyAlignment="1">
      <alignment horizontal="center" wrapText="1"/>
    </xf>
    <xf numFmtId="1" fontId="0" fillId="7" borderId="30" xfId="0" applyNumberFormat="1" applyFill="1" applyBorder="1" applyAlignment="1" applyProtection="1">
      <alignment horizontal="center"/>
      <protection locked="0"/>
    </xf>
    <xf numFmtId="0" fontId="80" fillId="7" borderId="52" xfId="10" applyFont="1" applyFill="1" applyBorder="1" applyAlignment="1" applyProtection="1">
      <alignment horizontal="center" wrapText="1"/>
      <protection locked="0"/>
    </xf>
    <xf numFmtId="0" fontId="73" fillId="0" borderId="29" xfId="10" applyFont="1" applyBorder="1" applyAlignment="1" applyProtection="1">
      <alignment horizontal="center" wrapText="1"/>
      <protection locked="0"/>
    </xf>
    <xf numFmtId="1" fontId="0" fillId="0" borderId="97" xfId="0" applyNumberFormat="1" applyBorder="1" applyAlignment="1" applyProtection="1">
      <alignment horizontal="center"/>
      <protection locked="0"/>
    </xf>
    <xf numFmtId="166" fontId="80" fillId="0" borderId="52" xfId="10" applyNumberFormat="1" applyFont="1" applyBorder="1" applyAlignment="1" applyProtection="1">
      <alignment horizontal="center" wrapText="1"/>
      <protection locked="0"/>
    </xf>
    <xf numFmtId="1" fontId="0" fillId="0" borderId="30" xfId="0" applyNumberFormat="1" applyBorder="1" applyAlignment="1" applyProtection="1">
      <alignment horizontal="center"/>
      <protection locked="0"/>
    </xf>
    <xf numFmtId="0" fontId="80" fillId="0" borderId="52" xfId="10" applyFont="1" applyBorder="1" applyAlignment="1" applyProtection="1">
      <alignment horizontal="center" wrapText="1"/>
      <protection locked="0"/>
    </xf>
    <xf numFmtId="0" fontId="81" fillId="15" borderId="100" xfId="0" applyFont="1" applyFill="1" applyBorder="1" applyAlignment="1">
      <alignment horizontal="left" vertical="center"/>
    </xf>
    <xf numFmtId="0" fontId="82" fillId="0" borderId="101" xfId="0" applyFont="1" applyBorder="1" applyAlignment="1">
      <alignment vertical="top"/>
    </xf>
    <xf numFmtId="0" fontId="82" fillId="0" borderId="101" xfId="0" applyFont="1" applyBorder="1" applyAlignment="1">
      <alignment horizontal="right" vertical="center"/>
    </xf>
    <xf numFmtId="0" fontId="82" fillId="0" borderId="101" xfId="0" applyFont="1" applyBorder="1" applyAlignment="1">
      <alignment horizontal="right" vertical="top"/>
    </xf>
    <xf numFmtId="0" fontId="31" fillId="0" borderId="102" xfId="0" applyFont="1" applyBorder="1"/>
    <xf numFmtId="0" fontId="83" fillId="16" borderId="0" xfId="0" applyFont="1" applyFill="1" applyAlignment="1">
      <alignment horizontal="center" vertical="center" wrapText="1"/>
    </xf>
    <xf numFmtId="0" fontId="84" fillId="17" borderId="24" xfId="0" applyFont="1" applyFill="1" applyBorder="1"/>
    <xf numFmtId="0" fontId="84" fillId="18" borderId="24" xfId="0" applyFont="1" applyFill="1" applyBorder="1"/>
    <xf numFmtId="167" fontId="85" fillId="18" borderId="24" xfId="0" applyNumberFormat="1" applyFont="1" applyFill="1" applyBorder="1" applyAlignment="1">
      <alignment horizontal="right" vertical="center"/>
    </xf>
    <xf numFmtId="167" fontId="85" fillId="19" borderId="103" xfId="0" applyNumberFormat="1" applyFont="1" applyFill="1" applyBorder="1" applyAlignment="1">
      <alignment horizontal="right" vertical="center"/>
    </xf>
    <xf numFmtId="167" fontId="85" fillId="18" borderId="103" xfId="0" applyNumberFormat="1" applyFont="1" applyFill="1" applyBorder="1" applyAlignment="1">
      <alignment horizontal="right" vertical="center"/>
    </xf>
    <xf numFmtId="0" fontId="84" fillId="17" borderId="103" xfId="0" applyFont="1" applyFill="1" applyBorder="1"/>
    <xf numFmtId="0" fontId="86" fillId="0" borderId="0" xfId="0" applyFont="1"/>
    <xf numFmtId="0" fontId="48" fillId="20" borderId="104" xfId="0" applyFont="1" applyFill="1" applyBorder="1"/>
    <xf numFmtId="0" fontId="48" fillId="0" borderId="0" xfId="0" applyFont="1"/>
    <xf numFmtId="0" fontId="48" fillId="20" borderId="0" xfId="0" applyFont="1" applyFill="1"/>
    <xf numFmtId="0" fontId="83" fillId="21" borderId="0" xfId="0" applyFont="1" applyFill="1"/>
    <xf numFmtId="0" fontId="0" fillId="22" borderId="105" xfId="0" applyFill="1" applyBorder="1"/>
    <xf numFmtId="0" fontId="0" fillId="22" borderId="0" xfId="0" applyFill="1"/>
    <xf numFmtId="0" fontId="86" fillId="0" borderId="0" xfId="0" applyFont="1" applyAlignment="1">
      <alignment horizontal="left" vertical="center" wrapText="1"/>
    </xf>
    <xf numFmtId="0" fontId="0" fillId="0" borderId="47" xfId="0" applyBorder="1" applyAlignment="1">
      <alignment vertical="top" wrapText="1"/>
    </xf>
    <xf numFmtId="0" fontId="0" fillId="23" borderId="37" xfId="0" applyFill="1" applyBorder="1"/>
    <xf numFmtId="0" fontId="0" fillId="23" borderId="38" xfId="0" applyFill="1" applyBorder="1"/>
    <xf numFmtId="0" fontId="0" fillId="24" borderId="38" xfId="0" applyFill="1" applyBorder="1"/>
    <xf numFmtId="0" fontId="0" fillId="23" borderId="39" xfId="0" applyFill="1" applyBorder="1"/>
    <xf numFmtId="0" fontId="0" fillId="23" borderId="40" xfId="0" applyFill="1" applyBorder="1"/>
    <xf numFmtId="0" fontId="31" fillId="23" borderId="0" xfId="0" applyFont="1" applyFill="1" applyAlignment="1">
      <alignment horizontal="right"/>
    </xf>
    <xf numFmtId="0" fontId="31" fillId="24" borderId="0" xfId="0" applyFont="1" applyFill="1" applyAlignment="1">
      <alignment horizontal="right"/>
    </xf>
    <xf numFmtId="0" fontId="31" fillId="8" borderId="0" xfId="0" applyFont="1" applyFill="1" applyAlignment="1" applyProtection="1">
      <alignment horizontal="right"/>
      <protection locked="0"/>
    </xf>
    <xf numFmtId="0" fontId="0" fillId="8" borderId="41" xfId="0" applyFill="1" applyBorder="1" applyProtection="1">
      <protection locked="0"/>
    </xf>
    <xf numFmtId="0" fontId="31" fillId="8" borderId="0" xfId="0" applyFont="1" applyFill="1" applyAlignment="1">
      <alignment horizontal="right"/>
    </xf>
    <xf numFmtId="0" fontId="0" fillId="8" borderId="41" xfId="0" applyFill="1" applyBorder="1"/>
    <xf numFmtId="0" fontId="0" fillId="23" borderId="41" xfId="0" applyFill="1" applyBorder="1"/>
    <xf numFmtId="0" fontId="31" fillId="7" borderId="0" xfId="0" applyFont="1" applyFill="1" applyAlignment="1">
      <alignment horizontal="right"/>
    </xf>
    <xf numFmtId="0" fontId="0" fillId="7" borderId="41" xfId="0" applyFill="1" applyBorder="1"/>
    <xf numFmtId="0" fontId="87" fillId="9" borderId="110" xfId="0" applyFont="1" applyFill="1" applyBorder="1" applyAlignment="1">
      <alignment horizontal="right"/>
    </xf>
    <xf numFmtId="0" fontId="87" fillId="9" borderId="111" xfId="0" applyFont="1" applyFill="1" applyBorder="1" applyAlignment="1">
      <alignment horizontal="right"/>
    </xf>
    <xf numFmtId="168" fontId="87" fillId="9" borderId="110" xfId="0" applyNumberFormat="1" applyFont="1" applyFill="1" applyBorder="1" applyAlignment="1">
      <alignment horizontal="right"/>
    </xf>
    <xf numFmtId="0" fontId="87" fillId="9" borderId="108" xfId="0" applyFont="1" applyFill="1" applyBorder="1" applyAlignment="1">
      <alignment horizontal="right"/>
    </xf>
    <xf numFmtId="0" fontId="87" fillId="9" borderId="109" xfId="0" applyFont="1" applyFill="1" applyBorder="1" applyAlignment="1">
      <alignment horizontal="right"/>
    </xf>
    <xf numFmtId="0" fontId="0" fillId="23" borderId="46" xfId="0" applyFill="1" applyBorder="1"/>
    <xf numFmtId="0" fontId="0" fillId="23" borderId="47" xfId="0" applyFill="1" applyBorder="1"/>
    <xf numFmtId="0" fontId="0" fillId="23" borderId="48" xfId="0" applyFill="1" applyBorder="1"/>
    <xf numFmtId="0" fontId="0" fillId="0" borderId="0" xfId="0" applyAlignment="1">
      <alignment horizontal="left" vertical="top"/>
    </xf>
    <xf numFmtId="0" fontId="88" fillId="0" borderId="0" xfId="0" applyFont="1" applyAlignment="1">
      <alignment horizontal="left" vertical="center"/>
    </xf>
    <xf numFmtId="0" fontId="39" fillId="4" borderId="112" xfId="0" applyFont="1" applyFill="1" applyBorder="1" applyAlignment="1">
      <alignment horizontal="center" vertical="center"/>
    </xf>
    <xf numFmtId="0" fontId="0" fillId="0" borderId="113" xfId="0" applyBorder="1" applyAlignment="1">
      <alignment horizontal="center" vertical="center"/>
    </xf>
    <xf numFmtId="0" fontId="0" fillId="0" borderId="114" xfId="0" applyBorder="1" applyAlignment="1">
      <alignment horizontal="center" vertical="center"/>
    </xf>
    <xf numFmtId="0" fontId="0" fillId="4" borderId="116" xfId="0" applyFill="1" applyBorder="1"/>
    <xf numFmtId="0" fontId="39" fillId="4" borderId="0" xfId="0" applyFont="1" applyFill="1" applyAlignment="1">
      <alignment horizontal="left" vertical="center"/>
    </xf>
    <xf numFmtId="0" fontId="76" fillId="4" borderId="0" xfId="0" applyFont="1" applyFill="1" applyAlignment="1">
      <alignment horizontal="left" vertical="center"/>
    </xf>
    <xf numFmtId="0" fontId="36" fillId="4" borderId="118" xfId="0" applyFont="1" applyFill="1" applyBorder="1" applyAlignment="1">
      <alignment horizontal="left" vertical="center"/>
    </xf>
    <xf numFmtId="0" fontId="76" fillId="4" borderId="0" xfId="0" applyFont="1" applyFill="1" applyAlignment="1">
      <alignment vertical="center"/>
    </xf>
    <xf numFmtId="0" fontId="0" fillId="4" borderId="118" xfId="0" applyFill="1" applyBorder="1" applyAlignment="1">
      <alignment horizontal="center" vertical="center"/>
    </xf>
    <xf numFmtId="0" fontId="39" fillId="4" borderId="118" xfId="0" applyFont="1" applyFill="1" applyBorder="1" applyAlignment="1">
      <alignment horizontal="center" vertical="center"/>
    </xf>
    <xf numFmtId="0" fontId="0" fillId="0" borderId="121" xfId="0" applyBorder="1" applyAlignment="1" applyProtection="1">
      <alignment horizontal="center" vertical="center"/>
      <protection locked="0"/>
    </xf>
    <xf numFmtId="0" fontId="41" fillId="0" borderId="61" xfId="0" applyFont="1" applyBorder="1" applyAlignment="1" applyProtection="1">
      <alignment horizontal="center" vertical="center"/>
      <protection locked="0"/>
    </xf>
    <xf numFmtId="0" fontId="41" fillId="0" borderId="122" xfId="0" applyFont="1" applyBorder="1" applyAlignment="1" applyProtection="1">
      <alignment horizontal="center" vertical="center"/>
      <protection locked="0"/>
    </xf>
    <xf numFmtId="0" fontId="76" fillId="4" borderId="116" xfId="0" applyFont="1" applyFill="1" applyBorder="1" applyAlignment="1">
      <alignment vertical="center"/>
    </xf>
    <xf numFmtId="0" fontId="40" fillId="3" borderId="123" xfId="0" applyFont="1" applyFill="1" applyBorder="1" applyAlignment="1">
      <alignment horizontal="center" vertical="center" wrapText="1"/>
    </xf>
    <xf numFmtId="0" fontId="89" fillId="3" borderId="124" xfId="0" applyFont="1" applyFill="1" applyBorder="1" applyAlignment="1">
      <alignment horizontal="center" vertical="center" wrapText="1"/>
    </xf>
    <xf numFmtId="0" fontId="89" fillId="3" borderId="125" xfId="0" applyFont="1" applyFill="1" applyBorder="1" applyAlignment="1">
      <alignment horizontal="center" vertical="center" wrapText="1"/>
    </xf>
    <xf numFmtId="0" fontId="89" fillId="3" borderId="69" xfId="0" applyFont="1" applyFill="1" applyBorder="1" applyAlignment="1">
      <alignment horizontal="center" vertical="center" wrapText="1"/>
    </xf>
    <xf numFmtId="0" fontId="89" fillId="3" borderId="84" xfId="0" applyFont="1" applyFill="1" applyBorder="1" applyAlignment="1">
      <alignment horizontal="center" vertical="center" wrapText="1"/>
    </xf>
    <xf numFmtId="0" fontId="89" fillId="3" borderId="126" xfId="0" applyFont="1" applyFill="1" applyBorder="1" applyAlignment="1">
      <alignment horizontal="center" vertical="center" wrapText="1"/>
    </xf>
    <xf numFmtId="0" fontId="89" fillId="3" borderId="121" xfId="0" applyFont="1" applyFill="1" applyBorder="1" applyAlignment="1">
      <alignment horizontal="center" vertical="center" wrapText="1"/>
    </xf>
    <xf numFmtId="0" fontId="89" fillId="3" borderId="75" xfId="0" applyFont="1" applyFill="1" applyBorder="1" applyAlignment="1">
      <alignment horizontal="center" vertical="center" wrapText="1"/>
    </xf>
    <xf numFmtId="0" fontId="89" fillId="3" borderId="73" xfId="0" applyFont="1" applyFill="1" applyBorder="1" applyAlignment="1">
      <alignment horizontal="center" vertical="center" wrapText="1"/>
    </xf>
    <xf numFmtId="0" fontId="41" fillId="8" borderId="127" xfId="0" applyFont="1" applyFill="1" applyBorder="1" applyAlignment="1" applyProtection="1">
      <alignment horizontal="center" vertical="center" wrapText="1"/>
      <protection locked="0"/>
    </xf>
    <xf numFmtId="0" fontId="41" fillId="8" borderId="59" xfId="0" applyFont="1" applyFill="1" applyBorder="1" applyAlignment="1" applyProtection="1">
      <alignment horizontal="center" vertical="center"/>
      <protection locked="0"/>
    </xf>
    <xf numFmtId="0" fontId="0" fillId="8" borderId="61" xfId="0" applyFill="1" applyBorder="1" applyAlignment="1" applyProtection="1">
      <alignment vertical="center"/>
      <protection locked="0"/>
    </xf>
    <xf numFmtId="0" fontId="0" fillId="3" borderId="73" xfId="0" applyFill="1" applyBorder="1" applyAlignment="1">
      <alignment horizontal="center" vertical="center"/>
    </xf>
    <xf numFmtId="0" fontId="41" fillId="0" borderId="120" xfId="0" applyFont="1" applyBorder="1" applyAlignment="1" applyProtection="1">
      <alignment horizontal="center" vertical="center"/>
      <protection locked="0"/>
    </xf>
    <xf numFmtId="0" fontId="90" fillId="0" borderId="120" xfId="0" applyFont="1" applyBorder="1" applyAlignment="1" applyProtection="1">
      <alignment horizontal="center" vertical="center"/>
      <protection locked="0"/>
    </xf>
    <xf numFmtId="0" fontId="0" fillId="4" borderId="128" xfId="0" applyFill="1" applyBorder="1"/>
    <xf numFmtId="0" fontId="0" fillId="4" borderId="129" xfId="0" applyFill="1" applyBorder="1"/>
    <xf numFmtId="0" fontId="0" fillId="4" borderId="130" xfId="0" applyFill="1" applyBorder="1"/>
    <xf numFmtId="0" fontId="0" fillId="0" borderId="0" xfId="0" applyAlignment="1">
      <alignment vertical="top"/>
    </xf>
    <xf numFmtId="0" fontId="41" fillId="8" borderId="61" xfId="0" applyFont="1" applyFill="1" applyBorder="1" applyAlignment="1" applyProtection="1">
      <alignment horizontal="center" vertical="center"/>
      <protection locked="0"/>
    </xf>
    <xf numFmtId="0" fontId="52" fillId="4" borderId="77" xfId="0" applyFont="1" applyFill="1" applyBorder="1" applyAlignment="1">
      <alignment vertical="center"/>
    </xf>
    <xf numFmtId="0" fontId="52" fillId="4" borderId="78" xfId="0" applyFont="1" applyFill="1" applyBorder="1" applyAlignment="1">
      <alignment vertical="center"/>
    </xf>
    <xf numFmtId="0" fontId="7" fillId="4" borderId="0" xfId="1" applyFill="1" applyBorder="1" applyAlignment="1" applyProtection="1">
      <alignment horizontal="left" vertical="center"/>
    </xf>
    <xf numFmtId="0" fontId="16" fillId="5" borderId="16" xfId="0" applyFont="1" applyFill="1" applyBorder="1" applyAlignment="1">
      <alignment horizontal="center" vertical="center"/>
    </xf>
    <xf numFmtId="0" fontId="91" fillId="5" borderId="16" xfId="0" applyFont="1" applyFill="1" applyBorder="1" applyAlignment="1">
      <alignment horizontal="center" vertical="center"/>
    </xf>
    <xf numFmtId="0" fontId="0" fillId="5" borderId="27" xfId="0" applyFill="1" applyBorder="1" applyAlignment="1">
      <alignment horizontal="center" vertical="center"/>
    </xf>
    <xf numFmtId="0" fontId="43" fillId="3" borderId="51" xfId="0" applyFont="1" applyFill="1" applyBorder="1" applyAlignment="1">
      <alignment horizontal="center" vertical="center"/>
    </xf>
    <xf numFmtId="0" fontId="7" fillId="4" borderId="52" xfId="1" applyFill="1" applyBorder="1" applyAlignment="1" applyProtection="1">
      <alignment vertical="top"/>
    </xf>
    <xf numFmtId="0" fontId="90" fillId="8" borderId="51" xfId="0" applyFont="1" applyFill="1" applyBorder="1" applyAlignment="1" applyProtection="1">
      <alignment horizontal="center" vertical="center"/>
      <protection locked="0"/>
    </xf>
    <xf numFmtId="0" fontId="0" fillId="4" borderId="0" xfId="0" applyFill="1" applyAlignment="1">
      <alignment horizontal="center" vertical="top"/>
    </xf>
    <xf numFmtId="0" fontId="0" fillId="4" borderId="0" xfId="0" applyFill="1" applyAlignment="1">
      <alignment vertical="center"/>
    </xf>
    <xf numFmtId="0" fontId="92" fillId="4" borderId="0" xfId="1" applyFont="1" applyFill="1" applyAlignment="1" applyProtection="1">
      <alignment horizontal="left" vertical="center"/>
    </xf>
    <xf numFmtId="0" fontId="93" fillId="4" borderId="0" xfId="0" applyFont="1" applyFill="1" applyAlignment="1">
      <alignment wrapText="1"/>
    </xf>
    <xf numFmtId="0" fontId="0" fillId="4" borderId="0" xfId="0" applyFill="1" applyAlignment="1">
      <alignment vertical="top" wrapText="1"/>
    </xf>
    <xf numFmtId="0" fontId="0" fillId="4" borderId="0" xfId="0" applyFill="1" applyAlignment="1">
      <alignment vertical="top"/>
    </xf>
    <xf numFmtId="0" fontId="0" fillId="6" borderId="0" xfId="0" applyFill="1" applyAlignment="1">
      <alignment horizontal="center" vertical="center"/>
    </xf>
    <xf numFmtId="0" fontId="43" fillId="3" borderId="45" xfId="0" applyFont="1" applyFill="1" applyBorder="1" applyAlignment="1">
      <alignment horizontal="center" vertical="center" wrapText="1"/>
    </xf>
    <xf numFmtId="0" fontId="43" fillId="3" borderId="45" xfId="0" applyFont="1" applyFill="1" applyBorder="1" applyAlignment="1">
      <alignment horizontal="center" wrapText="1"/>
    </xf>
    <xf numFmtId="0" fontId="0" fillId="4" borderId="45" xfId="0" applyFill="1" applyBorder="1" applyAlignment="1" applyProtection="1">
      <alignment horizontal="center" vertical="center"/>
      <protection locked="0"/>
    </xf>
    <xf numFmtId="0" fontId="95" fillId="4" borderId="0" xfId="0" applyFont="1" applyFill="1" applyAlignment="1">
      <alignment horizontal="right" vertical="center"/>
    </xf>
    <xf numFmtId="0" fontId="43" fillId="3" borderId="45" xfId="0" applyFont="1" applyFill="1" applyBorder="1" applyAlignment="1">
      <alignment horizontal="center" vertical="center"/>
    </xf>
    <xf numFmtId="0" fontId="43" fillId="3" borderId="135" xfId="0" applyFont="1" applyFill="1" applyBorder="1" applyAlignment="1">
      <alignment horizontal="center" vertical="center" wrapText="1"/>
    </xf>
    <xf numFmtId="0" fontId="43" fillId="3" borderId="45" xfId="0" applyFont="1" applyFill="1" applyBorder="1" applyAlignment="1">
      <alignment horizontal="left" vertical="center"/>
    </xf>
    <xf numFmtId="0" fontId="52" fillId="0" borderId="45" xfId="0" applyFont="1" applyBorder="1" applyAlignment="1" applyProtection="1">
      <alignment horizontal="center" vertical="center"/>
      <protection locked="0"/>
    </xf>
    <xf numFmtId="0" fontId="96" fillId="4" borderId="0" xfId="0" applyFont="1" applyFill="1" applyAlignment="1">
      <alignment horizontal="left" vertical="center"/>
    </xf>
    <xf numFmtId="0" fontId="97" fillId="3" borderId="45" xfId="0" applyFont="1" applyFill="1" applyBorder="1" applyAlignment="1">
      <alignment horizontal="right" vertical="center"/>
    </xf>
    <xf numFmtId="0" fontId="0" fillId="3" borderId="45" xfId="0" applyFill="1" applyBorder="1" applyAlignment="1">
      <alignment horizontal="center" vertical="center"/>
    </xf>
    <xf numFmtId="0" fontId="98" fillId="3" borderId="45" xfId="0" applyFont="1" applyFill="1" applyBorder="1" applyAlignment="1" applyProtection="1">
      <alignment horizontal="right" vertical="center"/>
      <protection locked="0"/>
    </xf>
    <xf numFmtId="0" fontId="0" fillId="0" borderId="45" xfId="0" applyBorder="1" applyAlignment="1" applyProtection="1">
      <alignment horizontal="center" vertical="center"/>
      <protection locked="0"/>
    </xf>
    <xf numFmtId="0" fontId="98" fillId="3" borderId="45" xfId="0" applyFont="1" applyFill="1" applyBorder="1" applyAlignment="1">
      <alignment horizontal="right" vertical="center"/>
    </xf>
    <xf numFmtId="0" fontId="0" fillId="4" borderId="0" xfId="0" applyFill="1" applyAlignment="1" applyProtection="1">
      <alignment horizontal="center" vertical="center"/>
      <protection locked="0"/>
    </xf>
    <xf numFmtId="0" fontId="0" fillId="3" borderId="50" xfId="0" applyFill="1" applyBorder="1" applyAlignment="1">
      <alignment horizontal="center" vertical="center"/>
    </xf>
    <xf numFmtId="0" fontId="40" fillId="3" borderId="45" xfId="0" applyFont="1" applyFill="1" applyBorder="1" applyAlignment="1">
      <alignment horizontal="center" vertical="center"/>
    </xf>
    <xf numFmtId="0" fontId="52" fillId="4" borderId="45" xfId="0" applyFont="1" applyFill="1" applyBorder="1" applyAlignment="1" applyProtection="1">
      <alignment horizontal="center" vertical="center"/>
      <protection locked="0"/>
    </xf>
    <xf numFmtId="0" fontId="40" fillId="3" borderId="138" xfId="0" applyFont="1" applyFill="1" applyBorder="1" applyAlignment="1">
      <alignment horizontal="center" vertical="center"/>
    </xf>
    <xf numFmtId="0" fontId="43" fillId="7" borderId="45" xfId="0" applyFont="1" applyFill="1" applyBorder="1" applyAlignment="1" applyProtection="1">
      <alignment horizontal="center" vertical="top" wrapText="1"/>
      <protection locked="0"/>
    </xf>
    <xf numFmtId="0" fontId="0" fillId="4" borderId="49" xfId="0" applyFill="1" applyBorder="1" applyAlignment="1" applyProtection="1">
      <alignment horizontal="center" vertical="center"/>
      <protection locked="0"/>
    </xf>
    <xf numFmtId="0" fontId="100" fillId="4" borderId="0" xfId="0" applyFont="1" applyFill="1" applyAlignment="1">
      <alignment horizontal="left" vertical="center"/>
    </xf>
    <xf numFmtId="0" fontId="100" fillId="4" borderId="0" xfId="0" applyFont="1" applyFill="1" applyAlignment="1">
      <alignment horizontal="center" vertical="center"/>
    </xf>
    <xf numFmtId="0" fontId="101" fillId="4" borderId="0" xfId="0" applyFont="1" applyFill="1" applyAlignment="1">
      <alignment horizontal="left" vertical="center"/>
    </xf>
    <xf numFmtId="0" fontId="40" fillId="3" borderId="45" xfId="0" applyFont="1" applyFill="1" applyBorder="1" applyAlignment="1">
      <alignment horizontal="center" vertical="center" wrapText="1"/>
    </xf>
    <xf numFmtId="0" fontId="97" fillId="3" borderId="45" xfId="0" applyFont="1" applyFill="1" applyBorder="1" applyAlignment="1">
      <alignment horizontal="center" vertical="center" wrapText="1"/>
    </xf>
    <xf numFmtId="0" fontId="1" fillId="4" borderId="0" xfId="0" applyFont="1" applyFill="1" applyAlignment="1">
      <alignment horizontal="left" vertical="center"/>
    </xf>
    <xf numFmtId="0" fontId="96" fillId="5" borderId="16" xfId="1" applyFont="1" applyFill="1" applyBorder="1" applyAlignment="1" applyProtection="1">
      <alignment horizontal="center" vertical="center"/>
    </xf>
    <xf numFmtId="0" fontId="90" fillId="4" borderId="45" xfId="0" applyFont="1" applyFill="1" applyBorder="1" applyAlignment="1" applyProtection="1">
      <alignment horizontal="center" vertical="center"/>
      <protection locked="0"/>
    </xf>
    <xf numFmtId="0" fontId="52" fillId="4" borderId="0" xfId="0" applyFont="1" applyFill="1" applyAlignment="1">
      <alignment horizontal="left" vertical="center" wrapText="1"/>
    </xf>
    <xf numFmtId="0" fontId="90" fillId="8" borderId="45" xfId="0" applyFont="1" applyFill="1" applyBorder="1" applyAlignment="1" applyProtection="1">
      <alignment horizontal="center" vertical="center"/>
      <protection locked="0"/>
    </xf>
    <xf numFmtId="0" fontId="56" fillId="25" borderId="45" xfId="0" applyFont="1" applyFill="1" applyBorder="1" applyAlignment="1">
      <alignment vertical="center"/>
    </xf>
    <xf numFmtId="0" fontId="43" fillId="8" borderId="45" xfId="0" applyFont="1" applyFill="1" applyBorder="1" applyAlignment="1">
      <alignment vertical="center" wrapText="1"/>
    </xf>
    <xf numFmtId="0" fontId="62" fillId="3" borderId="49" xfId="0" applyFont="1" applyFill="1" applyBorder="1" applyAlignment="1">
      <alignment horizontal="center" vertical="center"/>
    </xf>
    <xf numFmtId="0" fontId="49" fillId="0" borderId="45" xfId="0" applyFont="1" applyBorder="1" applyAlignment="1" applyProtection="1">
      <alignment horizontal="left" vertical="top" wrapText="1"/>
      <protection locked="0"/>
    </xf>
    <xf numFmtId="0" fontId="0" fillId="4" borderId="45" xfId="0" applyFill="1" applyBorder="1" applyAlignment="1" applyProtection="1">
      <alignment horizontal="center" vertical="top"/>
      <protection locked="0"/>
    </xf>
    <xf numFmtId="0" fontId="102" fillId="8" borderId="45" xfId="0" applyFont="1" applyFill="1" applyBorder="1" applyAlignment="1" applyProtection="1">
      <alignment horizontal="center" vertical="center"/>
      <protection locked="0"/>
    </xf>
    <xf numFmtId="0" fontId="0" fillId="8" borderId="45" xfId="0" applyFill="1" applyBorder="1" applyAlignment="1" applyProtection="1">
      <alignment horizontal="center" vertical="top"/>
      <protection locked="0"/>
    </xf>
    <xf numFmtId="0" fontId="41" fillId="4" borderId="0" xfId="0" applyFont="1" applyFill="1" applyAlignment="1">
      <alignment horizontal="center" vertical="center"/>
    </xf>
    <xf numFmtId="0" fontId="41" fillId="0" borderId="45" xfId="0" applyFont="1" applyBorder="1" applyAlignment="1" applyProtection="1">
      <alignment horizontal="left" vertical="top" wrapText="1"/>
      <protection locked="0"/>
    </xf>
    <xf numFmtId="0" fontId="0" fillId="4" borderId="45" xfId="0" applyFill="1" applyBorder="1" applyAlignment="1" applyProtection="1">
      <alignment horizontal="center" vertical="center" wrapText="1"/>
      <protection locked="0"/>
    </xf>
    <xf numFmtId="0" fontId="0" fillId="4" borderId="148" xfId="0" applyFill="1" applyBorder="1" applyAlignment="1">
      <alignment horizontal="center" vertical="center"/>
    </xf>
    <xf numFmtId="0" fontId="41" fillId="8" borderId="45" xfId="0" applyFont="1" applyFill="1" applyBorder="1" applyAlignment="1" applyProtection="1">
      <alignment horizontal="left" vertical="top"/>
      <protection locked="0"/>
    </xf>
    <xf numFmtId="0" fontId="52" fillId="4" borderId="0" xfId="0" applyFont="1" applyFill="1" applyAlignment="1">
      <alignment horizontal="center" vertical="center"/>
    </xf>
    <xf numFmtId="0" fontId="0" fillId="8" borderId="45" xfId="0" applyFill="1" applyBorder="1" applyAlignment="1" applyProtection="1">
      <alignment horizontal="center" vertical="center" wrapText="1"/>
      <protection locked="0"/>
    </xf>
    <xf numFmtId="0" fontId="0" fillId="3" borderId="45" xfId="0" applyFill="1" applyBorder="1" applyAlignment="1">
      <alignment horizontal="center" vertical="center" wrapText="1"/>
    </xf>
    <xf numFmtId="3" fontId="0" fillId="4" borderId="45" xfId="0" applyNumberFormat="1" applyFill="1" applyBorder="1" applyAlignment="1" applyProtection="1">
      <alignment horizontal="center" vertical="center"/>
      <protection locked="0"/>
    </xf>
    <xf numFmtId="0" fontId="60" fillId="4" borderId="0" xfId="0" applyFont="1" applyFill="1" applyAlignment="1">
      <alignment vertical="center"/>
    </xf>
    <xf numFmtId="0" fontId="29" fillId="4" borderId="0" xfId="0" applyFont="1" applyFill="1" applyAlignment="1">
      <alignment vertical="center"/>
    </xf>
    <xf numFmtId="0" fontId="0" fillId="3" borderId="135" xfId="0" applyFill="1" applyBorder="1" applyAlignment="1">
      <alignment horizontal="center" vertical="center" wrapText="1"/>
    </xf>
    <xf numFmtId="0" fontId="0" fillId="3" borderId="0" xfId="0" applyFill="1" applyAlignment="1">
      <alignment horizontal="center" vertical="center"/>
    </xf>
    <xf numFmtId="0" fontId="71" fillId="3" borderId="87" xfId="6" applyFill="1" applyAlignment="1" applyProtection="1">
      <alignment horizontal="center" vertical="center"/>
    </xf>
    <xf numFmtId="1" fontId="55" fillId="4" borderId="87" xfId="11" applyFill="1" applyProtection="1">
      <alignment horizontal="center" vertical="center"/>
      <protection locked="0"/>
    </xf>
    <xf numFmtId="0" fontId="0" fillId="3" borderId="0" xfId="0" applyFill="1" applyAlignment="1">
      <alignment horizontal="center"/>
    </xf>
    <xf numFmtId="0" fontId="106" fillId="3" borderId="73" xfId="7" applyFont="1" applyFill="1" applyBorder="1" applyAlignment="1" applyProtection="1">
      <alignment horizontal="center" vertical="center" wrapText="1"/>
    </xf>
    <xf numFmtId="0" fontId="49" fillId="4" borderId="73" xfId="0" applyFont="1" applyFill="1" applyBorder="1" applyAlignment="1" applyProtection="1">
      <alignment horizontal="center" vertical="center"/>
      <protection locked="0"/>
    </xf>
    <xf numFmtId="0" fontId="106" fillId="3" borderId="73" xfId="7" applyFont="1" applyFill="1" applyBorder="1" applyAlignment="1" applyProtection="1">
      <alignment horizontal="center" vertical="center"/>
    </xf>
    <xf numFmtId="0" fontId="61" fillId="3" borderId="0" xfId="0" applyFont="1" applyFill="1" applyAlignment="1">
      <alignment horizontal="center" vertical="center"/>
    </xf>
    <xf numFmtId="0" fontId="0" fillId="4" borderId="0" xfId="0" applyFill="1" applyAlignment="1" applyProtection="1">
      <alignment vertical="top"/>
      <protection locked="0"/>
    </xf>
    <xf numFmtId="0" fontId="7" fillId="3" borderId="0" xfId="1" applyFill="1" applyAlignment="1" applyProtection="1">
      <alignment horizontal="left"/>
    </xf>
    <xf numFmtId="0" fontId="0" fillId="3" borderId="0" xfId="0" applyFill="1" applyAlignment="1">
      <alignment horizontal="left"/>
    </xf>
    <xf numFmtId="0" fontId="7" fillId="3" borderId="0" xfId="1" applyFill="1" applyAlignment="1" applyProtection="1">
      <alignment horizontal="left" indent="5"/>
    </xf>
    <xf numFmtId="0" fontId="107" fillId="3" borderId="0" xfId="0" applyFont="1" applyFill="1" applyAlignment="1">
      <alignment horizontal="left" vertical="top" wrapText="1"/>
    </xf>
    <xf numFmtId="0" fontId="0" fillId="4" borderId="3" xfId="0" applyFill="1" applyBorder="1"/>
    <xf numFmtId="0" fontId="0" fillId="4" borderId="4" xfId="0" applyFill="1" applyBorder="1"/>
    <xf numFmtId="0" fontId="0" fillId="4" borderId="5" xfId="0" applyFill="1" applyBorder="1"/>
    <xf numFmtId="0" fontId="66" fillId="4" borderId="3" xfId="0" applyFont="1" applyFill="1" applyBorder="1"/>
    <xf numFmtId="0" fontId="39" fillId="4" borderId="4" xfId="0" applyFont="1" applyFill="1" applyBorder="1"/>
    <xf numFmtId="0" fontId="1" fillId="4" borderId="3" xfId="0" applyFont="1" applyFill="1" applyBorder="1"/>
    <xf numFmtId="0" fontId="1" fillId="0" borderId="0" xfId="0" applyFont="1"/>
    <xf numFmtId="0" fontId="110" fillId="0" borderId="0" xfId="0" applyFont="1"/>
    <xf numFmtId="0" fontId="3" fillId="0" borderId="0" xfId="0" applyFont="1" applyAlignment="1">
      <alignment vertical="center"/>
    </xf>
    <xf numFmtId="0" fontId="3" fillId="8" borderId="0" xfId="0" applyFont="1" applyFill="1" applyAlignment="1">
      <alignment horizontal="left" vertical="center" indent="5"/>
    </xf>
    <xf numFmtId="0" fontId="0" fillId="8" borderId="0" xfId="0" applyFill="1"/>
    <xf numFmtId="0" fontId="111" fillId="0" borderId="0" xfId="0" applyFont="1" applyAlignment="1">
      <alignment horizontal="left" vertical="center" indent="5"/>
    </xf>
    <xf numFmtId="0" fontId="3" fillId="0" borderId="0" xfId="0" applyFont="1" applyAlignment="1">
      <alignment horizontal="left" vertical="center" indent="5"/>
    </xf>
    <xf numFmtId="0" fontId="112" fillId="0" borderId="0" xfId="0" applyFont="1" applyAlignment="1">
      <alignment vertical="center"/>
    </xf>
    <xf numFmtId="0" fontId="111" fillId="0" borderId="0" xfId="0" applyFont="1" applyAlignment="1">
      <alignment horizontal="left" vertical="center" indent="2"/>
    </xf>
    <xf numFmtId="0" fontId="114" fillId="0" borderId="0" xfId="0" applyFont="1" applyAlignment="1">
      <alignment horizontal="left" vertical="center" indent="5"/>
    </xf>
    <xf numFmtId="0" fontId="115" fillId="0" borderId="0" xfId="0" applyFont="1" applyAlignment="1">
      <alignment vertical="center"/>
    </xf>
    <xf numFmtId="0" fontId="116" fillId="0" borderId="0" xfId="0" applyFont="1" applyAlignment="1">
      <alignment horizontal="left" vertical="center" indent="5"/>
    </xf>
    <xf numFmtId="0" fontId="117" fillId="0" borderId="0" xfId="0" applyFont="1" applyAlignment="1">
      <alignment horizontal="left" vertical="center" indent="5"/>
    </xf>
    <xf numFmtId="0" fontId="117" fillId="0" borderId="0" xfId="0" applyFont="1" applyAlignment="1">
      <alignment vertical="center"/>
    </xf>
    <xf numFmtId="0" fontId="74" fillId="8" borderId="0" xfId="0" applyFont="1" applyFill="1" applyAlignment="1">
      <alignment horizontal="left" vertical="center" indent="5"/>
    </xf>
    <xf numFmtId="0" fontId="52" fillId="8" borderId="0" xfId="0" applyFont="1" applyFill="1"/>
    <xf numFmtId="0" fontId="118" fillId="0" borderId="0" xfId="0" applyFont="1" applyAlignment="1">
      <alignment horizontal="left" vertical="center"/>
    </xf>
    <xf numFmtId="0" fontId="118" fillId="0" borderId="0" xfId="0" applyFont="1" applyAlignment="1">
      <alignment horizontal="left" vertical="center" wrapText="1"/>
    </xf>
    <xf numFmtId="0" fontId="119" fillId="8" borderId="0" xfId="0" applyFont="1" applyFill="1" applyAlignment="1">
      <alignment vertical="center"/>
    </xf>
    <xf numFmtId="0" fontId="66" fillId="8" borderId="0" xfId="0" applyFont="1" applyFill="1"/>
    <xf numFmtId="0" fontId="66" fillId="0" borderId="0" xfId="0" applyFont="1"/>
    <xf numFmtId="0" fontId="120" fillId="0" borderId="0" xfId="0" applyFont="1" applyAlignment="1">
      <alignment horizontal="left" vertical="center" wrapText="1"/>
    </xf>
    <xf numFmtId="0" fontId="121" fillId="27" borderId="0" xfId="0" applyFont="1" applyFill="1" applyAlignment="1">
      <alignment horizontal="center" vertical="center"/>
    </xf>
    <xf numFmtId="0" fontId="123" fillId="0" borderId="0" xfId="0" applyFont="1" applyAlignment="1">
      <alignment vertical="center"/>
    </xf>
    <xf numFmtId="0" fontId="123" fillId="0" borderId="0" xfId="0" applyFont="1"/>
    <xf numFmtId="0" fontId="121" fillId="30" borderId="0" xfId="0" applyFont="1" applyFill="1" applyAlignment="1">
      <alignment horizontal="center" vertical="center"/>
    </xf>
    <xf numFmtId="0" fontId="110" fillId="30" borderId="0" xfId="0" applyFont="1" applyFill="1" applyAlignment="1">
      <alignment vertical="top" wrapText="1"/>
    </xf>
    <xf numFmtId="0" fontId="110" fillId="30" borderId="0" xfId="0" applyFont="1" applyFill="1" applyAlignment="1">
      <alignment vertical="center" wrapText="1"/>
    </xf>
    <xf numFmtId="0" fontId="128" fillId="30" borderId="0" xfId="0" applyFont="1" applyFill="1" applyAlignment="1">
      <alignment vertical="center"/>
    </xf>
    <xf numFmtId="0" fontId="119" fillId="0" borderId="0" xfId="0" applyFont="1" applyAlignment="1">
      <alignment horizontal="left" vertical="center" indent="5"/>
    </xf>
    <xf numFmtId="0" fontId="119" fillId="0" borderId="0" xfId="0" applyFont="1" applyAlignment="1">
      <alignment vertical="center"/>
    </xf>
    <xf numFmtId="14" fontId="119" fillId="8" borderId="0" xfId="0" applyNumberFormat="1" applyFont="1" applyFill="1" applyAlignment="1">
      <alignment horizontal="left" vertical="center"/>
    </xf>
    <xf numFmtId="0" fontId="39" fillId="0" borderId="0" xfId="0" applyFont="1"/>
    <xf numFmtId="0" fontId="129" fillId="0" borderId="0" xfId="0" applyFont="1" applyAlignment="1">
      <alignment horizontal="left" vertical="center" wrapText="1"/>
    </xf>
    <xf numFmtId="0" fontId="130" fillId="0" borderId="0" xfId="0" applyFont="1" applyAlignment="1">
      <alignment wrapText="1"/>
    </xf>
    <xf numFmtId="0" fontId="131" fillId="4" borderId="0" xfId="0" applyFont="1" applyFill="1" applyAlignment="1">
      <alignment horizontal="left" vertical="center"/>
    </xf>
    <xf numFmtId="0" fontId="132" fillId="8" borderId="0" xfId="0" applyFont="1" applyFill="1" applyAlignment="1">
      <alignment vertical="center"/>
    </xf>
    <xf numFmtId="0" fontId="131" fillId="8" borderId="0" xfId="0" applyFont="1" applyFill="1"/>
    <xf numFmtId="0" fontId="133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39" fillId="4" borderId="0" xfId="0" applyFont="1" applyFill="1" applyAlignment="1">
      <alignment vertical="top"/>
    </xf>
    <xf numFmtId="0" fontId="0" fillId="0" borderId="0" xfId="0" applyAlignment="1">
      <alignment wrapText="1"/>
    </xf>
    <xf numFmtId="0" fontId="7" fillId="3" borderId="0" xfId="1" quotePrefix="1" applyFill="1" applyAlignment="1" applyProtection="1">
      <alignment horizontal="left"/>
    </xf>
    <xf numFmtId="0" fontId="43" fillId="3" borderId="67" xfId="0" quotePrefix="1" applyFont="1" applyFill="1" applyBorder="1" applyAlignment="1">
      <alignment horizontal="center" vertical="center" wrapText="1"/>
    </xf>
    <xf numFmtId="0" fontId="43" fillId="3" borderId="68" xfId="0" quotePrefix="1" applyFont="1" applyFill="1" applyBorder="1" applyAlignment="1">
      <alignment horizontal="center" vertical="center" wrapText="1"/>
    </xf>
    <xf numFmtId="0" fontId="0" fillId="0" borderId="0" xfId="0" quotePrefix="1"/>
    <xf numFmtId="0" fontId="7" fillId="4" borderId="52" xfId="1" applyFill="1" applyBorder="1" applyAlignment="1" applyProtection="1">
      <alignment horizontal="left" vertical="center"/>
    </xf>
    <xf numFmtId="0" fontId="39" fillId="0" borderId="28" xfId="0" applyFont="1" applyBorder="1" applyAlignment="1" applyProtection="1">
      <alignment horizontal="center" vertical="center"/>
      <protection locked="0"/>
    </xf>
    <xf numFmtId="0" fontId="39" fillId="0" borderId="29" xfId="0" applyFont="1" applyBorder="1" applyAlignment="1" applyProtection="1">
      <alignment horizontal="center" vertical="center"/>
      <protection locked="0"/>
    </xf>
    <xf numFmtId="0" fontId="39" fillId="0" borderId="30" xfId="0" applyFont="1" applyBorder="1" applyAlignment="1" applyProtection="1">
      <alignment horizontal="center" vertical="center"/>
      <protection locked="0"/>
    </xf>
    <xf numFmtId="0" fontId="0" fillId="0" borderId="28" xfId="0" applyBorder="1" applyAlignment="1" applyProtection="1">
      <alignment horizontal="center" vertical="center"/>
      <protection locked="0"/>
    </xf>
    <xf numFmtId="0" fontId="0" fillId="0" borderId="29" xfId="0" applyBorder="1" applyAlignment="1" applyProtection="1">
      <alignment horizontal="center" vertical="center"/>
      <protection locked="0"/>
    </xf>
    <xf numFmtId="0" fontId="0" fillId="0" borderId="30" xfId="0" applyBorder="1" applyAlignment="1" applyProtection="1">
      <alignment horizontal="center" vertical="center"/>
      <protection locked="0"/>
    </xf>
    <xf numFmtId="0" fontId="71" fillId="12" borderId="87" xfId="6" applyAlignment="1" applyProtection="1">
      <alignment horizontal="center" vertical="top" wrapText="1"/>
    </xf>
    <xf numFmtId="0" fontId="66" fillId="12" borderId="52" xfId="6" applyFont="1" applyBorder="1" applyProtection="1">
      <alignment horizontal="left" vertical="center"/>
    </xf>
    <xf numFmtId="0" fontId="52" fillId="11" borderId="52" xfId="0" applyFont="1" applyFill="1" applyBorder="1" applyAlignment="1" applyProtection="1">
      <alignment horizontal="left" vertical="center" wrapText="1"/>
      <protection locked="0"/>
    </xf>
    <xf numFmtId="0" fontId="22" fillId="12" borderId="28" xfId="6" applyFont="1" applyBorder="1" applyProtection="1">
      <alignment horizontal="left" vertical="center"/>
    </xf>
    <xf numFmtId="0" fontId="22" fillId="12" borderId="29" xfId="6" applyFont="1" applyBorder="1" applyProtection="1">
      <alignment horizontal="left" vertical="center"/>
    </xf>
    <xf numFmtId="0" fontId="22" fillId="12" borderId="30" xfId="6" applyFont="1" applyBorder="1" applyProtection="1">
      <alignment horizontal="left" vertical="center"/>
    </xf>
    <xf numFmtId="0" fontId="22" fillId="12" borderId="52" xfId="6" applyFont="1" applyBorder="1" applyAlignment="1" applyProtection="1">
      <alignment horizontal="center" vertical="center" wrapText="1"/>
    </xf>
    <xf numFmtId="0" fontId="52" fillId="7" borderId="52" xfId="0" applyFont="1" applyFill="1" applyBorder="1" applyAlignment="1">
      <alignment horizontal="left" vertical="top" wrapText="1"/>
    </xf>
    <xf numFmtId="165" fontId="52" fillId="7" borderId="28" xfId="0" applyNumberFormat="1" applyFont="1" applyFill="1" applyBorder="1" applyAlignment="1">
      <alignment horizontal="left" vertical="top" wrapText="1"/>
    </xf>
    <xf numFmtId="165" fontId="52" fillId="7" borderId="29" xfId="0" applyNumberFormat="1" applyFont="1" applyFill="1" applyBorder="1" applyAlignment="1">
      <alignment horizontal="left" vertical="top" wrapText="1"/>
    </xf>
    <xf numFmtId="165" fontId="52" fillId="7" borderId="30" xfId="0" applyNumberFormat="1" applyFont="1" applyFill="1" applyBorder="1" applyAlignment="1">
      <alignment horizontal="left" vertical="top" wrapText="1"/>
    </xf>
    <xf numFmtId="165" fontId="52" fillId="3" borderId="52" xfId="0" applyNumberFormat="1" applyFont="1" applyFill="1" applyBorder="1" applyAlignment="1">
      <alignment horizontal="center" vertical="top" wrapText="1"/>
    </xf>
    <xf numFmtId="0" fontId="52" fillId="9" borderId="52" xfId="0" applyFont="1" applyFill="1" applyBorder="1" applyAlignment="1">
      <alignment horizontal="left" vertical="top" wrapText="1"/>
    </xf>
    <xf numFmtId="165" fontId="66" fillId="9" borderId="33" xfId="0" applyNumberFormat="1" applyFont="1" applyFill="1" applyBorder="1" applyAlignment="1">
      <alignment horizontal="right"/>
    </xf>
    <xf numFmtId="165" fontId="66" fillId="9" borderId="0" xfId="0" applyNumberFormat="1" applyFont="1" applyFill="1" applyAlignment="1">
      <alignment horizontal="right"/>
    </xf>
    <xf numFmtId="165" fontId="66" fillId="9" borderId="34" xfId="0" applyNumberFormat="1" applyFont="1" applyFill="1" applyBorder="1" applyAlignment="1">
      <alignment horizontal="right"/>
    </xf>
    <xf numFmtId="165" fontId="66" fillId="0" borderId="15" xfId="0" applyNumberFormat="1" applyFont="1" applyBorder="1" applyAlignment="1">
      <alignment horizontal="center" vertical="top" wrapText="1"/>
    </xf>
    <xf numFmtId="0" fontId="52" fillId="11" borderId="28" xfId="0" applyFont="1" applyFill="1" applyBorder="1" applyAlignment="1">
      <alignment horizontal="left" vertical="top" wrapText="1"/>
    </xf>
    <xf numFmtId="0" fontId="52" fillId="11" borderId="29" xfId="0" applyFont="1" applyFill="1" applyBorder="1" applyAlignment="1">
      <alignment horizontal="left" vertical="top" wrapText="1"/>
    </xf>
    <xf numFmtId="0" fontId="52" fillId="11" borderId="30" xfId="0" applyFont="1" applyFill="1" applyBorder="1" applyAlignment="1">
      <alignment horizontal="left" vertical="top" wrapText="1"/>
    </xf>
    <xf numFmtId="0" fontId="52" fillId="11" borderId="52" xfId="0" applyFont="1" applyFill="1" applyBorder="1" applyAlignment="1">
      <alignment horizontal="left" vertical="top" wrapText="1"/>
    </xf>
    <xf numFmtId="0" fontId="52" fillId="0" borderId="0" xfId="0" applyFont="1" applyAlignment="1">
      <alignment horizontal="center" vertical="center" wrapText="1"/>
    </xf>
    <xf numFmtId="0" fontId="75" fillId="11" borderId="89" xfId="3" applyFill="1" applyAlignment="1" applyProtection="1">
      <alignment horizontal="left" vertical="center"/>
    </xf>
    <xf numFmtId="0" fontId="0" fillId="0" borderId="0" xfId="0" applyAlignment="1">
      <alignment horizontal="left" vertical="top" wrapText="1"/>
    </xf>
    <xf numFmtId="0" fontId="75" fillId="11" borderId="0" xfId="3" applyFill="1" applyBorder="1" applyAlignment="1" applyProtection="1">
      <alignment horizontal="center" vertical="center" wrapText="1"/>
    </xf>
    <xf numFmtId="0" fontId="75" fillId="11" borderId="91" xfId="3" applyFill="1" applyBorder="1" applyAlignment="1" applyProtection="1">
      <alignment horizontal="center" vertical="center" wrapText="1"/>
    </xf>
    <xf numFmtId="0" fontId="73" fillId="3" borderId="93" xfId="10" applyFont="1" applyFill="1" applyBorder="1" applyAlignment="1">
      <alignment horizontal="center" vertical="center" wrapText="1"/>
    </xf>
    <xf numFmtId="0" fontId="73" fillId="3" borderId="15" xfId="10" applyFont="1" applyFill="1" applyBorder="1" applyAlignment="1">
      <alignment horizontal="center" vertical="center" wrapText="1"/>
    </xf>
    <xf numFmtId="0" fontId="73" fillId="3" borderId="94" xfId="10" applyFont="1" applyFill="1" applyBorder="1" applyAlignment="1">
      <alignment horizontal="center" vertical="center" wrapText="1"/>
    </xf>
    <xf numFmtId="0" fontId="73" fillId="3" borderId="96" xfId="10" applyFont="1" applyFill="1" applyBorder="1" applyAlignment="1">
      <alignment horizontal="center" vertical="center" wrapText="1"/>
    </xf>
    <xf numFmtId="0" fontId="73" fillId="3" borderId="2" xfId="10" applyFont="1" applyFill="1" applyBorder="1" applyAlignment="1">
      <alignment horizontal="center" vertical="center" wrapText="1"/>
    </xf>
    <xf numFmtId="0" fontId="73" fillId="3" borderId="95" xfId="10" applyFont="1" applyFill="1" applyBorder="1" applyAlignment="1">
      <alignment horizontal="center" vertical="center" wrapText="1"/>
    </xf>
    <xf numFmtId="0" fontId="45" fillId="13" borderId="0" xfId="0" applyFont="1" applyFill="1" applyAlignment="1">
      <alignment horizontal="left" vertical="top" wrapText="1"/>
    </xf>
    <xf numFmtId="0" fontId="45" fillId="13" borderId="92" xfId="0" applyFont="1" applyFill="1" applyBorder="1" applyAlignment="1">
      <alignment horizontal="left" vertical="top" wrapText="1"/>
    </xf>
    <xf numFmtId="0" fontId="45" fillId="13" borderId="2" xfId="0" applyFont="1" applyFill="1" applyBorder="1" applyAlignment="1">
      <alignment horizontal="left" vertical="top" wrapText="1"/>
    </xf>
    <xf numFmtId="0" fontId="45" fillId="13" borderId="95" xfId="0" applyFont="1" applyFill="1" applyBorder="1" applyAlignment="1">
      <alignment horizontal="left" vertical="top" wrapText="1"/>
    </xf>
    <xf numFmtId="0" fontId="71" fillId="12" borderId="88" xfId="6" applyBorder="1" applyAlignment="1" applyProtection="1">
      <alignment horizontal="center" vertical="top"/>
    </xf>
    <xf numFmtId="0" fontId="71" fillId="12" borderId="2" xfId="6" applyBorder="1" applyAlignment="1" applyProtection="1">
      <alignment horizontal="center" vertical="top"/>
    </xf>
    <xf numFmtId="0" fontId="71" fillId="12" borderId="87" xfId="6" applyAlignment="1" applyProtection="1">
      <alignment horizontal="center" vertical="top"/>
    </xf>
    <xf numFmtId="0" fontId="11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118" fillId="0" borderId="0" xfId="0" applyFont="1" applyAlignment="1">
      <alignment horizontal="left" vertical="center" wrapText="1"/>
    </xf>
    <xf numFmtId="0" fontId="120" fillId="0" borderId="0" xfId="0" applyFont="1" applyAlignment="1">
      <alignment horizontal="left" vertical="center" wrapText="1"/>
    </xf>
    <xf numFmtId="0" fontId="121" fillId="28" borderId="0" xfId="0" applyFont="1" applyFill="1" applyAlignment="1">
      <alignment horizontal="center" vertical="center"/>
    </xf>
    <xf numFmtId="0" fontId="123" fillId="0" borderId="158" xfId="0" applyFont="1" applyBorder="1" applyAlignment="1">
      <alignment vertical="top" wrapText="1"/>
    </xf>
    <xf numFmtId="0" fontId="124" fillId="29" borderId="161" xfId="0" applyFont="1" applyFill="1" applyBorder="1" applyAlignment="1">
      <alignment horizontal="center" vertical="center" wrapText="1"/>
    </xf>
    <xf numFmtId="0" fontId="124" fillId="29" borderId="162" xfId="0" applyFont="1" applyFill="1" applyBorder="1" applyAlignment="1">
      <alignment horizontal="center" vertical="center" wrapText="1"/>
    </xf>
    <xf numFmtId="0" fontId="124" fillId="29" borderId="163" xfId="0" applyFont="1" applyFill="1" applyBorder="1" applyAlignment="1">
      <alignment horizontal="center" vertical="center" wrapText="1"/>
    </xf>
    <xf numFmtId="0" fontId="124" fillId="29" borderId="164" xfId="0" applyFont="1" applyFill="1" applyBorder="1" applyAlignment="1">
      <alignment horizontal="center" vertical="center" wrapText="1"/>
    </xf>
    <xf numFmtId="0" fontId="122" fillId="28" borderId="0" xfId="0" applyFont="1" applyFill="1" applyAlignment="1">
      <alignment vertical="center"/>
    </xf>
    <xf numFmtId="0" fontId="124" fillId="29" borderId="166" xfId="0" applyFont="1" applyFill="1" applyBorder="1" applyAlignment="1">
      <alignment horizontal="center" vertical="center" wrapText="1"/>
    </xf>
    <xf numFmtId="0" fontId="124" fillId="29" borderId="167" xfId="0" applyFont="1" applyFill="1" applyBorder="1" applyAlignment="1">
      <alignment horizontal="center" vertical="center" wrapText="1"/>
    </xf>
    <xf numFmtId="0" fontId="124" fillId="29" borderId="168" xfId="0" applyFont="1" applyFill="1" applyBorder="1" applyAlignment="1">
      <alignment horizontal="center" vertical="center" wrapText="1"/>
    </xf>
    <xf numFmtId="0" fontId="124" fillId="29" borderId="0" xfId="0" applyFont="1" applyFill="1" applyAlignment="1">
      <alignment horizontal="center" vertical="center" wrapText="1"/>
    </xf>
    <xf numFmtId="0" fontId="124" fillId="29" borderId="170" xfId="0" applyFont="1" applyFill="1" applyBorder="1" applyAlignment="1">
      <alignment horizontal="center" vertical="center" wrapText="1"/>
    </xf>
    <xf numFmtId="0" fontId="124" fillId="29" borderId="171" xfId="0" applyFont="1" applyFill="1" applyBorder="1" applyAlignment="1">
      <alignment horizontal="center" vertical="center" wrapText="1"/>
    </xf>
    <xf numFmtId="0" fontId="110" fillId="29" borderId="172" xfId="0" applyFont="1" applyFill="1" applyBorder="1" applyAlignment="1">
      <alignment vertical="center" wrapText="1"/>
    </xf>
    <xf numFmtId="0" fontId="110" fillId="29" borderId="158" xfId="0" applyFont="1" applyFill="1" applyBorder="1" applyAlignment="1">
      <alignment vertical="center" wrapText="1"/>
    </xf>
    <xf numFmtId="0" fontId="110" fillId="29" borderId="171" xfId="0" applyFont="1" applyFill="1" applyBorder="1" applyAlignment="1">
      <alignment vertical="center" wrapText="1"/>
    </xf>
    <xf numFmtId="0" fontId="125" fillId="30" borderId="161" xfId="0" applyFont="1" applyFill="1" applyBorder="1" applyAlignment="1">
      <alignment horizontal="center" vertical="top" wrapText="1"/>
    </xf>
    <xf numFmtId="0" fontId="125" fillId="30" borderId="174" xfId="0" applyFont="1" applyFill="1" applyBorder="1" applyAlignment="1">
      <alignment horizontal="center" vertical="top" wrapText="1"/>
    </xf>
    <xf numFmtId="0" fontId="126" fillId="30" borderId="161" xfId="0" applyFont="1" applyFill="1" applyBorder="1" applyAlignment="1">
      <alignment horizontal="center" vertical="top" wrapText="1"/>
    </xf>
    <xf numFmtId="0" fontId="126" fillId="30" borderId="164" xfId="0" applyFont="1" applyFill="1" applyBorder="1" applyAlignment="1">
      <alignment horizontal="center" vertical="top" wrapText="1"/>
    </xf>
    <xf numFmtId="0" fontId="126" fillId="30" borderId="162" xfId="0" applyFont="1" applyFill="1" applyBorder="1" applyAlignment="1">
      <alignment horizontal="center" vertical="top" wrapText="1"/>
    </xf>
    <xf numFmtId="0" fontId="127" fillId="30" borderId="163" xfId="0" applyFont="1" applyFill="1" applyBorder="1" applyAlignment="1">
      <alignment horizontal="left"/>
    </xf>
    <xf numFmtId="0" fontId="127" fillId="30" borderId="164" xfId="0" applyFont="1" applyFill="1" applyBorder="1" applyAlignment="1">
      <alignment horizontal="left"/>
    </xf>
    <xf numFmtId="0" fontId="127" fillId="30" borderId="174" xfId="0" applyFont="1" applyFill="1" applyBorder="1" applyAlignment="1">
      <alignment horizontal="left"/>
    </xf>
    <xf numFmtId="0" fontId="127" fillId="30" borderId="166" xfId="0" applyFont="1" applyFill="1" applyBorder="1" applyAlignment="1">
      <alignment vertical="top" wrapText="1"/>
    </xf>
    <xf numFmtId="0" fontId="127" fillId="30" borderId="159" xfId="0" applyFont="1" applyFill="1" applyBorder="1" applyAlignment="1">
      <alignment vertical="top" wrapText="1"/>
    </xf>
    <xf numFmtId="0" fontId="126" fillId="30" borderId="166" xfId="0" applyFont="1" applyFill="1" applyBorder="1" applyAlignment="1">
      <alignment horizontal="center" vertical="center" wrapText="1"/>
    </xf>
    <xf numFmtId="0" fontId="126" fillId="30" borderId="0" xfId="0" applyFont="1" applyFill="1" applyAlignment="1">
      <alignment horizontal="center" vertical="center" wrapText="1"/>
    </xf>
    <xf numFmtId="0" fontId="126" fillId="30" borderId="167" xfId="0" applyFont="1" applyFill="1" applyBorder="1" applyAlignment="1">
      <alignment horizontal="center" vertical="center" wrapText="1"/>
    </xf>
    <xf numFmtId="0" fontId="127" fillId="30" borderId="168" xfId="0" applyFont="1" applyFill="1" applyBorder="1" applyAlignment="1">
      <alignment vertical="center"/>
    </xf>
    <xf numFmtId="0" fontId="127" fillId="30" borderId="0" xfId="0" applyFont="1" applyFill="1" applyAlignment="1">
      <alignment vertical="center"/>
    </xf>
    <xf numFmtId="0" fontId="127" fillId="30" borderId="159" xfId="0" applyFont="1" applyFill="1" applyBorder="1" applyAlignment="1">
      <alignment vertical="center"/>
    </xf>
    <xf numFmtId="0" fontId="121" fillId="30" borderId="166" xfId="0" applyFont="1" applyFill="1" applyBorder="1" applyAlignment="1">
      <alignment horizontal="center" vertical="center" wrapText="1"/>
    </xf>
    <xf numFmtId="0" fontId="121" fillId="30" borderId="0" xfId="0" applyFont="1" applyFill="1" applyAlignment="1">
      <alignment horizontal="center" vertical="center" wrapText="1"/>
    </xf>
    <xf numFmtId="0" fontId="121" fillId="30" borderId="167" xfId="0" applyFont="1" applyFill="1" applyBorder="1" applyAlignment="1">
      <alignment horizontal="center" vertical="center" wrapText="1"/>
    </xf>
    <xf numFmtId="0" fontId="110" fillId="30" borderId="166" xfId="0" applyFont="1" applyFill="1" applyBorder="1" applyAlignment="1">
      <alignment vertical="top" wrapText="1"/>
    </xf>
    <xf numFmtId="0" fontId="110" fillId="30" borderId="159" xfId="0" applyFont="1" applyFill="1" applyBorder="1" applyAlignment="1">
      <alignment vertical="top" wrapText="1"/>
    </xf>
    <xf numFmtId="0" fontId="110" fillId="30" borderId="170" xfId="0" applyFont="1" applyFill="1" applyBorder="1" applyAlignment="1">
      <alignment vertical="top" wrapText="1"/>
    </xf>
    <xf numFmtId="0" fontId="110" fillId="30" borderId="176" xfId="0" applyFont="1" applyFill="1" applyBorder="1" applyAlignment="1">
      <alignment vertical="top" wrapText="1"/>
    </xf>
    <xf numFmtId="0" fontId="110" fillId="30" borderId="170" xfId="0" applyFont="1" applyFill="1" applyBorder="1" applyAlignment="1">
      <alignment vertical="center" wrapText="1"/>
    </xf>
    <xf numFmtId="0" fontId="110" fillId="30" borderId="158" xfId="0" applyFont="1" applyFill="1" applyBorder="1" applyAlignment="1">
      <alignment vertical="center" wrapText="1"/>
    </xf>
    <xf numFmtId="0" fontId="110" fillId="30" borderId="171" xfId="0" applyFont="1" applyFill="1" applyBorder="1" applyAlignment="1">
      <alignment vertical="center" wrapText="1"/>
    </xf>
    <xf numFmtId="0" fontId="128" fillId="30" borderId="172" xfId="0" applyFont="1" applyFill="1" applyBorder="1" applyAlignment="1">
      <alignment vertical="center"/>
    </xf>
    <xf numFmtId="0" fontId="128" fillId="30" borderId="158" xfId="0" applyFont="1" applyFill="1" applyBorder="1" applyAlignment="1">
      <alignment vertical="center"/>
    </xf>
    <xf numFmtId="0" fontId="128" fillId="30" borderId="176" xfId="0" applyFont="1" applyFill="1" applyBorder="1" applyAlignment="1">
      <alignment vertical="center"/>
    </xf>
    <xf numFmtId="0" fontId="103" fillId="25" borderId="49" xfId="0" applyFont="1" applyFill="1" applyBorder="1" applyAlignment="1">
      <alignment horizontal="center" vertical="center" wrapText="1"/>
    </xf>
    <xf numFmtId="0" fontId="103" fillId="25" borderId="50" xfId="0" applyFont="1" applyFill="1" applyBorder="1" applyAlignment="1">
      <alignment horizontal="center" vertical="center"/>
    </xf>
    <xf numFmtId="0" fontId="103" fillId="25" borderId="51" xfId="0" applyFont="1" applyFill="1" applyBorder="1" applyAlignment="1">
      <alignment horizontal="center" vertical="center"/>
    </xf>
    <xf numFmtId="0" fontId="72" fillId="0" borderId="0" xfId="0" applyFont="1" applyAlignment="1">
      <alignment horizontal="left" vertical="top" wrapText="1"/>
    </xf>
    <xf numFmtId="0" fontId="123" fillId="0" borderId="159" xfId="0" applyFont="1" applyBorder="1"/>
    <xf numFmtId="0" fontId="124" fillId="29" borderId="160" xfId="0" applyFont="1" applyFill="1" applyBorder="1" applyAlignment="1">
      <alignment horizontal="center" vertical="center" wrapText="1"/>
    </xf>
    <xf numFmtId="0" fontId="124" fillId="29" borderId="165" xfId="0" applyFont="1" applyFill="1" applyBorder="1" applyAlignment="1">
      <alignment horizontal="center" vertical="center" wrapText="1"/>
    </xf>
    <xf numFmtId="0" fontId="124" fillId="29" borderId="169" xfId="0" applyFont="1" applyFill="1" applyBorder="1" applyAlignment="1">
      <alignment horizontal="center" vertical="center" wrapText="1"/>
    </xf>
    <xf numFmtId="0" fontId="121" fillId="30" borderId="173" xfId="0" applyFont="1" applyFill="1" applyBorder="1" applyAlignment="1">
      <alignment horizontal="center" vertical="center"/>
    </xf>
    <xf numFmtId="0" fontId="121" fillId="30" borderId="165" xfId="0" applyFont="1" applyFill="1" applyBorder="1" applyAlignment="1">
      <alignment horizontal="center" vertical="center"/>
    </xf>
    <xf numFmtId="0" fontId="121" fillId="30" borderId="175" xfId="0" applyFont="1" applyFill="1" applyBorder="1" applyAlignment="1">
      <alignment horizontal="center" vertical="center"/>
    </xf>
    <xf numFmtId="0" fontId="40" fillId="3" borderId="45" xfId="0" applyFont="1" applyFill="1" applyBorder="1" applyAlignment="1">
      <alignment horizontal="center" vertical="center" wrapText="1"/>
    </xf>
    <xf numFmtId="0" fontId="40" fillId="3" borderId="138" xfId="0" applyFont="1" applyFill="1" applyBorder="1" applyAlignment="1">
      <alignment horizontal="center" vertical="center" wrapText="1"/>
    </xf>
    <xf numFmtId="0" fontId="40" fillId="3" borderId="135" xfId="0" applyFont="1" applyFill="1" applyBorder="1" applyAlignment="1">
      <alignment horizontal="center" vertical="center" wrapText="1"/>
    </xf>
    <xf numFmtId="0" fontId="102" fillId="3" borderId="138" xfId="0" applyFont="1" applyFill="1" applyBorder="1" applyAlignment="1">
      <alignment horizontal="center" vertical="center" wrapText="1"/>
    </xf>
    <xf numFmtId="0" fontId="102" fillId="3" borderId="135" xfId="0" applyFont="1" applyFill="1" applyBorder="1" applyAlignment="1">
      <alignment horizontal="center" vertical="center" wrapText="1"/>
    </xf>
    <xf numFmtId="0" fontId="124" fillId="29" borderId="172" xfId="0" applyFont="1" applyFill="1" applyBorder="1" applyAlignment="1">
      <alignment horizontal="center" vertical="center" wrapText="1"/>
    </xf>
    <xf numFmtId="0" fontId="124" fillId="29" borderId="158" xfId="0" applyFont="1" applyFill="1" applyBorder="1" applyAlignment="1">
      <alignment horizontal="center" vertical="center" wrapText="1"/>
    </xf>
    <xf numFmtId="0" fontId="0" fillId="4" borderId="6" xfId="0" applyFill="1" applyBorder="1" applyAlignment="1">
      <alignment horizontal="left"/>
    </xf>
    <xf numFmtId="0" fontId="0" fillId="4" borderId="0" xfId="0" applyFill="1" applyAlignment="1">
      <alignment horizontal="left"/>
    </xf>
    <xf numFmtId="0" fontId="0" fillId="4" borderId="7" xfId="0" applyFill="1" applyBorder="1" applyAlignment="1">
      <alignment horizontal="left"/>
    </xf>
    <xf numFmtId="0" fontId="0" fillId="4" borderId="6" xfId="0" applyFill="1" applyBorder="1" applyAlignment="1">
      <alignment horizontal="left" vertical="top" wrapText="1"/>
    </xf>
    <xf numFmtId="0" fontId="0" fillId="4" borderId="0" xfId="0" applyFill="1" applyAlignment="1">
      <alignment horizontal="left" vertical="top" wrapText="1"/>
    </xf>
    <xf numFmtId="0" fontId="0" fillId="4" borderId="7" xfId="0" applyFill="1" applyBorder="1" applyAlignment="1">
      <alignment horizontal="left" vertical="top" wrapText="1"/>
    </xf>
    <xf numFmtId="0" fontId="0" fillId="4" borderId="12" xfId="0" applyFill="1" applyBorder="1" applyAlignment="1">
      <alignment horizontal="left" vertical="top" wrapText="1"/>
    </xf>
    <xf numFmtId="0" fontId="0" fillId="4" borderId="13" xfId="0" applyFill="1" applyBorder="1" applyAlignment="1">
      <alignment horizontal="left" vertical="top" wrapText="1"/>
    </xf>
    <xf numFmtId="0" fontId="0" fillId="4" borderId="14" xfId="0" applyFill="1" applyBorder="1" applyAlignment="1">
      <alignment horizontal="left" vertical="top" wrapText="1"/>
    </xf>
    <xf numFmtId="0" fontId="0" fillId="3" borderId="0" xfId="0" applyFill="1" applyAlignment="1">
      <alignment horizontal="left" vertical="top" wrapText="1"/>
    </xf>
    <xf numFmtId="0" fontId="109" fillId="4" borderId="0" xfId="0" applyFont="1" applyFill="1" applyAlignment="1">
      <alignment horizontal="center" vertical="center" wrapText="1"/>
    </xf>
    <xf numFmtId="0" fontId="1" fillId="4" borderId="6" xfId="0" applyFont="1" applyFill="1" applyBorder="1" applyAlignment="1">
      <alignment horizontal="left" vertical="top" wrapText="1"/>
    </xf>
    <xf numFmtId="0" fontId="1" fillId="4" borderId="6" xfId="0" applyFont="1" applyFill="1" applyBorder="1" applyAlignment="1">
      <alignment horizontal="left" vertical="top"/>
    </xf>
    <xf numFmtId="0" fontId="1" fillId="4" borderId="0" xfId="0" applyFont="1" applyFill="1" applyAlignment="1">
      <alignment horizontal="left" vertical="top"/>
    </xf>
    <xf numFmtId="0" fontId="1" fillId="4" borderId="7" xfId="0" applyFont="1" applyFill="1" applyBorder="1" applyAlignment="1">
      <alignment horizontal="left" vertical="top"/>
    </xf>
    <xf numFmtId="0" fontId="105" fillId="3" borderId="0" xfId="2" applyFont="1" applyFill="1" applyAlignment="1" applyProtection="1">
      <alignment horizontal="center"/>
    </xf>
    <xf numFmtId="0" fontId="49" fillId="4" borderId="73" xfId="0" applyFont="1" applyFill="1" applyBorder="1" applyAlignment="1" applyProtection="1">
      <alignment horizontal="center" vertical="center"/>
      <protection locked="0"/>
    </xf>
    <xf numFmtId="0" fontId="49" fillId="3" borderId="0" xfId="0" applyFont="1" applyFill="1" applyAlignment="1">
      <alignment horizontal="left" vertical="center"/>
    </xf>
    <xf numFmtId="0" fontId="0" fillId="4" borderId="0" xfId="0" applyFill="1" applyAlignment="1" applyProtection="1">
      <alignment horizontal="left" vertical="center" wrapText="1"/>
      <protection locked="0"/>
    </xf>
    <xf numFmtId="0" fontId="108" fillId="4" borderId="0" xfId="0" applyFont="1" applyFill="1" applyAlignment="1" applyProtection="1">
      <alignment horizontal="left" vertical="top" wrapText="1"/>
      <protection locked="0"/>
    </xf>
    <xf numFmtId="0" fontId="108" fillId="4" borderId="0" xfId="0" applyFont="1" applyFill="1" applyAlignment="1" applyProtection="1">
      <alignment horizontal="left" vertical="top"/>
      <protection locked="0"/>
    </xf>
    <xf numFmtId="0" fontId="108" fillId="4" borderId="2" xfId="0" applyFont="1" applyFill="1" applyBorder="1" applyAlignment="1" applyProtection="1">
      <alignment horizontal="left" vertical="top"/>
      <protection locked="0"/>
    </xf>
    <xf numFmtId="0" fontId="108" fillId="4" borderId="150" xfId="0" applyFont="1" applyFill="1" applyBorder="1" applyAlignment="1" applyProtection="1">
      <alignment horizontal="left" vertical="top" wrapText="1"/>
      <protection locked="0"/>
    </xf>
    <xf numFmtId="0" fontId="108" fillId="4" borderId="151" xfId="0" applyFont="1" applyFill="1" applyBorder="1" applyAlignment="1" applyProtection="1">
      <alignment horizontal="left" vertical="top" wrapText="1"/>
      <protection locked="0"/>
    </xf>
    <xf numFmtId="0" fontId="108" fillId="4" borderId="152" xfId="0" applyFont="1" applyFill="1" applyBorder="1" applyAlignment="1" applyProtection="1">
      <alignment horizontal="left" vertical="top" wrapText="1"/>
      <protection locked="0"/>
    </xf>
    <xf numFmtId="0" fontId="108" fillId="4" borderId="155" xfId="0" applyFont="1" applyFill="1" applyBorder="1" applyAlignment="1" applyProtection="1">
      <alignment horizontal="left" vertical="top" wrapText="1"/>
      <protection locked="0"/>
    </xf>
    <xf numFmtId="0" fontId="108" fillId="4" borderId="156" xfId="0" applyFont="1" applyFill="1" applyBorder="1" applyAlignment="1" applyProtection="1">
      <alignment horizontal="left" vertical="top" wrapText="1"/>
      <protection locked="0"/>
    </xf>
    <xf numFmtId="0" fontId="108" fillId="4" borderId="157" xfId="0" applyFont="1" applyFill="1" applyBorder="1" applyAlignment="1" applyProtection="1">
      <alignment horizontal="left" vertical="top" wrapText="1"/>
      <protection locked="0"/>
    </xf>
    <xf numFmtId="0" fontId="107" fillId="4" borderId="150" xfId="0" applyFont="1" applyFill="1" applyBorder="1" applyAlignment="1" applyProtection="1">
      <alignment horizontal="left" vertical="top" wrapText="1"/>
      <protection locked="0"/>
    </xf>
    <xf numFmtId="0" fontId="107" fillId="4" borderId="151" xfId="0" applyFont="1" applyFill="1" applyBorder="1" applyAlignment="1" applyProtection="1">
      <alignment horizontal="left" vertical="top" wrapText="1"/>
      <protection locked="0"/>
    </xf>
    <xf numFmtId="0" fontId="107" fillId="4" borderId="152" xfId="0" applyFont="1" applyFill="1" applyBorder="1" applyAlignment="1" applyProtection="1">
      <alignment horizontal="left" vertical="top" wrapText="1"/>
      <protection locked="0"/>
    </xf>
    <xf numFmtId="0" fontId="107" fillId="4" borderId="153" xfId="0" applyFont="1" applyFill="1" applyBorder="1" applyAlignment="1" applyProtection="1">
      <alignment horizontal="left" vertical="top" wrapText="1"/>
      <protection locked="0"/>
    </xf>
    <xf numFmtId="0" fontId="107" fillId="4" borderId="0" xfId="0" applyFont="1" applyFill="1" applyAlignment="1" applyProtection="1">
      <alignment horizontal="left" vertical="top" wrapText="1"/>
      <protection locked="0"/>
    </xf>
    <xf numFmtId="0" fontId="107" fillId="4" borderId="154" xfId="0" applyFont="1" applyFill="1" applyBorder="1" applyAlignment="1" applyProtection="1">
      <alignment horizontal="left" vertical="top" wrapText="1"/>
      <protection locked="0"/>
    </xf>
    <xf numFmtId="0" fontId="107" fillId="4" borderId="155" xfId="0" applyFont="1" applyFill="1" applyBorder="1" applyAlignment="1" applyProtection="1">
      <alignment horizontal="left" vertical="top" wrapText="1"/>
      <protection locked="0"/>
    </xf>
    <xf numFmtId="0" fontId="107" fillId="4" borderId="156" xfId="0" applyFont="1" applyFill="1" applyBorder="1" applyAlignment="1" applyProtection="1">
      <alignment horizontal="left" vertical="top" wrapText="1"/>
      <protection locked="0"/>
    </xf>
    <xf numFmtId="0" fontId="107" fillId="4" borderId="157" xfId="0" applyFont="1" applyFill="1" applyBorder="1" applyAlignment="1" applyProtection="1">
      <alignment horizontal="left" vertical="top" wrapText="1"/>
      <protection locked="0"/>
    </xf>
    <xf numFmtId="0" fontId="107" fillId="4" borderId="31" xfId="0" applyFont="1" applyFill="1" applyBorder="1" applyAlignment="1" applyProtection="1">
      <alignment horizontal="left" vertical="top"/>
      <protection locked="0"/>
    </xf>
    <xf numFmtId="0" fontId="107" fillId="4" borderId="15" xfId="0" applyFont="1" applyFill="1" applyBorder="1" applyAlignment="1" applyProtection="1">
      <alignment horizontal="left" vertical="top"/>
      <protection locked="0"/>
    </xf>
    <xf numFmtId="0" fontId="107" fillId="4" borderId="32" xfId="0" applyFont="1" applyFill="1" applyBorder="1" applyAlignment="1" applyProtection="1">
      <alignment horizontal="left" vertical="top"/>
      <protection locked="0"/>
    </xf>
    <xf numFmtId="0" fontId="107" fillId="4" borderId="33" xfId="0" applyFont="1" applyFill="1" applyBorder="1" applyAlignment="1" applyProtection="1">
      <alignment horizontal="left" vertical="top"/>
      <protection locked="0"/>
    </xf>
    <xf numFmtId="0" fontId="107" fillId="4" borderId="0" xfId="0" applyFont="1" applyFill="1" applyAlignment="1" applyProtection="1">
      <alignment horizontal="left" vertical="top"/>
      <protection locked="0"/>
    </xf>
    <xf numFmtId="0" fontId="107" fillId="4" borderId="34" xfId="0" applyFont="1" applyFill="1" applyBorder="1" applyAlignment="1" applyProtection="1">
      <alignment horizontal="left" vertical="top"/>
      <protection locked="0"/>
    </xf>
    <xf numFmtId="0" fontId="107" fillId="4" borderId="35" xfId="0" applyFont="1" applyFill="1" applyBorder="1" applyAlignment="1" applyProtection="1">
      <alignment horizontal="left" vertical="top"/>
      <protection locked="0"/>
    </xf>
    <xf numFmtId="0" fontId="107" fillId="4" borderId="2" xfId="0" applyFont="1" applyFill="1" applyBorder="1" applyAlignment="1" applyProtection="1">
      <alignment horizontal="left" vertical="top"/>
      <protection locked="0"/>
    </xf>
    <xf numFmtId="0" fontId="107" fillId="4" borderId="36" xfId="0" applyFont="1" applyFill="1" applyBorder="1" applyAlignment="1" applyProtection="1">
      <alignment horizontal="left" vertical="top"/>
      <protection locked="0"/>
    </xf>
    <xf numFmtId="0" fontId="43" fillId="3" borderId="45" xfId="0" applyFont="1" applyFill="1" applyBorder="1" applyAlignment="1">
      <alignment horizontal="left" vertical="center"/>
    </xf>
    <xf numFmtId="0" fontId="43" fillId="3" borderId="49" xfId="0" applyFont="1" applyFill="1" applyBorder="1" applyAlignment="1">
      <alignment horizontal="left" vertical="center"/>
    </xf>
    <xf numFmtId="0" fontId="43" fillId="3" borderId="50" xfId="0" applyFont="1" applyFill="1" applyBorder="1" applyAlignment="1">
      <alignment horizontal="left" vertical="center"/>
    </xf>
    <xf numFmtId="0" fontId="43" fillId="3" borderId="51" xfId="0" applyFont="1" applyFill="1" applyBorder="1" applyAlignment="1">
      <alignment horizontal="left" vertical="center"/>
    </xf>
    <xf numFmtId="0" fontId="52" fillId="6" borderId="45" xfId="0" applyFont="1" applyFill="1" applyBorder="1" applyAlignment="1">
      <alignment horizontal="left" vertical="center" wrapText="1"/>
    </xf>
    <xf numFmtId="0" fontId="52" fillId="4" borderId="49" xfId="0" applyFont="1" applyFill="1" applyBorder="1" applyAlignment="1" applyProtection="1">
      <alignment horizontal="left" vertical="center" wrapText="1"/>
      <protection locked="0"/>
    </xf>
    <xf numFmtId="0" fontId="52" fillId="4" borderId="50" xfId="0" applyFont="1" applyFill="1" applyBorder="1" applyAlignment="1" applyProtection="1">
      <alignment horizontal="left" vertical="center" wrapText="1"/>
      <protection locked="0"/>
    </xf>
    <xf numFmtId="0" fontId="52" fillId="4" borderId="51" xfId="0" applyFont="1" applyFill="1" applyBorder="1" applyAlignment="1" applyProtection="1">
      <alignment horizontal="left" vertical="center" wrapText="1"/>
      <protection locked="0"/>
    </xf>
    <xf numFmtId="0" fontId="52" fillId="6" borderId="45" xfId="0" applyFont="1" applyFill="1" applyBorder="1" applyAlignment="1">
      <alignment horizontal="right" vertical="center" wrapText="1"/>
    </xf>
    <xf numFmtId="0" fontId="7" fillId="4" borderId="45" xfId="1" applyFill="1" applyBorder="1" applyAlignment="1" applyProtection="1">
      <alignment horizontal="left" vertical="center" wrapText="1"/>
    </xf>
    <xf numFmtId="0" fontId="52" fillId="4" borderId="49" xfId="0" applyFont="1" applyFill="1" applyBorder="1" applyAlignment="1" applyProtection="1">
      <alignment horizontal="center" vertical="center" wrapText="1"/>
      <protection locked="0"/>
    </xf>
    <xf numFmtId="0" fontId="52" fillId="4" borderId="50" xfId="0" applyFont="1" applyFill="1" applyBorder="1" applyAlignment="1" applyProtection="1">
      <alignment horizontal="center" vertical="center" wrapText="1"/>
      <protection locked="0"/>
    </xf>
    <xf numFmtId="0" fontId="52" fillId="4" borderId="51" xfId="0" applyFont="1" applyFill="1" applyBorder="1" applyAlignment="1" applyProtection="1">
      <alignment horizontal="center" vertical="center" wrapText="1"/>
      <protection locked="0"/>
    </xf>
    <xf numFmtId="0" fontId="7" fillId="4" borderId="45" xfId="1" applyFill="1" applyBorder="1" applyAlignment="1" applyProtection="1">
      <alignment horizontal="left" vertical="top" wrapText="1"/>
    </xf>
    <xf numFmtId="0" fontId="43" fillId="3" borderId="144" xfId="0" applyFont="1" applyFill="1" applyBorder="1" applyAlignment="1">
      <alignment horizontal="left" vertical="center"/>
    </xf>
    <xf numFmtId="0" fontId="43" fillId="3" borderId="145" xfId="0" applyFont="1" applyFill="1" applyBorder="1" applyAlignment="1">
      <alignment horizontal="left" vertical="center"/>
    </xf>
    <xf numFmtId="0" fontId="43" fillId="3" borderId="146" xfId="0" applyFont="1" applyFill="1" applyBorder="1" applyAlignment="1">
      <alignment horizontal="left" vertical="center"/>
    </xf>
    <xf numFmtId="0" fontId="43" fillId="3" borderId="45" xfId="0" applyFont="1" applyFill="1" applyBorder="1" applyAlignment="1">
      <alignment horizontal="center" vertical="center" wrapText="1"/>
    </xf>
    <xf numFmtId="0" fontId="43" fillId="3" borderId="45" xfId="0" applyFont="1" applyFill="1" applyBorder="1" applyAlignment="1">
      <alignment horizontal="center" vertical="center"/>
    </xf>
    <xf numFmtId="0" fontId="42" fillId="3" borderId="45" xfId="0" applyFont="1" applyFill="1" applyBorder="1" applyAlignment="1">
      <alignment horizontal="center" vertical="center" wrapText="1"/>
    </xf>
    <xf numFmtId="0" fontId="0" fillId="4" borderId="45" xfId="0" applyFill="1" applyBorder="1" applyAlignment="1" applyProtection="1">
      <alignment horizontal="center" vertical="center" wrapText="1"/>
      <protection locked="0"/>
    </xf>
    <xf numFmtId="0" fontId="41" fillId="0" borderId="45" xfId="0" applyFont="1" applyBorder="1" applyAlignment="1" applyProtection="1">
      <alignment horizontal="center" vertical="top" wrapText="1"/>
      <protection locked="0"/>
    </xf>
    <xf numFmtId="0" fontId="41" fillId="0" borderId="45" xfId="0" applyFont="1" applyBorder="1" applyAlignment="1" applyProtection="1">
      <alignment horizontal="left" vertical="top" wrapText="1"/>
      <protection locked="0"/>
    </xf>
    <xf numFmtId="0" fontId="43" fillId="3" borderId="142" xfId="0" applyFont="1" applyFill="1" applyBorder="1" applyAlignment="1">
      <alignment horizontal="left" vertical="center"/>
    </xf>
    <xf numFmtId="0" fontId="43" fillId="3" borderId="134" xfId="0" applyFont="1" applyFill="1" applyBorder="1" applyAlignment="1">
      <alignment horizontal="left" vertical="center"/>
    </xf>
    <xf numFmtId="0" fontId="43" fillId="3" borderId="147" xfId="0" applyFont="1" applyFill="1" applyBorder="1" applyAlignment="1">
      <alignment horizontal="left" vertical="center"/>
    </xf>
    <xf numFmtId="0" fontId="43" fillId="3" borderId="49" xfId="0" applyFont="1" applyFill="1" applyBorder="1" applyAlignment="1">
      <alignment horizontal="center" vertical="center" wrapText="1"/>
    </xf>
    <xf numFmtId="0" fontId="43" fillId="3" borderId="50" xfId="0" applyFont="1" applyFill="1" applyBorder="1" applyAlignment="1">
      <alignment horizontal="center" vertical="center" wrapText="1"/>
    </xf>
    <xf numFmtId="0" fontId="43" fillId="3" borderId="51" xfId="0" applyFont="1" applyFill="1" applyBorder="1" applyAlignment="1">
      <alignment horizontal="center" vertical="center" wrapText="1"/>
    </xf>
    <xf numFmtId="0" fontId="41" fillId="0" borderId="45" xfId="0" applyFont="1" applyBorder="1" applyAlignment="1" applyProtection="1">
      <alignment horizontal="center" vertical="top"/>
      <protection locked="0"/>
    </xf>
    <xf numFmtId="0" fontId="41" fillId="8" borderId="45" xfId="0" applyFont="1" applyFill="1" applyBorder="1" applyAlignment="1" applyProtection="1">
      <alignment horizontal="center" vertical="center"/>
      <protection locked="0"/>
    </xf>
    <xf numFmtId="0" fontId="0" fillId="3" borderId="142" xfId="0" applyFill="1" applyBorder="1" applyAlignment="1">
      <alignment horizontal="left" vertical="center" wrapText="1"/>
    </xf>
    <xf numFmtId="0" fontId="0" fillId="3" borderId="143" xfId="0" applyFill="1" applyBorder="1" applyAlignment="1">
      <alignment horizontal="left" vertical="center" wrapText="1"/>
    </xf>
    <xf numFmtId="0" fontId="52" fillId="26" borderId="28" xfId="0" applyFont="1" applyFill="1" applyBorder="1" applyAlignment="1" applyProtection="1">
      <alignment horizontal="center" vertical="top" wrapText="1"/>
      <protection locked="0"/>
    </xf>
    <xf numFmtId="0" fontId="52" fillId="26" borderId="29" xfId="0" applyFont="1" applyFill="1" applyBorder="1" applyAlignment="1" applyProtection="1">
      <alignment horizontal="center" vertical="top" wrapText="1"/>
      <protection locked="0"/>
    </xf>
    <xf numFmtId="0" fontId="52" fillId="26" borderId="30" xfId="0" applyFont="1" applyFill="1" applyBorder="1" applyAlignment="1" applyProtection="1">
      <alignment horizontal="center" vertical="top" wrapText="1"/>
      <protection locked="0"/>
    </xf>
    <xf numFmtId="0" fontId="0" fillId="3" borderId="49" xfId="0" applyFill="1" applyBorder="1" applyAlignment="1">
      <alignment horizontal="left" vertical="center" wrapText="1"/>
    </xf>
    <xf numFmtId="0" fontId="0" fillId="3" borderId="51" xfId="0" applyFill="1" applyBorder="1" applyAlignment="1">
      <alignment horizontal="left" vertical="center" wrapText="1"/>
    </xf>
    <xf numFmtId="0" fontId="40" fillId="3" borderId="53" xfId="0" applyFont="1" applyFill="1" applyBorder="1" applyAlignment="1">
      <alignment horizontal="center" vertical="center" wrapText="1"/>
    </xf>
    <xf numFmtId="0" fontId="40" fillId="3" borderId="149" xfId="0" applyFont="1" applyFill="1" applyBorder="1" applyAlignment="1">
      <alignment horizontal="center" vertical="center" wrapText="1"/>
    </xf>
    <xf numFmtId="0" fontId="40" fillId="3" borderId="28" xfId="0" applyFont="1" applyFill="1" applyBorder="1" applyAlignment="1">
      <alignment horizontal="center" vertical="top" wrapText="1"/>
    </xf>
    <xf numFmtId="0" fontId="40" fillId="3" borderId="30" xfId="0" applyFont="1" applyFill="1" applyBorder="1" applyAlignment="1">
      <alignment horizontal="center" vertical="top" wrapText="1"/>
    </xf>
    <xf numFmtId="0" fontId="40" fillId="3" borderId="28" xfId="0" applyFont="1" applyFill="1" applyBorder="1" applyAlignment="1">
      <alignment horizontal="center" vertical="center" wrapText="1"/>
    </xf>
    <xf numFmtId="0" fontId="40" fillId="3" borderId="30" xfId="0" applyFont="1" applyFill="1" applyBorder="1" applyAlignment="1">
      <alignment horizontal="center" vertical="center" wrapText="1"/>
    </xf>
    <xf numFmtId="0" fontId="40" fillId="3" borderId="29" xfId="0" applyFont="1" applyFill="1" applyBorder="1" applyAlignment="1">
      <alignment horizontal="center" vertical="center" wrapText="1"/>
    </xf>
    <xf numFmtId="0" fontId="0" fillId="4" borderId="52" xfId="0" applyFill="1" applyBorder="1" applyAlignment="1" applyProtection="1">
      <alignment horizontal="center" vertical="center"/>
      <protection locked="0"/>
    </xf>
    <xf numFmtId="0" fontId="56" fillId="25" borderId="139" xfId="0" applyFont="1" applyFill="1" applyBorder="1" applyAlignment="1">
      <alignment horizontal="center" vertical="center" wrapText="1"/>
    </xf>
    <xf numFmtId="0" fontId="56" fillId="25" borderId="142" xfId="0" applyFont="1" applyFill="1" applyBorder="1" applyAlignment="1">
      <alignment horizontal="center" vertical="center" wrapText="1"/>
    </xf>
    <xf numFmtId="0" fontId="56" fillId="25" borderId="140" xfId="0" applyFont="1" applyFill="1" applyBorder="1" applyAlignment="1">
      <alignment horizontal="center" vertical="center" wrapText="1"/>
    </xf>
    <xf numFmtId="0" fontId="56" fillId="25" borderId="134" xfId="0" applyFont="1" applyFill="1" applyBorder="1" applyAlignment="1">
      <alignment horizontal="center" vertical="center" wrapText="1"/>
    </xf>
    <xf numFmtId="0" fontId="56" fillId="25" borderId="141" xfId="0" applyFont="1" applyFill="1" applyBorder="1" applyAlignment="1">
      <alignment horizontal="center" vertical="center" wrapText="1"/>
    </xf>
    <xf numFmtId="0" fontId="56" fillId="25" borderId="143" xfId="0" applyFont="1" applyFill="1" applyBorder="1" applyAlignment="1">
      <alignment horizontal="center" vertical="center" wrapText="1"/>
    </xf>
    <xf numFmtId="0" fontId="97" fillId="3" borderId="45" xfId="0" applyFont="1" applyFill="1" applyBorder="1" applyAlignment="1">
      <alignment horizontal="center" vertical="center" wrapText="1"/>
    </xf>
    <xf numFmtId="0" fontId="97" fillId="3" borderId="31" xfId="0" applyFont="1" applyFill="1" applyBorder="1" applyAlignment="1">
      <alignment horizontal="center" vertical="center" wrapText="1"/>
    </xf>
    <xf numFmtId="0" fontId="97" fillId="3" borderId="32" xfId="0" applyFont="1" applyFill="1" applyBorder="1" applyAlignment="1">
      <alignment horizontal="center" vertical="center" wrapText="1"/>
    </xf>
    <xf numFmtId="0" fontId="97" fillId="3" borderId="35" xfId="0" applyFont="1" applyFill="1" applyBorder="1" applyAlignment="1">
      <alignment horizontal="center" vertical="center" wrapText="1"/>
    </xf>
    <xf numFmtId="0" fontId="97" fillId="3" borderId="36" xfId="0" applyFont="1" applyFill="1" applyBorder="1" applyAlignment="1">
      <alignment horizontal="center" vertical="center" wrapText="1"/>
    </xf>
    <xf numFmtId="0" fontId="1" fillId="3" borderId="31" xfId="0" applyFont="1" applyFill="1" applyBorder="1" applyAlignment="1">
      <alignment horizontal="left" vertical="center"/>
    </xf>
    <xf numFmtId="0" fontId="1" fillId="3" borderId="15" xfId="0" applyFont="1" applyFill="1" applyBorder="1" applyAlignment="1">
      <alignment horizontal="left" vertical="center"/>
    </xf>
    <xf numFmtId="0" fontId="1" fillId="3" borderId="32" xfId="0" applyFont="1" applyFill="1" applyBorder="1" applyAlignment="1">
      <alignment horizontal="left" vertical="center"/>
    </xf>
    <xf numFmtId="0" fontId="1" fillId="3" borderId="35" xfId="0" applyFont="1" applyFill="1" applyBorder="1" applyAlignment="1">
      <alignment horizontal="left" vertical="center"/>
    </xf>
    <xf numFmtId="0" fontId="1" fillId="3" borderId="2" xfId="0" applyFont="1" applyFill="1" applyBorder="1" applyAlignment="1">
      <alignment horizontal="left" vertical="center"/>
    </xf>
    <xf numFmtId="0" fontId="1" fillId="3" borderId="36" xfId="0" applyFont="1" applyFill="1" applyBorder="1" applyAlignment="1">
      <alignment horizontal="left" vertical="center"/>
    </xf>
    <xf numFmtId="0" fontId="104" fillId="4" borderId="132" xfId="0" applyFont="1" applyFill="1" applyBorder="1" applyAlignment="1">
      <alignment horizontal="left" vertical="center"/>
    </xf>
    <xf numFmtId="0" fontId="29" fillId="4" borderId="0" xfId="0" applyFont="1" applyFill="1" applyAlignment="1">
      <alignment horizontal="left" vertical="center"/>
    </xf>
    <xf numFmtId="0" fontId="0" fillId="4" borderId="28" xfId="0" applyFill="1" applyBorder="1" applyAlignment="1" applyProtection="1">
      <alignment horizontal="center" vertical="center"/>
      <protection locked="0"/>
    </xf>
    <xf numFmtId="0" fontId="0" fillId="4" borderId="29" xfId="0" applyFill="1" applyBorder="1" applyAlignment="1" applyProtection="1">
      <alignment horizontal="center" vertical="center"/>
      <protection locked="0"/>
    </xf>
    <xf numFmtId="0" fontId="0" fillId="4" borderId="30" xfId="0" applyFill="1" applyBorder="1" applyAlignment="1" applyProtection="1">
      <alignment horizontal="center" vertical="center"/>
      <protection locked="0"/>
    </xf>
    <xf numFmtId="0" fontId="43" fillId="3" borderId="52" xfId="0" applyFont="1" applyFill="1" applyBorder="1" applyAlignment="1">
      <alignment horizontal="left" vertical="center" wrapText="1"/>
    </xf>
    <xf numFmtId="0" fontId="94" fillId="6" borderId="134" xfId="0" applyFont="1" applyFill="1" applyBorder="1" applyAlignment="1">
      <alignment horizontal="left" vertical="top"/>
    </xf>
    <xf numFmtId="0" fontId="99" fillId="3" borderId="45" xfId="0" applyFont="1" applyFill="1" applyBorder="1" applyAlignment="1">
      <alignment horizontal="center" vertical="center" wrapText="1"/>
    </xf>
    <xf numFmtId="0" fontId="97" fillId="3" borderId="45" xfId="0" applyFont="1" applyFill="1" applyBorder="1" applyAlignment="1">
      <alignment horizontal="center"/>
    </xf>
    <xf numFmtId="0" fontId="99" fillId="3" borderId="136" xfId="0" applyFont="1" applyFill="1" applyBorder="1" applyAlignment="1">
      <alignment horizontal="center" vertical="center" wrapText="1"/>
    </xf>
    <xf numFmtId="0" fontId="99" fillId="3" borderId="0" xfId="0" applyFont="1" applyFill="1" applyAlignment="1">
      <alignment horizontal="center" vertical="center" wrapText="1"/>
    </xf>
    <xf numFmtId="0" fontId="99" fillId="3" borderId="137" xfId="0" applyFont="1" applyFill="1" applyBorder="1" applyAlignment="1">
      <alignment horizontal="center" vertical="center" wrapText="1"/>
    </xf>
    <xf numFmtId="0" fontId="56" fillId="8" borderId="49" xfId="0" applyFont="1" applyFill="1" applyBorder="1" applyAlignment="1">
      <alignment horizontal="center" wrapText="1"/>
    </xf>
    <xf numFmtId="0" fontId="56" fillId="8" borderId="50" xfId="0" applyFont="1" applyFill="1" applyBorder="1" applyAlignment="1">
      <alignment horizontal="center" wrapText="1"/>
    </xf>
    <xf numFmtId="0" fontId="56" fillId="8" borderId="51" xfId="0" applyFont="1" applyFill="1" applyBorder="1" applyAlignment="1">
      <alignment horizontal="center" wrapText="1"/>
    </xf>
    <xf numFmtId="0" fontId="40" fillId="3" borderId="49" xfId="0" applyFont="1" applyFill="1" applyBorder="1" applyAlignment="1">
      <alignment horizontal="center" vertical="center" wrapText="1"/>
    </xf>
    <xf numFmtId="0" fontId="40" fillId="3" borderId="51" xfId="0" applyFont="1" applyFill="1" applyBorder="1" applyAlignment="1">
      <alignment horizontal="center" vertical="center" wrapText="1"/>
    </xf>
    <xf numFmtId="0" fontId="43" fillId="3" borderId="49" xfId="0" applyFont="1" applyFill="1" applyBorder="1" applyAlignment="1">
      <alignment horizontal="center" vertical="center"/>
    </xf>
    <xf numFmtId="0" fontId="43" fillId="3" borderId="138" xfId="0" applyFont="1" applyFill="1" applyBorder="1" applyAlignment="1">
      <alignment horizontal="center" vertical="center" wrapText="1"/>
    </xf>
    <xf numFmtId="0" fontId="43" fillId="3" borderId="52" xfId="0" applyFont="1" applyFill="1" applyBorder="1" applyAlignment="1">
      <alignment horizontal="center" vertical="center" wrapText="1"/>
    </xf>
    <xf numFmtId="0" fontId="49" fillId="4" borderId="0" xfId="0" applyFont="1" applyFill="1" applyAlignment="1">
      <alignment horizontal="left" vertical="top" wrapText="1"/>
    </xf>
    <xf numFmtId="0" fontId="0" fillId="4" borderId="45" xfId="0" applyFill="1" applyBorder="1" applyAlignment="1" applyProtection="1">
      <alignment horizontal="left" vertical="top" wrapText="1"/>
      <protection locked="0"/>
    </xf>
    <xf numFmtId="0" fontId="56" fillId="8" borderId="139" xfId="0" applyFont="1" applyFill="1" applyBorder="1" applyAlignment="1">
      <alignment horizontal="center" vertical="center" wrapText="1"/>
    </xf>
    <xf numFmtId="0" fontId="56" fillId="8" borderId="140" xfId="0" applyFont="1" applyFill="1" applyBorder="1" applyAlignment="1">
      <alignment horizontal="center" vertical="center" wrapText="1"/>
    </xf>
    <xf numFmtId="0" fontId="56" fillId="8" borderId="142" xfId="0" applyFont="1" applyFill="1" applyBorder="1" applyAlignment="1">
      <alignment horizontal="center" vertical="center" wrapText="1"/>
    </xf>
    <xf numFmtId="0" fontId="56" fillId="8" borderId="134" xfId="0" applyFont="1" applyFill="1" applyBorder="1" applyAlignment="1">
      <alignment horizontal="center" vertical="center" wrapText="1"/>
    </xf>
    <xf numFmtId="0" fontId="56" fillId="8" borderId="141" xfId="0" applyFont="1" applyFill="1" applyBorder="1" applyAlignment="1">
      <alignment horizontal="center" vertical="center" wrapText="1"/>
    </xf>
    <xf numFmtId="0" fontId="56" fillId="8" borderId="143" xfId="0" applyFont="1" applyFill="1" applyBorder="1" applyAlignment="1">
      <alignment horizontal="center" vertical="center" wrapText="1"/>
    </xf>
    <xf numFmtId="0" fontId="56" fillId="25" borderId="49" xfId="0" applyFont="1" applyFill="1" applyBorder="1" applyAlignment="1">
      <alignment horizontal="center"/>
    </xf>
    <xf numFmtId="0" fontId="56" fillId="25" borderId="50" xfId="0" applyFont="1" applyFill="1" applyBorder="1" applyAlignment="1">
      <alignment horizontal="center"/>
    </xf>
    <xf numFmtId="0" fontId="56" fillId="25" borderId="51" xfId="0" applyFont="1" applyFill="1" applyBorder="1" applyAlignment="1">
      <alignment horizontal="center"/>
    </xf>
    <xf numFmtId="0" fontId="56" fillId="25" borderId="138" xfId="0" applyFont="1" applyFill="1" applyBorder="1" applyAlignment="1">
      <alignment horizontal="center" vertical="center" wrapText="1"/>
    </xf>
    <xf numFmtId="0" fontId="56" fillId="25" borderId="135" xfId="0" applyFont="1" applyFill="1" applyBorder="1" applyAlignment="1">
      <alignment horizontal="center" vertical="center" wrapText="1"/>
    </xf>
    <xf numFmtId="0" fontId="49" fillId="4" borderId="0" xfId="0" applyFont="1" applyFill="1" applyAlignment="1">
      <alignment horizontal="left" wrapText="1"/>
    </xf>
    <xf numFmtId="0" fontId="56" fillId="25" borderId="139" xfId="0" applyFont="1" applyFill="1" applyBorder="1" applyAlignment="1">
      <alignment horizontal="center" vertical="center"/>
    </xf>
    <xf numFmtId="0" fontId="56" fillId="25" borderId="141" xfId="0" applyFont="1" applyFill="1" applyBorder="1" applyAlignment="1">
      <alignment horizontal="center" vertical="center"/>
    </xf>
    <xf numFmtId="0" fontId="56" fillId="25" borderId="142" xfId="0" applyFont="1" applyFill="1" applyBorder="1" applyAlignment="1">
      <alignment horizontal="center" vertical="center"/>
    </xf>
    <xf numFmtId="0" fontId="56" fillId="25" borderId="143" xfId="0" applyFont="1" applyFill="1" applyBorder="1" applyAlignment="1">
      <alignment horizontal="center" vertical="center"/>
    </xf>
    <xf numFmtId="0" fontId="0" fillId="4" borderId="52" xfId="0" applyFill="1" applyBorder="1" applyAlignment="1" applyProtection="1">
      <alignment horizontal="left" vertical="top"/>
      <protection locked="0"/>
    </xf>
    <xf numFmtId="0" fontId="0" fillId="4" borderId="61" xfId="0" applyFill="1" applyBorder="1" applyAlignment="1">
      <alignment horizontal="left" vertical="center" wrapText="1"/>
    </xf>
    <xf numFmtId="0" fontId="0" fillId="4" borderId="74" xfId="0" applyFill="1" applyBorder="1" applyAlignment="1">
      <alignment horizontal="left" vertical="center" wrapText="1"/>
    </xf>
    <xf numFmtId="0" fontId="52" fillId="4" borderId="131" xfId="0" applyFont="1" applyFill="1" applyBorder="1" applyAlignment="1" applyProtection="1">
      <alignment horizontal="center" vertical="center" wrapText="1"/>
      <protection locked="0"/>
    </xf>
    <xf numFmtId="0" fontId="52" fillId="4" borderId="132" xfId="0" applyFont="1" applyFill="1" applyBorder="1" applyAlignment="1" applyProtection="1">
      <alignment horizontal="center" vertical="center" wrapText="1"/>
      <protection locked="0"/>
    </xf>
    <xf numFmtId="0" fontId="0" fillId="4" borderId="28" xfId="0" applyFill="1" applyBorder="1" applyAlignment="1" applyProtection="1">
      <alignment horizontal="left" vertical="center"/>
      <protection locked="0"/>
    </xf>
    <xf numFmtId="0" fontId="0" fillId="4" borderId="29" xfId="0" applyFill="1" applyBorder="1" applyAlignment="1" applyProtection="1">
      <alignment horizontal="left" vertical="center"/>
      <protection locked="0"/>
    </xf>
    <xf numFmtId="0" fontId="0" fillId="4" borderId="30" xfId="0" applyFill="1" applyBorder="1" applyAlignment="1" applyProtection="1">
      <alignment horizontal="left" vertical="center"/>
      <protection locked="0"/>
    </xf>
    <xf numFmtId="0" fontId="52" fillId="4" borderId="28" xfId="0" applyFont="1" applyFill="1" applyBorder="1" applyAlignment="1" applyProtection="1">
      <alignment horizontal="left" vertical="center"/>
      <protection locked="0"/>
    </xf>
    <xf numFmtId="0" fontId="52" fillId="4" borderId="29" xfId="0" applyFont="1" applyFill="1" applyBorder="1" applyAlignment="1" applyProtection="1">
      <alignment horizontal="left" vertical="center"/>
      <protection locked="0"/>
    </xf>
    <xf numFmtId="0" fontId="52" fillId="4" borderId="30" xfId="0" applyFont="1" applyFill="1" applyBorder="1" applyAlignment="1" applyProtection="1">
      <alignment horizontal="left" vertical="center"/>
      <protection locked="0"/>
    </xf>
    <xf numFmtId="0" fontId="45" fillId="4" borderId="28" xfId="0" applyFont="1" applyFill="1" applyBorder="1" applyAlignment="1">
      <alignment horizontal="left" vertical="top" wrapText="1"/>
    </xf>
    <xf numFmtId="0" fontId="45" fillId="4" borderId="29" xfId="0" applyFont="1" applyFill="1" applyBorder="1" applyAlignment="1">
      <alignment horizontal="left" vertical="top" wrapText="1"/>
    </xf>
    <xf numFmtId="0" fontId="45" fillId="4" borderId="30" xfId="0" applyFont="1" applyFill="1" applyBorder="1" applyAlignment="1">
      <alignment horizontal="left" vertical="top" wrapText="1"/>
    </xf>
    <xf numFmtId="0" fontId="7" fillId="0" borderId="133" xfId="1" applyFill="1" applyBorder="1" applyAlignment="1" applyProtection="1">
      <alignment horizontal="left" vertical="center"/>
    </xf>
    <xf numFmtId="0" fontId="7" fillId="0" borderId="113" xfId="1" applyFill="1" applyBorder="1" applyAlignment="1" applyProtection="1">
      <alignment horizontal="left" vertical="center"/>
    </xf>
    <xf numFmtId="0" fontId="36" fillId="13" borderId="115" xfId="0" applyFont="1" applyFill="1" applyBorder="1" applyAlignment="1">
      <alignment horizontal="center" vertical="center"/>
    </xf>
    <xf numFmtId="0" fontId="36" fillId="13" borderId="29" xfId="0" applyFont="1" applyFill="1" applyBorder="1" applyAlignment="1">
      <alignment horizontal="center" vertical="center"/>
    </xf>
    <xf numFmtId="0" fontId="36" fillId="13" borderId="30" xfId="0" applyFont="1" applyFill="1" applyBorder="1" applyAlignment="1">
      <alignment horizontal="center" vertical="center"/>
    </xf>
    <xf numFmtId="0" fontId="36" fillId="4" borderId="117" xfId="0" applyFont="1" applyFill="1" applyBorder="1" applyAlignment="1">
      <alignment horizontal="left" vertical="center"/>
    </xf>
    <xf numFmtId="0" fontId="36" fillId="4" borderId="52" xfId="0" applyFont="1" applyFill="1" applyBorder="1" applyAlignment="1">
      <alignment horizontal="left" vertical="center"/>
    </xf>
    <xf numFmtId="0" fontId="36" fillId="4" borderId="115" xfId="0" applyFont="1" applyFill="1" applyBorder="1" applyAlignment="1">
      <alignment horizontal="left" vertical="center"/>
    </xf>
    <xf numFmtId="0" fontId="36" fillId="4" borderId="29" xfId="0" applyFont="1" applyFill="1" applyBorder="1" applyAlignment="1">
      <alignment horizontal="left" vertical="center"/>
    </xf>
    <xf numFmtId="0" fontId="36" fillId="4" borderId="30" xfId="0" applyFont="1" applyFill="1" applyBorder="1" applyAlignment="1">
      <alignment horizontal="left" vertical="center"/>
    </xf>
    <xf numFmtId="0" fontId="0" fillId="3" borderId="119" xfId="0" applyFill="1" applyBorder="1" applyAlignment="1" applyProtection="1">
      <alignment horizontal="center" vertical="center"/>
      <protection locked="0"/>
    </xf>
    <xf numFmtId="0" fontId="0" fillId="3" borderId="74" xfId="0" applyFill="1" applyBorder="1" applyAlignment="1" applyProtection="1">
      <alignment horizontal="center" vertical="center"/>
      <protection locked="0"/>
    </xf>
    <xf numFmtId="0" fontId="0" fillId="3" borderId="59" xfId="0" applyFill="1" applyBorder="1" applyAlignment="1" applyProtection="1">
      <alignment horizontal="center" vertical="center"/>
      <protection locked="0"/>
    </xf>
    <xf numFmtId="0" fontId="0" fillId="3" borderId="120" xfId="0" applyFill="1" applyBorder="1" applyAlignment="1" applyProtection="1">
      <alignment horizontal="center" vertical="center"/>
      <protection locked="0"/>
    </xf>
    <xf numFmtId="0" fontId="0" fillId="0" borderId="0" xfId="0"/>
    <xf numFmtId="0" fontId="76" fillId="4" borderId="0" xfId="0" applyFont="1" applyFill="1" applyAlignment="1">
      <alignment horizontal="left" vertical="center"/>
    </xf>
    <xf numFmtId="0" fontId="38" fillId="7" borderId="0" xfId="0" applyFont="1" applyFill="1" applyAlignment="1">
      <alignment horizontal="left" vertical="top" wrapText="1"/>
    </xf>
    <xf numFmtId="0" fontId="86" fillId="0" borderId="0" xfId="0" applyFont="1" applyAlignment="1">
      <alignment horizontal="left" vertical="center" wrapText="1"/>
    </xf>
    <xf numFmtId="0" fontId="87" fillId="9" borderId="106" xfId="0" applyFont="1" applyFill="1" applyBorder="1" applyAlignment="1">
      <alignment horizontal="center" vertical="center" wrapText="1"/>
    </xf>
    <xf numFmtId="0" fontId="87" fillId="9" borderId="108" xfId="0" applyFont="1" applyFill="1" applyBorder="1" applyAlignment="1">
      <alignment horizontal="center" vertical="center" wrapText="1"/>
    </xf>
    <xf numFmtId="0" fontId="87" fillId="9" borderId="107" xfId="0" applyFont="1" applyFill="1" applyBorder="1" applyAlignment="1">
      <alignment horizontal="center" vertical="center" wrapText="1"/>
    </xf>
    <xf numFmtId="0" fontId="87" fillId="9" borderId="109" xfId="0" applyFont="1" applyFill="1" applyBorder="1" applyAlignment="1">
      <alignment horizontal="center" vertical="center" wrapText="1"/>
    </xf>
    <xf numFmtId="0" fontId="0" fillId="0" borderId="47" xfId="0" applyBorder="1" applyAlignment="1">
      <alignment horizontal="left" vertical="top" wrapText="1"/>
    </xf>
    <xf numFmtId="0" fontId="0" fillId="4" borderId="77" xfId="0" applyFill="1" applyBorder="1" applyAlignment="1">
      <alignment horizontal="left" vertical="center"/>
    </xf>
    <xf numFmtId="0" fontId="0" fillId="4" borderId="78" xfId="0" applyFill="1" applyBorder="1" applyAlignment="1">
      <alignment horizontal="left" vertical="center"/>
    </xf>
    <xf numFmtId="0" fontId="0" fillId="4" borderId="79" xfId="0" applyFill="1" applyBorder="1" applyAlignment="1">
      <alignment horizontal="left" vertical="center"/>
    </xf>
    <xf numFmtId="0" fontId="0" fillId="4" borderId="77" xfId="0" applyFill="1" applyBorder="1" applyAlignment="1" applyProtection="1">
      <alignment horizontal="left" vertical="center"/>
      <protection locked="0"/>
    </xf>
    <xf numFmtId="0" fontId="0" fillId="4" borderId="78" xfId="0" applyFill="1" applyBorder="1" applyAlignment="1" applyProtection="1">
      <alignment horizontal="left" vertical="center"/>
      <protection locked="0"/>
    </xf>
    <xf numFmtId="0" fontId="68" fillId="3" borderId="61" xfId="0" applyFont="1" applyFill="1" applyBorder="1" applyAlignment="1">
      <alignment horizontal="center" vertical="center"/>
    </xf>
    <xf numFmtId="0" fontId="68" fillId="3" borderId="74" xfId="0" applyFont="1" applyFill="1" applyBorder="1" applyAlignment="1">
      <alignment horizontal="center" vertical="center"/>
    </xf>
    <xf numFmtId="0" fontId="68" fillId="3" borderId="59" xfId="0" applyFont="1" applyFill="1" applyBorder="1" applyAlignment="1">
      <alignment horizontal="center" vertical="center"/>
    </xf>
    <xf numFmtId="0" fontId="40" fillId="3" borderId="73" xfId="0" applyFont="1" applyFill="1" applyBorder="1" applyAlignment="1">
      <alignment horizontal="center" vertical="center"/>
    </xf>
    <xf numFmtId="0" fontId="40" fillId="3" borderId="73" xfId="0" applyFont="1" applyFill="1" applyBorder="1" applyAlignment="1">
      <alignment horizontal="center" vertical="center" wrapText="1"/>
    </xf>
    <xf numFmtId="0" fontId="40" fillId="3" borderId="43" xfId="0" applyFont="1" applyFill="1" applyBorder="1" applyAlignment="1">
      <alignment horizontal="center" vertical="center" wrapText="1"/>
    </xf>
    <xf numFmtId="0" fontId="40" fillId="3" borderId="69" xfId="0" applyFont="1" applyFill="1" applyBorder="1" applyAlignment="1">
      <alignment horizontal="center" vertical="center" wrapText="1"/>
    </xf>
    <xf numFmtId="0" fontId="40" fillId="3" borderId="81" xfId="0" applyFont="1" applyFill="1" applyBorder="1" applyAlignment="1">
      <alignment horizontal="center" vertical="center" wrapText="1"/>
    </xf>
    <xf numFmtId="0" fontId="40" fillId="3" borderId="82" xfId="0" applyFont="1" applyFill="1" applyBorder="1" applyAlignment="1">
      <alignment horizontal="center" vertical="center" wrapText="1"/>
    </xf>
    <xf numFmtId="0" fontId="40" fillId="3" borderId="83" xfId="0" applyFont="1" applyFill="1" applyBorder="1" applyAlignment="1">
      <alignment horizontal="center" vertical="center" wrapText="1"/>
    </xf>
    <xf numFmtId="0" fontId="40" fillId="3" borderId="84" xfId="0" applyFont="1" applyFill="1" applyBorder="1" applyAlignment="1">
      <alignment horizontal="center" vertical="center" wrapText="1"/>
    </xf>
    <xf numFmtId="0" fontId="40" fillId="3" borderId="85" xfId="0" applyFont="1" applyFill="1" applyBorder="1" applyAlignment="1">
      <alignment horizontal="center" vertical="center" wrapText="1"/>
    </xf>
    <xf numFmtId="0" fontId="40" fillId="3" borderId="86" xfId="0" applyFont="1" applyFill="1" applyBorder="1" applyAlignment="1">
      <alignment horizontal="center" vertical="center" wrapText="1"/>
    </xf>
    <xf numFmtId="0" fontId="41" fillId="0" borderId="61" xfId="0" applyFont="1" applyBorder="1" applyAlignment="1" applyProtection="1">
      <alignment horizontal="center" vertical="top"/>
      <protection locked="0"/>
    </xf>
    <xf numFmtId="0" fontId="41" fillId="0" borderId="74" xfId="0" applyFont="1" applyBorder="1" applyAlignment="1" applyProtection="1">
      <alignment horizontal="center" vertical="top"/>
      <protection locked="0"/>
    </xf>
    <xf numFmtId="0" fontId="41" fillId="0" borderId="59" xfId="0" applyFont="1" applyBorder="1" applyAlignment="1" applyProtection="1">
      <alignment horizontal="center" vertical="top"/>
      <protection locked="0"/>
    </xf>
    <xf numFmtId="0" fontId="42" fillId="3" borderId="52" xfId="0" applyFont="1" applyFill="1" applyBorder="1" applyAlignment="1">
      <alignment horizontal="center" vertical="center" wrapText="1"/>
    </xf>
    <xf numFmtId="0" fontId="0" fillId="4" borderId="52" xfId="0" applyFill="1" applyBorder="1" applyAlignment="1" applyProtection="1">
      <alignment horizontal="center" vertical="top" wrapText="1"/>
      <protection locked="0"/>
    </xf>
    <xf numFmtId="0" fontId="0" fillId="8" borderId="52" xfId="0" applyFill="1" applyBorder="1" applyAlignment="1" applyProtection="1">
      <alignment horizontal="center" vertical="center" wrapText="1"/>
      <protection locked="0"/>
    </xf>
    <xf numFmtId="0" fontId="0" fillId="8" borderId="52" xfId="0" applyFill="1" applyBorder="1" applyAlignment="1" applyProtection="1">
      <alignment horizontal="center" vertical="center"/>
      <protection locked="0"/>
    </xf>
    <xf numFmtId="0" fontId="0" fillId="4" borderId="52" xfId="0" applyFill="1" applyBorder="1" applyAlignment="1" applyProtection="1">
      <alignment horizontal="center"/>
      <protection locked="0"/>
    </xf>
    <xf numFmtId="0" fontId="40" fillId="3" borderId="55" xfId="0" applyFont="1" applyFill="1" applyBorder="1" applyAlignment="1">
      <alignment horizontal="center" vertical="center"/>
    </xf>
    <xf numFmtId="0" fontId="40" fillId="3" borderId="56" xfId="0" applyFont="1" applyFill="1" applyBorder="1" applyAlignment="1">
      <alignment horizontal="center" vertical="center"/>
    </xf>
    <xf numFmtId="0" fontId="40" fillId="3" borderId="57" xfId="0" applyFont="1" applyFill="1" applyBorder="1" applyAlignment="1">
      <alignment horizontal="center" vertical="center"/>
    </xf>
    <xf numFmtId="0" fontId="40" fillId="3" borderId="58" xfId="0" applyFont="1" applyFill="1" applyBorder="1" applyAlignment="1">
      <alignment horizontal="center" vertical="center"/>
    </xf>
    <xf numFmtId="0" fontId="62" fillId="0" borderId="60" xfId="0" applyFont="1" applyBorder="1" applyAlignment="1" applyProtection="1">
      <alignment horizontal="center" vertical="center" wrapText="1"/>
      <protection locked="0"/>
    </xf>
    <xf numFmtId="0" fontId="62" fillId="0" borderId="59" xfId="0" applyFont="1" applyBorder="1" applyAlignment="1" applyProtection="1">
      <alignment horizontal="center" vertical="center" wrapText="1"/>
      <protection locked="0"/>
    </xf>
    <xf numFmtId="0" fontId="43" fillId="0" borderId="60" xfId="0" applyFont="1" applyBorder="1" applyAlignment="1" applyProtection="1">
      <alignment horizontal="center" vertical="center" wrapText="1"/>
      <protection locked="0"/>
    </xf>
    <xf numFmtId="0" fontId="43" fillId="0" borderId="59" xfId="0" applyFont="1" applyBorder="1" applyAlignment="1" applyProtection="1">
      <alignment horizontal="center" vertical="center" wrapText="1"/>
      <protection locked="0"/>
    </xf>
    <xf numFmtId="0" fontId="40" fillId="4" borderId="65" xfId="0" applyFont="1" applyFill="1" applyBorder="1" applyAlignment="1" applyProtection="1">
      <alignment horizontal="center" vertical="center"/>
      <protection locked="0"/>
    </xf>
    <xf numFmtId="0" fontId="40" fillId="4" borderId="64" xfId="0" applyFont="1" applyFill="1" applyBorder="1" applyAlignment="1" applyProtection="1">
      <alignment horizontal="center" vertical="center"/>
      <protection locked="0"/>
    </xf>
    <xf numFmtId="0" fontId="40" fillId="4" borderId="66" xfId="0" applyFont="1" applyFill="1" applyBorder="1" applyAlignment="1" applyProtection="1">
      <alignment horizontal="center" vertical="center"/>
      <protection locked="0"/>
    </xf>
    <xf numFmtId="0" fontId="52" fillId="3" borderId="31" xfId="0" applyFont="1" applyFill="1" applyBorder="1" applyAlignment="1">
      <alignment horizontal="center" vertical="center" wrapText="1"/>
    </xf>
    <xf numFmtId="0" fontId="52" fillId="3" borderId="32" xfId="0" applyFont="1" applyFill="1" applyBorder="1" applyAlignment="1">
      <alignment horizontal="center" vertical="center" wrapText="1"/>
    </xf>
    <xf numFmtId="0" fontId="52" fillId="3" borderId="35" xfId="0" applyFont="1" applyFill="1" applyBorder="1" applyAlignment="1">
      <alignment horizontal="center" vertical="center" wrapText="1"/>
    </xf>
    <xf numFmtId="0" fontId="52" fillId="3" borderId="36" xfId="0" applyFont="1" applyFill="1" applyBorder="1" applyAlignment="1">
      <alignment horizontal="center" vertical="center" wrapText="1"/>
    </xf>
    <xf numFmtId="0" fontId="43" fillId="0" borderId="63" xfId="0" applyFont="1" applyBorder="1" applyAlignment="1" applyProtection="1">
      <alignment horizontal="center" vertical="center" wrapText="1"/>
      <protection locked="0"/>
    </xf>
    <xf numFmtId="0" fontId="43" fillId="0" borderId="64" xfId="0" applyFont="1" applyBorder="1" applyAlignment="1" applyProtection="1">
      <alignment horizontal="center" vertical="center" wrapText="1"/>
      <protection locked="0"/>
    </xf>
    <xf numFmtId="0" fontId="40" fillId="4" borderId="61" xfId="0" applyFont="1" applyFill="1" applyBorder="1" applyAlignment="1" applyProtection="1">
      <alignment horizontal="center" vertical="center"/>
      <protection locked="0"/>
    </xf>
    <xf numFmtId="0" fontId="40" fillId="4" borderId="59" xfId="0" applyFont="1" applyFill="1" applyBorder="1" applyAlignment="1" applyProtection="1">
      <alignment horizontal="center" vertical="center"/>
      <protection locked="0"/>
    </xf>
    <xf numFmtId="0" fontId="40" fillId="4" borderId="62" xfId="0" applyFont="1" applyFill="1" applyBorder="1" applyAlignment="1" applyProtection="1">
      <alignment horizontal="center" vertical="center"/>
      <protection locked="0"/>
    </xf>
    <xf numFmtId="0" fontId="54" fillId="4" borderId="52" xfId="0" applyFont="1" applyFill="1" applyBorder="1" applyAlignment="1">
      <alignment horizontal="left" vertical="center"/>
    </xf>
    <xf numFmtId="0" fontId="54" fillId="4" borderId="28" xfId="0" applyFont="1" applyFill="1" applyBorder="1" applyAlignment="1">
      <alignment horizontal="left" vertical="center"/>
    </xf>
    <xf numFmtId="0" fontId="0" fillId="3" borderId="52" xfId="0" applyFill="1" applyBorder="1" applyAlignment="1">
      <alignment horizontal="right" vertical="center" wrapText="1"/>
    </xf>
    <xf numFmtId="14" fontId="0" fillId="4" borderId="29" xfId="0" applyNumberFormat="1" applyFill="1" applyBorder="1" applyAlignment="1" applyProtection="1">
      <alignment horizontal="center" wrapText="1"/>
      <protection locked="0"/>
    </xf>
    <xf numFmtId="0" fontId="0" fillId="4" borderId="29" xfId="0" applyFill="1" applyBorder="1" applyAlignment="1" applyProtection="1">
      <alignment horizontal="center" wrapText="1"/>
      <protection locked="0"/>
    </xf>
    <xf numFmtId="0" fontId="0" fillId="4" borderId="30" xfId="0" applyFill="1" applyBorder="1" applyAlignment="1" applyProtection="1">
      <alignment horizontal="center" wrapText="1"/>
      <protection locked="0"/>
    </xf>
    <xf numFmtId="0" fontId="10" fillId="4" borderId="52" xfId="0" applyFont="1" applyFill="1" applyBorder="1" applyAlignment="1">
      <alignment horizontal="left" vertical="center"/>
    </xf>
    <xf numFmtId="0" fontId="10" fillId="4" borderId="28" xfId="0" applyFont="1" applyFill="1" applyBorder="1" applyAlignment="1">
      <alignment horizontal="left" vertical="center"/>
    </xf>
    <xf numFmtId="14" fontId="10" fillId="3" borderId="52" xfId="0" applyNumberFormat="1" applyFont="1" applyFill="1" applyBorder="1" applyAlignment="1">
      <alignment horizontal="right" vertical="center" wrapText="1"/>
    </xf>
    <xf numFmtId="14" fontId="10" fillId="4" borderId="29" xfId="0" applyNumberFormat="1" applyFont="1" applyFill="1" applyBorder="1" applyAlignment="1" applyProtection="1">
      <alignment horizontal="center" vertical="top" wrapText="1"/>
      <protection locked="0"/>
    </xf>
    <xf numFmtId="14" fontId="10" fillId="4" borderId="30" xfId="0" applyNumberFormat="1" applyFont="1" applyFill="1" applyBorder="1" applyAlignment="1" applyProtection="1">
      <alignment horizontal="center" vertical="top" wrapText="1"/>
      <protection locked="0"/>
    </xf>
    <xf numFmtId="0" fontId="10" fillId="4" borderId="0" xfId="0" applyFont="1" applyFill="1" applyAlignment="1">
      <alignment horizontal="center" vertical="top" wrapText="1"/>
    </xf>
    <xf numFmtId="0" fontId="0" fillId="4" borderId="2" xfId="0" applyFill="1" applyBorder="1" applyAlignment="1">
      <alignment horizontal="left"/>
    </xf>
    <xf numFmtId="0" fontId="40" fillId="3" borderId="28" xfId="0" applyFont="1" applyFill="1" applyBorder="1" applyAlignment="1" applyProtection="1">
      <alignment horizontal="center" vertical="center" wrapText="1"/>
      <protection locked="0"/>
    </xf>
    <xf numFmtId="0" fontId="40" fillId="3" borderId="30" xfId="0" applyFont="1" applyFill="1" applyBorder="1" applyAlignment="1" applyProtection="1">
      <alignment horizontal="center" vertical="center" wrapText="1"/>
      <protection locked="0"/>
    </xf>
    <xf numFmtId="0" fontId="40" fillId="3" borderId="29" xfId="0" applyFont="1" applyFill="1" applyBorder="1" applyAlignment="1" applyProtection="1">
      <alignment horizontal="center" vertical="center" wrapText="1"/>
      <protection locked="0"/>
    </xf>
    <xf numFmtId="0" fontId="0" fillId="4" borderId="28" xfId="0" applyFill="1" applyBorder="1" applyAlignment="1" applyProtection="1">
      <alignment horizontal="center"/>
      <protection locked="0"/>
    </xf>
    <xf numFmtId="0" fontId="0" fillId="4" borderId="30" xfId="0" applyFill="1" applyBorder="1" applyAlignment="1" applyProtection="1">
      <alignment horizontal="center"/>
      <protection locked="0"/>
    </xf>
    <xf numFmtId="0" fontId="0" fillId="4" borderId="29" xfId="0" applyFill="1" applyBorder="1" applyAlignment="1" applyProtection="1">
      <alignment horizontal="center"/>
      <protection locked="0"/>
    </xf>
    <xf numFmtId="0" fontId="0" fillId="4" borderId="31" xfId="0" applyFill="1" applyBorder="1" applyAlignment="1" applyProtection="1">
      <alignment horizontal="left" vertical="top" wrapText="1"/>
      <protection locked="0"/>
    </xf>
    <xf numFmtId="0" fontId="0" fillId="4" borderId="15" xfId="0" applyFill="1" applyBorder="1" applyAlignment="1" applyProtection="1">
      <alignment horizontal="left" vertical="top" wrapText="1"/>
      <protection locked="0"/>
    </xf>
    <xf numFmtId="0" fontId="0" fillId="4" borderId="32" xfId="0" applyFill="1" applyBorder="1" applyAlignment="1" applyProtection="1">
      <alignment horizontal="left" vertical="top" wrapText="1"/>
      <protection locked="0"/>
    </xf>
    <xf numFmtId="0" fontId="0" fillId="4" borderId="33" xfId="0" applyFill="1" applyBorder="1" applyAlignment="1" applyProtection="1">
      <alignment horizontal="left" vertical="top" wrapText="1"/>
      <protection locked="0"/>
    </xf>
    <xf numFmtId="0" fontId="0" fillId="4" borderId="0" xfId="0" applyFill="1" applyAlignment="1" applyProtection="1">
      <alignment horizontal="left" vertical="top" wrapText="1"/>
      <protection locked="0"/>
    </xf>
    <xf numFmtId="0" fontId="0" fillId="4" borderId="34" xfId="0" applyFill="1" applyBorder="1" applyAlignment="1" applyProtection="1">
      <alignment horizontal="left" vertical="top" wrapText="1"/>
      <protection locked="0"/>
    </xf>
    <xf numFmtId="0" fontId="0" fillId="4" borderId="35" xfId="0" applyFill="1" applyBorder="1" applyAlignment="1" applyProtection="1">
      <alignment horizontal="left" vertical="top" wrapText="1"/>
      <protection locked="0"/>
    </xf>
    <xf numFmtId="0" fontId="0" fillId="4" borderId="2" xfId="0" applyFill="1" applyBorder="1" applyAlignment="1" applyProtection="1">
      <alignment horizontal="left" vertical="top" wrapText="1"/>
      <protection locked="0"/>
    </xf>
    <xf numFmtId="0" fontId="0" fillId="4" borderId="36" xfId="0" applyFill="1" applyBorder="1" applyAlignment="1" applyProtection="1">
      <alignment horizontal="left" vertical="top" wrapText="1"/>
      <protection locked="0"/>
    </xf>
    <xf numFmtId="0" fontId="47" fillId="4" borderId="52" xfId="1" applyFont="1" applyFill="1" applyBorder="1" applyAlignment="1" applyProtection="1">
      <alignment horizontal="left" vertical="center"/>
    </xf>
    <xf numFmtId="0" fontId="10" fillId="3" borderId="45" xfId="0" applyFont="1" applyFill="1" applyBorder="1" applyAlignment="1">
      <alignment horizontal="left" vertical="top" wrapText="1"/>
    </xf>
    <xf numFmtId="0" fontId="43" fillId="3" borderId="28" xfId="0" applyFont="1" applyFill="1" applyBorder="1" applyAlignment="1">
      <alignment horizontal="left" vertical="center"/>
    </xf>
    <xf numFmtId="0" fontId="43" fillId="3" borderId="29" xfId="0" applyFont="1" applyFill="1" applyBorder="1" applyAlignment="1">
      <alignment horizontal="left" vertical="center"/>
    </xf>
    <xf numFmtId="0" fontId="43" fillId="3" borderId="30" xfId="0" applyFont="1" applyFill="1" applyBorder="1" applyAlignment="1">
      <alignment horizontal="left" vertical="center"/>
    </xf>
    <xf numFmtId="0" fontId="0" fillId="3" borderId="52" xfId="0" applyFill="1" applyBorder="1" applyAlignment="1">
      <alignment horizontal="center" vertical="center"/>
    </xf>
    <xf numFmtId="0" fontId="43" fillId="3" borderId="28" xfId="0" applyFont="1" applyFill="1" applyBorder="1" applyAlignment="1">
      <alignment horizontal="left" vertical="center" wrapText="1"/>
    </xf>
    <xf numFmtId="0" fontId="43" fillId="3" borderId="29" xfId="0" applyFont="1" applyFill="1" applyBorder="1" applyAlignment="1">
      <alignment horizontal="left" vertical="center" wrapText="1"/>
    </xf>
    <xf numFmtId="0" fontId="43" fillId="3" borderId="30" xfId="0" applyFont="1" applyFill="1" applyBorder="1" applyAlignment="1">
      <alignment horizontal="left" vertical="center" wrapText="1"/>
    </xf>
    <xf numFmtId="0" fontId="51" fillId="3" borderId="28" xfId="0" applyFont="1" applyFill="1" applyBorder="1" applyAlignment="1">
      <alignment horizontal="left" vertical="center"/>
    </xf>
    <xf numFmtId="0" fontId="51" fillId="3" borderId="29" xfId="0" applyFont="1" applyFill="1" applyBorder="1" applyAlignment="1">
      <alignment horizontal="left" vertical="center"/>
    </xf>
    <xf numFmtId="0" fontId="51" fillId="3" borderId="30" xfId="0" applyFont="1" applyFill="1" applyBorder="1" applyAlignment="1">
      <alignment horizontal="left" vertical="center"/>
    </xf>
    <xf numFmtId="0" fontId="43" fillId="3" borderId="52" xfId="0" applyFont="1" applyFill="1" applyBorder="1" applyAlignment="1">
      <alignment horizontal="left" vertical="center"/>
    </xf>
    <xf numFmtId="0" fontId="0" fillId="0" borderId="52" xfId="0" applyBorder="1" applyAlignment="1" applyProtection="1">
      <alignment horizontal="center"/>
      <protection locked="0"/>
    </xf>
    <xf numFmtId="0" fontId="0" fillId="0" borderId="52" xfId="0" applyBorder="1" applyAlignment="1" applyProtection="1">
      <alignment horizontal="center" vertical="center"/>
      <protection locked="0"/>
    </xf>
    <xf numFmtId="0" fontId="43" fillId="3" borderId="28" xfId="0" applyFont="1" applyFill="1" applyBorder="1" applyAlignment="1">
      <alignment horizontal="center" vertical="center"/>
    </xf>
    <xf numFmtId="0" fontId="43" fillId="3" borderId="29" xfId="0" applyFont="1" applyFill="1" applyBorder="1" applyAlignment="1">
      <alignment horizontal="center" vertical="center"/>
    </xf>
    <xf numFmtId="0" fontId="43" fillId="3" borderId="30" xfId="0" applyFont="1" applyFill="1" applyBorder="1" applyAlignment="1">
      <alignment horizontal="center" vertical="center"/>
    </xf>
    <xf numFmtId="0" fontId="0" fillId="4" borderId="52" xfId="0" applyFill="1" applyBorder="1" applyAlignment="1" applyProtection="1">
      <alignment horizontal="left" vertical="center"/>
      <protection locked="0"/>
    </xf>
    <xf numFmtId="0" fontId="52" fillId="4" borderId="52" xfId="0" applyFont="1" applyFill="1" applyBorder="1" applyAlignment="1">
      <alignment horizontal="center" vertical="center" wrapText="1"/>
    </xf>
    <xf numFmtId="0" fontId="0" fillId="10" borderId="28" xfId="0" applyFill="1" applyBorder="1" applyAlignment="1">
      <alignment horizontal="center" vertical="center"/>
    </xf>
    <xf numFmtId="0" fontId="0" fillId="10" borderId="29" xfId="0" applyFill="1" applyBorder="1" applyAlignment="1">
      <alignment horizontal="center" vertical="center"/>
    </xf>
    <xf numFmtId="0" fontId="0" fillId="10" borderId="30" xfId="0" applyFill="1" applyBorder="1" applyAlignment="1">
      <alignment horizontal="center" vertical="center"/>
    </xf>
    <xf numFmtId="0" fontId="42" fillId="3" borderId="45" xfId="0" applyFont="1" applyFill="1" applyBorder="1" applyAlignment="1">
      <alignment horizontal="left" vertical="center"/>
    </xf>
    <xf numFmtId="0" fontId="44" fillId="0" borderId="45" xfId="0" applyFont="1" applyBorder="1" applyAlignment="1" applyProtection="1">
      <alignment horizontal="left" vertical="top" wrapText="1"/>
      <protection locked="0"/>
    </xf>
    <xf numFmtId="0" fontId="44" fillId="0" borderId="49" xfId="0" applyFont="1" applyBorder="1" applyAlignment="1" applyProtection="1">
      <alignment horizontal="left" vertical="top" wrapText="1"/>
      <protection locked="0"/>
    </xf>
    <xf numFmtId="0" fontId="44" fillId="0" borderId="50" xfId="0" applyFont="1" applyBorder="1" applyAlignment="1" applyProtection="1">
      <alignment horizontal="left" vertical="top" wrapText="1"/>
      <protection locked="0"/>
    </xf>
    <xf numFmtId="0" fontId="44" fillId="0" borderId="51" xfId="0" applyFont="1" applyBorder="1" applyAlignment="1" applyProtection="1">
      <alignment horizontal="left" vertical="top" wrapText="1"/>
      <protection locked="0"/>
    </xf>
    <xf numFmtId="0" fontId="45" fillId="4" borderId="0" xfId="0" applyFont="1" applyFill="1" applyAlignment="1">
      <alignment horizontal="left" vertical="top" wrapText="1"/>
    </xf>
    <xf numFmtId="0" fontId="7" fillId="0" borderId="28" xfId="1" applyBorder="1" applyAlignment="1" applyProtection="1">
      <alignment horizontal="left"/>
    </xf>
    <xf numFmtId="0" fontId="7" fillId="0" borderId="29" xfId="1" applyBorder="1" applyAlignment="1" applyProtection="1">
      <alignment horizontal="left"/>
    </xf>
    <xf numFmtId="0" fontId="7" fillId="0" borderId="30" xfId="1" applyBorder="1" applyAlignment="1" applyProtection="1">
      <alignment horizontal="left"/>
    </xf>
    <xf numFmtId="0" fontId="0" fillId="4" borderId="40" xfId="0" applyFill="1" applyBorder="1" applyAlignment="1">
      <alignment horizontal="left" vertical="top" wrapText="1"/>
    </xf>
    <xf numFmtId="0" fontId="30" fillId="0" borderId="31" xfId="1" applyFont="1" applyBorder="1" applyAlignment="1" applyProtection="1">
      <alignment horizontal="left" vertical="top" wrapText="1"/>
    </xf>
    <xf numFmtId="0" fontId="30" fillId="0" borderId="15" xfId="1" applyFont="1" applyBorder="1" applyAlignment="1" applyProtection="1">
      <alignment horizontal="left" vertical="top" wrapText="1"/>
    </xf>
    <xf numFmtId="0" fontId="30" fillId="0" borderId="32" xfId="1" applyFont="1" applyBorder="1" applyAlignment="1" applyProtection="1">
      <alignment horizontal="left" vertical="top" wrapText="1"/>
    </xf>
    <xf numFmtId="0" fontId="30" fillId="0" borderId="33" xfId="1" applyFont="1" applyBorder="1" applyAlignment="1" applyProtection="1">
      <alignment horizontal="left" vertical="top" wrapText="1"/>
    </xf>
    <xf numFmtId="0" fontId="30" fillId="0" borderId="0" xfId="1" applyFont="1" applyBorder="1" applyAlignment="1" applyProtection="1">
      <alignment horizontal="left" vertical="top" wrapText="1"/>
    </xf>
    <xf numFmtId="0" fontId="30" fillId="0" borderId="34" xfId="1" applyFont="1" applyBorder="1" applyAlignment="1" applyProtection="1">
      <alignment horizontal="left" vertical="top" wrapText="1"/>
    </xf>
    <xf numFmtId="0" fontId="30" fillId="0" borderId="35" xfId="1" applyFont="1" applyBorder="1" applyAlignment="1" applyProtection="1">
      <alignment horizontal="left" vertical="top" wrapText="1"/>
    </xf>
    <xf numFmtId="0" fontId="30" fillId="0" borderId="2" xfId="1" applyFont="1" applyBorder="1" applyAlignment="1" applyProtection="1">
      <alignment horizontal="left" vertical="top" wrapText="1"/>
    </xf>
    <xf numFmtId="0" fontId="30" fillId="0" borderId="36" xfId="1" applyFont="1" applyBorder="1" applyAlignment="1" applyProtection="1">
      <alignment horizontal="left" vertical="top" wrapText="1"/>
    </xf>
    <xf numFmtId="0" fontId="6" fillId="5" borderId="0" xfId="0" applyFont="1" applyFill="1" applyAlignment="1">
      <alignment horizontal="center" vertical="top" wrapText="1"/>
    </xf>
    <xf numFmtId="0" fontId="17" fillId="4" borderId="0" xfId="0" applyFont="1" applyFill="1" applyAlignment="1">
      <alignment horizontal="center" vertical="top" wrapText="1"/>
    </xf>
    <xf numFmtId="0" fontId="19" fillId="8" borderId="0" xfId="0" applyFont="1" applyFill="1" applyAlignment="1">
      <alignment horizontal="left" vertical="top" wrapText="1"/>
    </xf>
    <xf numFmtId="0" fontId="21" fillId="0" borderId="17" xfId="0" applyFont="1" applyBorder="1" applyAlignment="1">
      <alignment vertical="center" wrapText="1"/>
    </xf>
    <xf numFmtId="0" fontId="23" fillId="0" borderId="17" xfId="0" applyFont="1" applyBorder="1" applyAlignment="1">
      <alignment horizontal="left" vertical="top" wrapText="1"/>
    </xf>
    <xf numFmtId="0" fontId="17" fillId="0" borderId="0" xfId="0" applyFont="1" applyAlignment="1">
      <alignment horizontal="center" vertical="top" wrapText="1"/>
    </xf>
    <xf numFmtId="0" fontId="19" fillId="8" borderId="0" xfId="0" applyFont="1" applyFill="1" applyAlignment="1">
      <alignment horizontal="left"/>
    </xf>
    <xf numFmtId="0" fontId="21" fillId="0" borderId="19" xfId="0" applyFont="1" applyBorder="1" applyAlignment="1">
      <alignment horizontal="left" vertical="center" wrapText="1"/>
    </xf>
    <xf numFmtId="0" fontId="21" fillId="0" borderId="20" xfId="0" applyFont="1" applyBorder="1" applyAlignment="1">
      <alignment horizontal="left" vertical="center" wrapText="1"/>
    </xf>
    <xf numFmtId="0" fontId="21" fillId="0" borderId="21" xfId="0" applyFont="1" applyBorder="1" applyAlignment="1">
      <alignment horizontal="left" vertical="center" wrapText="1"/>
    </xf>
    <xf numFmtId="0" fontId="21" fillId="0" borderId="22" xfId="0" applyFont="1" applyBorder="1" applyAlignment="1">
      <alignment horizontal="left" vertical="center" wrapText="1"/>
    </xf>
    <xf numFmtId="0" fontId="23" fillId="0" borderId="22" xfId="0" applyFont="1" applyBorder="1" applyAlignment="1">
      <alignment horizontal="left" vertical="top" wrapText="1"/>
    </xf>
    <xf numFmtId="0" fontId="23" fillId="0" borderId="18" xfId="0" applyFont="1" applyBorder="1" applyAlignment="1">
      <alignment horizontal="left" vertical="top" wrapText="1"/>
    </xf>
    <xf numFmtId="0" fontId="21" fillId="0" borderId="18" xfId="0" applyFont="1" applyBorder="1" applyAlignment="1">
      <alignment horizontal="left" vertical="center" wrapText="1"/>
    </xf>
    <xf numFmtId="0" fontId="23" fillId="0" borderId="21" xfId="0" applyFont="1" applyBorder="1" applyAlignment="1">
      <alignment horizontal="left" vertical="top" wrapText="1"/>
    </xf>
    <xf numFmtId="0" fontId="21" fillId="0" borderId="21" xfId="0" applyFont="1" applyBorder="1" applyAlignment="1">
      <alignment horizontal="right" vertical="center" wrapText="1"/>
    </xf>
    <xf numFmtId="0" fontId="21" fillId="0" borderId="22" xfId="0" applyFont="1" applyBorder="1" applyAlignment="1">
      <alignment horizontal="right" vertical="center" wrapText="1"/>
    </xf>
    <xf numFmtId="0" fontId="21" fillId="0" borderId="18" xfId="0" applyFont="1" applyBorder="1" applyAlignment="1">
      <alignment horizontal="right" vertical="center" wrapText="1"/>
    </xf>
    <xf numFmtId="0" fontId="21" fillId="0" borderId="23" xfId="0" applyFont="1" applyBorder="1" applyAlignment="1">
      <alignment horizontal="left" vertical="center" wrapText="1"/>
    </xf>
    <xf numFmtId="0" fontId="21" fillId="0" borderId="24" xfId="0" applyFont="1" applyBorder="1" applyAlignment="1">
      <alignment horizontal="left" vertical="center" wrapText="1"/>
    </xf>
    <xf numFmtId="0" fontId="21" fillId="0" borderId="26" xfId="0" applyFont="1" applyBorder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1" fillId="0" borderId="21" xfId="0" applyFont="1" applyBorder="1" applyAlignment="1">
      <alignment horizontal="right" vertical="top" wrapText="1"/>
    </xf>
    <xf numFmtId="0" fontId="21" fillId="0" borderId="22" xfId="0" applyFont="1" applyBorder="1" applyAlignment="1">
      <alignment horizontal="right" vertical="top" wrapText="1"/>
    </xf>
    <xf numFmtId="0" fontId="21" fillId="0" borderId="18" xfId="0" applyFont="1" applyBorder="1" applyAlignment="1">
      <alignment horizontal="right" vertical="top" wrapText="1"/>
    </xf>
    <xf numFmtId="0" fontId="7" fillId="5" borderId="0" xfId="1" applyFill="1" applyBorder="1" applyAlignment="1">
      <alignment horizontal="center" vertical="center"/>
    </xf>
    <xf numFmtId="0" fontId="9" fillId="3" borderId="0" xfId="0" applyFont="1" applyFill="1" applyAlignment="1">
      <alignment horizontal="left"/>
    </xf>
    <xf numFmtId="0" fontId="0" fillId="4" borderId="9" xfId="0" applyFill="1" applyBorder="1" applyAlignment="1">
      <alignment horizontal="left" vertical="top"/>
    </xf>
    <xf numFmtId="0" fontId="0" fillId="4" borderId="10" xfId="0" applyFill="1" applyBorder="1" applyAlignment="1">
      <alignment horizontal="left" vertical="top"/>
    </xf>
    <xf numFmtId="0" fontId="0" fillId="4" borderId="11" xfId="0" applyFill="1" applyBorder="1" applyAlignment="1">
      <alignment horizontal="left" vertical="top"/>
    </xf>
    <xf numFmtId="0" fontId="0" fillId="4" borderId="9" xfId="0" applyFill="1" applyBorder="1" applyAlignment="1" applyProtection="1">
      <alignment horizontal="left" vertical="top"/>
      <protection locked="0"/>
    </xf>
    <xf numFmtId="0" fontId="0" fillId="4" borderId="10" xfId="0" applyFill="1" applyBorder="1" applyAlignment="1" applyProtection="1">
      <alignment horizontal="left" vertical="top"/>
      <protection locked="0"/>
    </xf>
    <xf numFmtId="0" fontId="0" fillId="4" borderId="11" xfId="0" applyFill="1" applyBorder="1" applyAlignment="1" applyProtection="1">
      <alignment horizontal="left" vertical="top"/>
      <protection locked="0"/>
    </xf>
    <xf numFmtId="0" fontId="0" fillId="2" borderId="0" xfId="0" applyFill="1" applyAlignment="1">
      <alignment horizontal="center"/>
    </xf>
  </cellXfs>
  <cellStyles count="12">
    <cellStyle name="20% - Cor5" xfId="5" builtinId="46"/>
    <cellStyle name="Cabeçalho 2" xfId="3" builtinId="17"/>
    <cellStyle name="Controlo de Realce do Período" xfId="6" xr:uid="{00000000-0005-0000-0000-000031000000}"/>
    <cellStyle name="Etiqueta" xfId="7" xr:uid="{00000000-0005-0000-0000-000032000000}"/>
    <cellStyle name="Hiperligação" xfId="1" builtinId="8"/>
    <cellStyle name="Normal" xfId="0" builtinId="0"/>
    <cellStyle name="Normal 2 2 2" xfId="8" xr:uid="{00000000-0005-0000-0000-000033000000}"/>
    <cellStyle name="Normal 3 2" xfId="9" xr:uid="{00000000-0005-0000-0000-000034000000}"/>
    <cellStyle name="Normal 3_cálculos PRTR 2011 - Pondel versão de trabalho 2011 2" xfId="10" xr:uid="{00000000-0005-0000-0000-000035000000}"/>
    <cellStyle name="Título" xfId="2" builtinId="15"/>
    <cellStyle name="Total" xfId="4" builtinId="25"/>
    <cellStyle name="Valor do Período" xfId="11" xr:uid="{00000000-0005-0000-0000-000036000000}"/>
  </cellStyles>
  <dxfs count="124">
    <dxf>
      <fill>
        <patternFill patternType="lightUp"/>
      </fill>
    </dxf>
    <dxf>
      <fill>
        <patternFill patternType="darkUp"/>
      </fill>
    </dxf>
    <dxf>
      <fill>
        <patternFill patternType="darkUp"/>
      </fill>
    </dxf>
    <dxf>
      <fill>
        <patternFill patternType="darkUp"/>
      </fill>
    </dxf>
    <dxf>
      <fill>
        <patternFill patternType="darkUp"/>
      </fill>
    </dxf>
    <dxf>
      <fill>
        <patternFill patternType="darkUp"/>
      </fill>
    </dxf>
    <dxf>
      <fill>
        <patternFill patternType="darkUp"/>
      </fill>
    </dxf>
    <dxf>
      <fill>
        <patternFill patternType="darkUp"/>
      </fill>
    </dxf>
    <dxf>
      <fill>
        <patternFill patternType="darkUp"/>
      </fill>
    </dxf>
    <dxf>
      <fill>
        <patternFill patternType="darkUp"/>
      </fill>
    </dxf>
    <dxf>
      <fill>
        <patternFill patternType="darkUp"/>
      </fill>
    </dxf>
    <dxf>
      <fill>
        <patternFill patternType="darkUp"/>
      </fill>
    </dxf>
    <dxf>
      <fill>
        <patternFill patternType="darkUp"/>
      </fill>
    </dxf>
    <dxf>
      <fill>
        <patternFill patternType="darkUp"/>
      </fill>
    </dxf>
    <dxf>
      <fill>
        <patternFill patternType="darkUp"/>
      </fill>
    </dxf>
    <dxf>
      <fill>
        <patternFill patternType="darkUp"/>
      </fill>
    </dxf>
    <dxf>
      <fill>
        <patternFill patternType="darkUp"/>
      </fill>
    </dxf>
    <dxf>
      <fill>
        <patternFill patternType="darkUp"/>
      </fill>
    </dxf>
    <dxf>
      <fill>
        <patternFill patternType="darkUp"/>
      </fill>
    </dxf>
    <dxf>
      <fill>
        <patternFill patternType="darkUp"/>
      </fill>
    </dxf>
    <dxf>
      <fill>
        <patternFill patternType="darkUp"/>
      </fill>
    </dxf>
    <dxf>
      <fill>
        <patternFill patternType="lightUp"/>
      </fill>
    </dxf>
    <dxf>
      <fill>
        <patternFill patternType="lightUp"/>
      </fill>
    </dxf>
    <dxf>
      <font>
        <b val="0"/>
        <i val="0"/>
        <strike val="0"/>
        <color theme="0" tint="-4.9989318521683403E-2"/>
      </font>
      <numFmt numFmtId="1" formatCode="0"/>
    </dxf>
    <dxf>
      <font>
        <b val="0"/>
        <i val="0"/>
        <strike val="0"/>
        <color theme="0" tint="-4.9989318521683403E-2"/>
      </font>
      <numFmt numFmtId="1" formatCode="0"/>
    </dxf>
    <dxf>
      <font>
        <b val="0"/>
        <i val="0"/>
        <strike val="0"/>
        <color theme="0" tint="-4.9989318521683403E-2"/>
      </font>
      <numFmt numFmtId="1" formatCode="0"/>
    </dxf>
    <dxf>
      <font>
        <b val="0"/>
        <i val="0"/>
        <strike val="0"/>
        <color theme="0" tint="-4.9989318521683403E-2"/>
      </font>
      <numFmt numFmtId="1" formatCode="0"/>
    </dxf>
    <dxf>
      <font>
        <b val="0"/>
        <i val="0"/>
        <strike val="0"/>
        <color theme="0" tint="-4.9989318521683403E-2"/>
      </font>
      <numFmt numFmtId="1" formatCode="0"/>
    </dxf>
    <dxf>
      <font>
        <b/>
        <i val="0"/>
        <color rgb="FFFF0000"/>
      </font>
      <fill>
        <patternFill patternType="solid">
          <bgColor rgb="FFFFFF00"/>
        </patternFill>
      </fill>
    </dxf>
    <dxf>
      <font>
        <b val="0"/>
        <i val="0"/>
        <strike val="0"/>
        <color theme="0" tint="-4.9989318521683403E-2"/>
      </font>
      <numFmt numFmtId="1" formatCode="0"/>
    </dxf>
    <dxf>
      <font>
        <b val="0"/>
        <i val="0"/>
        <strike val="0"/>
        <color theme="0" tint="-4.9989318521683403E-2"/>
      </font>
      <numFmt numFmtId="1" formatCode="0"/>
    </dxf>
    <dxf>
      <font>
        <b/>
        <i val="0"/>
        <color rgb="FFFF0000"/>
      </font>
      <fill>
        <patternFill patternType="solid">
          <bgColor rgb="FFFFFF00"/>
        </patternFill>
      </fill>
    </dxf>
    <dxf>
      <font>
        <color rgb="FFFF6600"/>
      </font>
    </dxf>
    <dxf>
      <font>
        <color rgb="FFFF6600"/>
      </font>
    </dxf>
    <dxf>
      <font>
        <color rgb="FFFF6600"/>
      </font>
    </dxf>
    <dxf>
      <font>
        <color rgb="FFFF6600"/>
      </font>
    </dxf>
    <dxf>
      <fill>
        <patternFill patternType="darkUp"/>
      </fill>
    </dxf>
    <dxf>
      <fill>
        <patternFill patternType="darkUp"/>
      </fill>
    </dxf>
    <dxf>
      <font>
        <color rgb="FFFF6600"/>
      </font>
    </dxf>
    <dxf>
      <font>
        <color rgb="FFFF6600"/>
      </font>
    </dxf>
    <dxf>
      <font>
        <color rgb="FFFF6600"/>
      </font>
    </dxf>
    <dxf>
      <font>
        <color rgb="FFFF6600"/>
      </font>
    </dxf>
    <dxf>
      <fill>
        <patternFill patternType="darkUp"/>
      </fill>
    </dxf>
    <dxf>
      <fill>
        <patternFill patternType="darkUp"/>
      </fill>
    </dxf>
    <dxf>
      <font>
        <color rgb="FFFF6600"/>
      </font>
    </dxf>
    <dxf>
      <font>
        <color rgb="FFFF6600"/>
      </font>
    </dxf>
    <dxf>
      <font>
        <color rgb="FFFF6600"/>
      </font>
    </dxf>
    <dxf>
      <font>
        <color rgb="FFFF6600"/>
      </font>
    </dxf>
    <dxf>
      <fill>
        <patternFill patternType="darkUp"/>
      </fill>
    </dxf>
    <dxf>
      <fill>
        <patternFill patternType="darkUp"/>
      </fill>
    </dxf>
    <dxf>
      <font>
        <color rgb="FFFF6600"/>
      </font>
    </dxf>
    <dxf>
      <font>
        <color rgb="FFFF6600"/>
      </font>
    </dxf>
    <dxf>
      <font>
        <color rgb="FFFF6600"/>
      </font>
    </dxf>
    <dxf>
      <font>
        <color rgb="FFFF6600"/>
      </font>
    </dxf>
    <dxf>
      <fill>
        <patternFill patternType="darkUp"/>
      </fill>
    </dxf>
    <dxf>
      <fill>
        <patternFill patternType="darkUp"/>
      </fill>
    </dxf>
    <dxf>
      <font>
        <color rgb="FFFF6600"/>
      </font>
    </dxf>
    <dxf>
      <font>
        <color rgb="FFFF6600"/>
      </font>
    </dxf>
    <dxf>
      <font>
        <color rgb="FFFF6600"/>
      </font>
    </dxf>
    <dxf>
      <font>
        <color rgb="FFFF6600"/>
      </font>
    </dxf>
    <dxf>
      <fill>
        <patternFill patternType="darkUp"/>
      </fill>
    </dxf>
    <dxf>
      <fill>
        <patternFill patternType="darkUp"/>
      </fill>
    </dxf>
    <dxf>
      <font>
        <color rgb="FFFF6600"/>
      </font>
    </dxf>
    <dxf>
      <font>
        <color rgb="FFFF6600"/>
      </font>
    </dxf>
    <dxf>
      <font>
        <color rgb="FFFF6600"/>
      </font>
    </dxf>
    <dxf>
      <font>
        <color rgb="FFFF6600"/>
      </font>
    </dxf>
    <dxf>
      <fill>
        <patternFill patternType="darkUp"/>
      </fill>
    </dxf>
    <dxf>
      <fill>
        <patternFill patternType="darkUp"/>
      </fill>
    </dxf>
    <dxf>
      <font>
        <color rgb="FFFF6600"/>
      </font>
    </dxf>
    <dxf>
      <font>
        <color rgb="FFFF6600"/>
      </font>
    </dxf>
    <dxf>
      <font>
        <color rgb="FFFF6600"/>
      </font>
    </dxf>
    <dxf>
      <font>
        <color rgb="FFFF6600"/>
      </font>
    </dxf>
    <dxf>
      <fill>
        <patternFill patternType="darkUp"/>
      </fill>
    </dxf>
    <dxf>
      <fill>
        <patternFill patternType="darkUp"/>
      </fill>
    </dxf>
    <dxf>
      <font>
        <color rgb="FFFF6600"/>
      </font>
    </dxf>
    <dxf>
      <font>
        <color rgb="FFFF6600"/>
      </font>
    </dxf>
    <dxf>
      <font>
        <color rgb="FFFF6600"/>
      </font>
    </dxf>
    <dxf>
      <font>
        <color rgb="FFFF6600"/>
      </font>
    </dxf>
    <dxf>
      <fill>
        <patternFill patternType="darkUp"/>
      </fill>
    </dxf>
    <dxf>
      <fill>
        <patternFill patternType="darkUp"/>
      </fill>
    </dxf>
    <dxf>
      <font>
        <color rgb="FFFF6600"/>
      </font>
    </dxf>
    <dxf>
      <font>
        <color rgb="FFFF6600"/>
      </font>
    </dxf>
    <dxf>
      <font>
        <color rgb="FFFF6600"/>
      </font>
    </dxf>
    <dxf>
      <font>
        <color rgb="FFFF6600"/>
      </font>
    </dxf>
    <dxf>
      <fill>
        <patternFill patternType="darkUp"/>
      </fill>
    </dxf>
    <dxf>
      <fill>
        <patternFill patternType="darkUp"/>
      </fill>
    </dxf>
    <dxf>
      <font>
        <color rgb="FFFF6600"/>
      </font>
    </dxf>
    <dxf>
      <font>
        <color rgb="FFFF6600"/>
      </font>
    </dxf>
    <dxf>
      <font>
        <color rgb="FFFF6600"/>
      </font>
    </dxf>
    <dxf>
      <font>
        <color rgb="FFFF6600"/>
      </font>
    </dxf>
    <dxf>
      <fill>
        <patternFill patternType="darkUp">
          <bgColor theme="0" tint="-4.9989318521683403E-2"/>
        </patternFill>
      </fill>
    </dxf>
    <dxf>
      <fill>
        <patternFill patternType="darkUp"/>
      </fill>
    </dxf>
    <dxf>
      <fill>
        <patternFill patternType="darkUp"/>
      </fill>
    </dxf>
    <dxf>
      <fill>
        <patternFill patternType="darkUp"/>
      </fill>
    </dxf>
    <dxf>
      <fill>
        <patternFill patternType="darkUp"/>
      </fill>
    </dxf>
    <dxf>
      <fill>
        <patternFill patternType="darkUp"/>
      </fill>
    </dxf>
    <dxf>
      <fill>
        <patternFill patternType="darkUp"/>
      </fill>
    </dxf>
    <dxf>
      <fill>
        <patternFill patternType="darkUp">
          <bgColor theme="0" tint="-4.9989318521683403E-2"/>
        </patternFill>
      </fill>
    </dxf>
    <dxf>
      <fill>
        <patternFill patternType="darkUp"/>
      </fill>
    </dxf>
    <dxf>
      <fill>
        <patternFill patternType="darkUp"/>
      </fill>
    </dxf>
    <dxf>
      <fill>
        <patternFill patternType="lightUp"/>
      </fill>
    </dxf>
    <dxf>
      <fill>
        <patternFill patternType="darkUp">
          <bgColor theme="0" tint="-4.9989318521683403E-2"/>
        </patternFill>
      </fill>
    </dxf>
    <dxf>
      <fill>
        <patternFill patternType="darkUp">
          <bgColor theme="0" tint="-4.9989318521683403E-2"/>
        </patternFill>
      </fill>
    </dxf>
    <dxf>
      <font>
        <strike val="0"/>
      </font>
      <fill>
        <patternFill patternType="solid">
          <bgColor theme="0" tint="-4.9989318521683403E-2"/>
        </patternFill>
      </fill>
    </dxf>
    <dxf>
      <font>
        <b val="0"/>
        <i val="0"/>
        <strike val="0"/>
        <u val="none"/>
        <sz val="11"/>
        <color theme="1"/>
        <name val="Corbel"/>
        <scheme val="none"/>
      </font>
      <fill>
        <patternFill patternType="solid">
          <bgColor theme="0" tint="-0.499984740745262"/>
        </patternFill>
      </fill>
    </dxf>
    <dxf>
      <font>
        <b val="0"/>
        <i val="0"/>
        <strike val="0"/>
        <u val="none"/>
        <sz val="11"/>
        <color theme="4" tint="-0.249977111117893"/>
        <name val="Corbel"/>
        <scheme val="none"/>
      </font>
      <fill>
        <patternFill patternType="solid">
          <fgColor theme="7" tint="0.79995117038483843"/>
          <bgColor theme="7" tint="0.79995117038483843"/>
        </patternFill>
      </fill>
      <border>
        <left/>
        <right/>
        <top style="thin">
          <color theme="7" tint="0.39994506668294322"/>
        </top>
        <bottom/>
      </border>
    </dxf>
    <dxf>
      <font>
        <b val="0"/>
        <i val="0"/>
        <strike val="0"/>
        <u val="none"/>
        <sz val="11"/>
        <color theme="4" tint="-0.249977111117893"/>
        <name val="Corbel"/>
        <scheme val="none"/>
      </font>
      <fill>
        <patternFill patternType="solid">
          <fgColor theme="7" tint="0.79995117038483843"/>
          <bgColor theme="7" tint="0.79995117038483843"/>
        </patternFill>
      </fill>
      <border>
        <left/>
        <right/>
        <top style="thin">
          <color theme="7" tint="0.39994506668294322"/>
        </top>
        <bottom/>
      </border>
    </dxf>
    <dxf>
      <font>
        <b val="0"/>
        <i val="0"/>
        <strike val="0"/>
        <u val="none"/>
        <sz val="11"/>
        <color theme="4" tint="-0.249977111117893"/>
        <name val="Corbel"/>
        <scheme val="none"/>
      </font>
      <fill>
        <patternFill patternType="solid">
          <fgColor theme="7" tint="0.79995117038483843"/>
          <bgColor theme="7" tint="0.79995117038483843"/>
        </patternFill>
      </fill>
      <border>
        <left/>
        <right/>
        <top style="thin">
          <color theme="7" tint="0.39994506668294322"/>
        </top>
        <bottom/>
      </border>
    </dxf>
    <dxf>
      <font>
        <b val="0"/>
        <i val="0"/>
        <strike val="0"/>
        <u val="none"/>
        <sz val="11"/>
        <color theme="4" tint="-0.249977111117893"/>
        <name val="Corbel"/>
        <scheme val="none"/>
      </font>
      <fill>
        <patternFill patternType="solid">
          <fgColor theme="7" tint="0.79995117038483843"/>
          <bgColor theme="7" tint="0.79995117038483843"/>
        </patternFill>
      </fill>
      <border>
        <left/>
        <right/>
        <top style="thin">
          <color theme="7" tint="0.39994506668294322"/>
        </top>
        <bottom/>
      </border>
    </dxf>
    <dxf>
      <font>
        <b val="0"/>
        <i val="0"/>
        <strike val="0"/>
        <u val="none"/>
        <sz val="11"/>
        <color theme="5" tint="-0.249977111117893"/>
        <name val="Corbel"/>
        <scheme val="none"/>
      </font>
      <numFmt numFmtId="0" formatCode="General"/>
    </dxf>
    <dxf>
      <font>
        <b val="0"/>
        <i val="0"/>
        <strike val="0"/>
        <u val="none"/>
        <sz val="11"/>
        <color theme="5" tint="-0.249977111117893"/>
        <name val="Corbel"/>
        <scheme val="none"/>
      </font>
      <numFmt numFmtId="0" formatCode="General"/>
    </dxf>
    <dxf>
      <font>
        <b val="0"/>
        <i val="0"/>
        <strike val="0"/>
        <u val="none"/>
        <sz val="11"/>
        <color theme="5" tint="-0.249977111117893"/>
        <name val="Corbel"/>
        <scheme val="none"/>
      </font>
    </dxf>
    <dxf>
      <font>
        <b val="0"/>
        <i val="0"/>
        <strike val="0"/>
        <u val="none"/>
        <sz val="11"/>
        <color theme="1"/>
        <name val="Corbel"/>
        <scheme val="none"/>
      </font>
      <fill>
        <patternFill patternType="solid">
          <fgColor theme="0" tint="-0.14996795556505021"/>
          <bgColor theme="0" tint="-0.14996795556505021"/>
        </patternFill>
      </fill>
    </dxf>
    <dxf>
      <font>
        <b val="0"/>
        <i val="0"/>
        <strike val="0"/>
        <u val="none"/>
        <sz val="11"/>
        <color theme="1"/>
        <name val="Corbel"/>
        <scheme val="none"/>
      </font>
      <fill>
        <patternFill patternType="solid">
          <fgColor theme="0" tint="-0.14996795556505021"/>
          <bgColor theme="0" tint="-0.14996795556505021"/>
        </patternFill>
      </fill>
    </dxf>
    <dxf>
      <font>
        <b val="0"/>
        <i val="0"/>
        <strike val="0"/>
        <u val="none"/>
        <sz val="11"/>
        <color theme="1"/>
        <name val="Corbel"/>
        <scheme val="none"/>
      </font>
      <fill>
        <patternFill patternType="solid">
          <fgColor theme="0" tint="-0.14996795556505021"/>
          <bgColor theme="0" tint="-0.14996795556505021"/>
        </patternFill>
      </fill>
    </dxf>
    <dxf>
      <font>
        <b val="0"/>
        <i val="0"/>
        <strike val="0"/>
        <u val="none"/>
        <sz val="11"/>
        <color theme="1"/>
        <name val="Corbel"/>
        <scheme val="none"/>
      </font>
      <fill>
        <patternFill patternType="solid">
          <fgColor theme="0" tint="-0.14996795556505021"/>
          <bgColor theme="0" tint="-0.14996795556505021"/>
        </patternFill>
      </fill>
    </dxf>
    <dxf>
      <font>
        <b val="0"/>
        <i val="0"/>
        <strike val="0"/>
        <u val="none"/>
        <sz val="9"/>
        <color theme="1"/>
        <name val="Arial"/>
        <scheme val="none"/>
      </font>
      <alignment vertical="top"/>
      <border>
        <left style="medium">
          <color rgb="FFEFEFEF"/>
        </left>
        <right/>
        <top/>
        <bottom style="medium">
          <color rgb="FFCCCCCC"/>
        </bottom>
      </border>
    </dxf>
    <dxf>
      <font>
        <b val="0"/>
        <i val="0"/>
        <strike val="0"/>
        <u val="none"/>
        <sz val="9"/>
        <color theme="1"/>
        <name val="Arial"/>
        <scheme val="none"/>
      </font>
      <alignment horizontal="right" vertical="top"/>
      <border>
        <left style="medium">
          <color rgb="FFEFEFEF"/>
        </left>
        <right/>
        <top/>
        <bottom style="medium">
          <color rgb="FFCCCCCC"/>
        </bottom>
      </border>
    </dxf>
    <dxf>
      <font>
        <b val="0"/>
        <i val="0"/>
        <strike val="0"/>
        <u val="none"/>
        <sz val="9"/>
        <color theme="1"/>
        <name val="Arial"/>
        <scheme val="none"/>
      </font>
      <alignment horizontal="right" vertical="center"/>
      <border>
        <left style="medium">
          <color rgb="FFEFEFEF"/>
        </left>
        <right/>
        <top/>
        <bottom style="medium">
          <color rgb="FFCCCCCC"/>
        </bottom>
      </border>
    </dxf>
    <dxf>
      <font>
        <b val="0"/>
        <i val="0"/>
        <strike val="0"/>
        <u val="none"/>
        <sz val="9"/>
        <color theme="1"/>
        <name val="Arial"/>
        <scheme val="none"/>
      </font>
      <alignment vertical="top"/>
      <border>
        <left style="medium">
          <color rgb="FFEFEFEF"/>
        </left>
        <right/>
        <top/>
        <bottom style="medium">
          <color rgb="FFCCCCCC"/>
        </bottom>
      </border>
    </dxf>
    <dxf>
      <font>
        <b val="0"/>
        <i val="0"/>
        <strike val="0"/>
        <u val="none"/>
        <sz val="9"/>
        <color theme="1"/>
        <name val="Arial"/>
        <scheme val="none"/>
      </font>
      <alignment vertical="top"/>
      <border>
        <left style="medium">
          <color rgb="FFEFEFEF"/>
        </left>
        <right/>
        <top/>
        <bottom style="medium">
          <color rgb="FFCCCCCC"/>
        </bottom>
      </border>
    </dxf>
    <dxf>
      <font>
        <b val="0"/>
        <i val="0"/>
        <strike val="0"/>
        <u val="none"/>
        <sz val="9"/>
        <color theme="1"/>
        <name val="Arial"/>
        <scheme val="none"/>
      </font>
      <alignment vertical="top"/>
      <border>
        <left style="medium">
          <color rgb="FFEFEFEF"/>
        </left>
        <right/>
        <top/>
        <bottom style="medium">
          <color rgb="FFCCCCCC"/>
        </bottom>
      </border>
    </dxf>
    <dxf>
      <font>
        <b val="0"/>
        <i val="0"/>
        <strike val="0"/>
        <u val="none"/>
        <sz val="9"/>
        <color theme="1"/>
        <name val="Arial"/>
        <scheme val="none"/>
      </font>
      <alignment vertical="top"/>
      <border>
        <left style="medium">
          <color rgb="FFEFEFEF"/>
        </left>
        <right/>
        <top/>
        <bottom style="medium">
          <color rgb="FFCCCCCC"/>
        </bottom>
      </border>
    </dxf>
    <dxf>
      <font>
        <b val="0"/>
        <i val="0"/>
        <strike val="0"/>
        <u val="none"/>
        <sz val="9"/>
        <color theme="1"/>
        <name val="Arial"/>
        <scheme val="none"/>
      </font>
      <alignment vertical="top"/>
      <border>
        <left style="medium">
          <color rgb="FFEFEFEF"/>
        </left>
        <right/>
        <top/>
        <bottom style="medium">
          <color rgb="FFCCCCCC"/>
        </bottom>
      </border>
    </dxf>
  </dxfs>
  <tableStyles count="1" defaultTableStyle="TableStyleMedium2" defaultPivotStyle="PivotStyleLight16">
    <tableStyle name="Invisible" pivot="0" table="0" count="0" xr9:uid="{0CC5EE8B-3135-435F-9656-B9D4A69C328F}"/>
  </tableStyles>
  <colors>
    <mruColors>
      <color rgb="FFFF0000"/>
      <color rgb="FFFF6600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2.xml"/><Relationship Id="rId47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externalLink" Target="externalLinks/externalLink3.xml"/><Relationship Id="rId48" Type="http://schemas.openxmlformats.org/officeDocument/2006/relationships/customXml" Target="../customXml/item1.xml"/></Relationships>
</file>

<file path=xl/ctrlProps/ctrlProp1.xml><?xml version="1.0" encoding="utf-8"?>
<formControlPr xmlns="http://schemas.microsoft.com/office/spreadsheetml/2009/9/main" objectType="CheckBox" noThreeD="1"/>
</file>

<file path=xl/ctrlProps/ctrlProp10.xml><?xml version="1.0" encoding="utf-8"?>
<formControlPr xmlns="http://schemas.microsoft.com/office/spreadsheetml/2009/9/main" objectType="CheckBox" noThreeD="1"/>
</file>

<file path=xl/ctrlProps/ctrlProp100.xml><?xml version="1.0" encoding="utf-8"?>
<formControlPr xmlns="http://schemas.microsoft.com/office/spreadsheetml/2009/9/main" objectType="CheckBox" noThreeD="1"/>
</file>

<file path=xl/ctrlProps/ctrlProp101.xml><?xml version="1.0" encoding="utf-8"?>
<formControlPr xmlns="http://schemas.microsoft.com/office/spreadsheetml/2009/9/main" objectType="CheckBox" noThreeD="1"/>
</file>

<file path=xl/ctrlProps/ctrlProp102.xml><?xml version="1.0" encoding="utf-8"?>
<formControlPr xmlns="http://schemas.microsoft.com/office/spreadsheetml/2009/9/main" objectType="CheckBox" noThreeD="1"/>
</file>

<file path=xl/ctrlProps/ctrlProp103.xml><?xml version="1.0" encoding="utf-8"?>
<formControlPr xmlns="http://schemas.microsoft.com/office/spreadsheetml/2009/9/main" objectType="CheckBox" noThreeD="1"/>
</file>

<file path=xl/ctrlProps/ctrlProp104.xml><?xml version="1.0" encoding="utf-8"?>
<formControlPr xmlns="http://schemas.microsoft.com/office/spreadsheetml/2009/9/main" objectType="CheckBox" noThreeD="1"/>
</file>

<file path=xl/ctrlProps/ctrlProp105.xml><?xml version="1.0" encoding="utf-8"?>
<formControlPr xmlns="http://schemas.microsoft.com/office/spreadsheetml/2009/9/main" objectType="CheckBox" noThreeD="1"/>
</file>

<file path=xl/ctrlProps/ctrlProp106.xml><?xml version="1.0" encoding="utf-8"?>
<formControlPr xmlns="http://schemas.microsoft.com/office/spreadsheetml/2009/9/main" objectType="CheckBox" noThreeD="1"/>
</file>

<file path=xl/ctrlProps/ctrlProp107.xml><?xml version="1.0" encoding="utf-8"?>
<formControlPr xmlns="http://schemas.microsoft.com/office/spreadsheetml/2009/9/main" objectType="CheckBox" noThreeD="1"/>
</file>

<file path=xl/ctrlProps/ctrlProp108.xml><?xml version="1.0" encoding="utf-8"?>
<formControlPr xmlns="http://schemas.microsoft.com/office/spreadsheetml/2009/9/main" objectType="CheckBox" noThreeD="1"/>
</file>

<file path=xl/ctrlProps/ctrlProp109.xml><?xml version="1.0" encoding="utf-8"?>
<formControlPr xmlns="http://schemas.microsoft.com/office/spreadsheetml/2009/9/main" objectType="CheckBox" noThreeD="1"/>
</file>

<file path=xl/ctrlProps/ctrlProp11.xml><?xml version="1.0" encoding="utf-8"?>
<formControlPr xmlns="http://schemas.microsoft.com/office/spreadsheetml/2009/9/main" objectType="CheckBox" noThreeD="1"/>
</file>

<file path=xl/ctrlProps/ctrlProp110.xml><?xml version="1.0" encoding="utf-8"?>
<formControlPr xmlns="http://schemas.microsoft.com/office/spreadsheetml/2009/9/main" objectType="CheckBox" noThreeD="1"/>
</file>

<file path=xl/ctrlProps/ctrlProp111.xml><?xml version="1.0" encoding="utf-8"?>
<formControlPr xmlns="http://schemas.microsoft.com/office/spreadsheetml/2009/9/main" objectType="CheckBox" noThreeD="1"/>
</file>

<file path=xl/ctrlProps/ctrlProp112.xml><?xml version="1.0" encoding="utf-8"?>
<formControlPr xmlns="http://schemas.microsoft.com/office/spreadsheetml/2009/9/main" objectType="CheckBox" noThreeD="1"/>
</file>

<file path=xl/ctrlProps/ctrlProp113.xml><?xml version="1.0" encoding="utf-8"?>
<formControlPr xmlns="http://schemas.microsoft.com/office/spreadsheetml/2009/9/main" objectType="CheckBox" noThreeD="1"/>
</file>

<file path=xl/ctrlProps/ctrlProp114.xml><?xml version="1.0" encoding="utf-8"?>
<formControlPr xmlns="http://schemas.microsoft.com/office/spreadsheetml/2009/9/main" objectType="CheckBox" noThreeD="1"/>
</file>

<file path=xl/ctrlProps/ctrlProp115.xml><?xml version="1.0" encoding="utf-8"?>
<formControlPr xmlns="http://schemas.microsoft.com/office/spreadsheetml/2009/9/main" objectType="CheckBox" noThreeD="1"/>
</file>

<file path=xl/ctrlProps/ctrlProp116.xml><?xml version="1.0" encoding="utf-8"?>
<formControlPr xmlns="http://schemas.microsoft.com/office/spreadsheetml/2009/9/main" objectType="CheckBox" noThreeD="1"/>
</file>

<file path=xl/ctrlProps/ctrlProp117.xml><?xml version="1.0" encoding="utf-8"?>
<formControlPr xmlns="http://schemas.microsoft.com/office/spreadsheetml/2009/9/main" objectType="CheckBox" noThreeD="1"/>
</file>

<file path=xl/ctrlProps/ctrlProp118.xml><?xml version="1.0" encoding="utf-8"?>
<formControlPr xmlns="http://schemas.microsoft.com/office/spreadsheetml/2009/9/main" objectType="CheckBox" noThreeD="1"/>
</file>

<file path=xl/ctrlProps/ctrlProp119.xml><?xml version="1.0" encoding="utf-8"?>
<formControlPr xmlns="http://schemas.microsoft.com/office/spreadsheetml/2009/9/main" objectType="CheckBox" noThreeD="1"/>
</file>

<file path=xl/ctrlProps/ctrlProp12.xml><?xml version="1.0" encoding="utf-8"?>
<formControlPr xmlns="http://schemas.microsoft.com/office/spreadsheetml/2009/9/main" objectType="CheckBox" noThreeD="1"/>
</file>

<file path=xl/ctrlProps/ctrlProp120.xml><?xml version="1.0" encoding="utf-8"?>
<formControlPr xmlns="http://schemas.microsoft.com/office/spreadsheetml/2009/9/main" objectType="CheckBox" noThreeD="1"/>
</file>

<file path=xl/ctrlProps/ctrlProp121.xml><?xml version="1.0" encoding="utf-8"?>
<formControlPr xmlns="http://schemas.microsoft.com/office/spreadsheetml/2009/9/main" objectType="CheckBox" noThreeD="1"/>
</file>

<file path=xl/ctrlProps/ctrlProp122.xml><?xml version="1.0" encoding="utf-8"?>
<formControlPr xmlns="http://schemas.microsoft.com/office/spreadsheetml/2009/9/main" objectType="CheckBox" noThreeD="1"/>
</file>

<file path=xl/ctrlProps/ctrlProp123.xml><?xml version="1.0" encoding="utf-8"?>
<formControlPr xmlns="http://schemas.microsoft.com/office/spreadsheetml/2009/9/main" objectType="CheckBox" noThreeD="1"/>
</file>

<file path=xl/ctrlProps/ctrlProp124.xml><?xml version="1.0" encoding="utf-8"?>
<formControlPr xmlns="http://schemas.microsoft.com/office/spreadsheetml/2009/9/main" objectType="CheckBox" noThreeD="1"/>
</file>

<file path=xl/ctrlProps/ctrlProp125.xml><?xml version="1.0" encoding="utf-8"?>
<formControlPr xmlns="http://schemas.microsoft.com/office/spreadsheetml/2009/9/main" objectType="CheckBox" noThreeD="1"/>
</file>

<file path=xl/ctrlProps/ctrlProp126.xml><?xml version="1.0" encoding="utf-8"?>
<formControlPr xmlns="http://schemas.microsoft.com/office/spreadsheetml/2009/9/main" objectType="CheckBox" noThreeD="1"/>
</file>

<file path=xl/ctrlProps/ctrlProp127.xml><?xml version="1.0" encoding="utf-8"?>
<formControlPr xmlns="http://schemas.microsoft.com/office/spreadsheetml/2009/9/main" objectType="CheckBox" noThreeD="1"/>
</file>

<file path=xl/ctrlProps/ctrlProp128.xml><?xml version="1.0" encoding="utf-8"?>
<formControlPr xmlns="http://schemas.microsoft.com/office/spreadsheetml/2009/9/main" objectType="CheckBox" noThreeD="1"/>
</file>

<file path=xl/ctrlProps/ctrlProp129.xml><?xml version="1.0" encoding="utf-8"?>
<formControlPr xmlns="http://schemas.microsoft.com/office/spreadsheetml/2009/9/main" objectType="CheckBox" noThreeD="1"/>
</file>

<file path=xl/ctrlProps/ctrlProp13.xml><?xml version="1.0" encoding="utf-8"?>
<formControlPr xmlns="http://schemas.microsoft.com/office/spreadsheetml/2009/9/main" objectType="CheckBox" noThreeD="1"/>
</file>

<file path=xl/ctrlProps/ctrlProp130.xml><?xml version="1.0" encoding="utf-8"?>
<formControlPr xmlns="http://schemas.microsoft.com/office/spreadsheetml/2009/9/main" objectType="CheckBox" noThreeD="1"/>
</file>

<file path=xl/ctrlProps/ctrlProp131.xml><?xml version="1.0" encoding="utf-8"?>
<formControlPr xmlns="http://schemas.microsoft.com/office/spreadsheetml/2009/9/main" objectType="CheckBox" noThreeD="1"/>
</file>

<file path=xl/ctrlProps/ctrlProp132.xml><?xml version="1.0" encoding="utf-8"?>
<formControlPr xmlns="http://schemas.microsoft.com/office/spreadsheetml/2009/9/main" objectType="CheckBox" noThreeD="1"/>
</file>

<file path=xl/ctrlProps/ctrlProp133.xml><?xml version="1.0" encoding="utf-8"?>
<formControlPr xmlns="http://schemas.microsoft.com/office/spreadsheetml/2009/9/main" objectType="CheckBox" noThreeD="1"/>
</file>

<file path=xl/ctrlProps/ctrlProp134.xml><?xml version="1.0" encoding="utf-8"?>
<formControlPr xmlns="http://schemas.microsoft.com/office/spreadsheetml/2009/9/main" objectType="CheckBox" noThreeD="1"/>
</file>

<file path=xl/ctrlProps/ctrlProp135.xml><?xml version="1.0" encoding="utf-8"?>
<formControlPr xmlns="http://schemas.microsoft.com/office/spreadsheetml/2009/9/main" objectType="CheckBox" noThreeD="1"/>
</file>

<file path=xl/ctrlProps/ctrlProp136.xml><?xml version="1.0" encoding="utf-8"?>
<formControlPr xmlns="http://schemas.microsoft.com/office/spreadsheetml/2009/9/main" objectType="CheckBox" noThreeD="1"/>
</file>

<file path=xl/ctrlProps/ctrlProp137.xml><?xml version="1.0" encoding="utf-8"?>
<formControlPr xmlns="http://schemas.microsoft.com/office/spreadsheetml/2009/9/main" objectType="CheckBox" noThreeD="1"/>
</file>

<file path=xl/ctrlProps/ctrlProp138.xml><?xml version="1.0" encoding="utf-8"?>
<formControlPr xmlns="http://schemas.microsoft.com/office/spreadsheetml/2009/9/main" objectType="CheckBox" noThreeD="1"/>
</file>

<file path=xl/ctrlProps/ctrlProp139.xml><?xml version="1.0" encoding="utf-8"?>
<formControlPr xmlns="http://schemas.microsoft.com/office/spreadsheetml/2009/9/main" objectType="CheckBox" noThreeD="1"/>
</file>

<file path=xl/ctrlProps/ctrlProp14.xml><?xml version="1.0" encoding="utf-8"?>
<formControlPr xmlns="http://schemas.microsoft.com/office/spreadsheetml/2009/9/main" objectType="CheckBox" noThreeD="1"/>
</file>

<file path=xl/ctrlProps/ctrlProp140.xml><?xml version="1.0" encoding="utf-8"?>
<formControlPr xmlns="http://schemas.microsoft.com/office/spreadsheetml/2009/9/main" objectType="CheckBox" noThreeD="1"/>
</file>

<file path=xl/ctrlProps/ctrlProp141.xml><?xml version="1.0" encoding="utf-8"?>
<formControlPr xmlns="http://schemas.microsoft.com/office/spreadsheetml/2009/9/main" objectType="CheckBox" noThreeD="1"/>
</file>

<file path=xl/ctrlProps/ctrlProp142.xml><?xml version="1.0" encoding="utf-8"?>
<formControlPr xmlns="http://schemas.microsoft.com/office/spreadsheetml/2009/9/main" objectType="CheckBox" noThreeD="1"/>
</file>

<file path=xl/ctrlProps/ctrlProp143.xml><?xml version="1.0" encoding="utf-8"?>
<formControlPr xmlns="http://schemas.microsoft.com/office/spreadsheetml/2009/9/main" objectType="CheckBox" noThreeD="1"/>
</file>

<file path=xl/ctrlProps/ctrlProp144.xml><?xml version="1.0" encoding="utf-8"?>
<formControlPr xmlns="http://schemas.microsoft.com/office/spreadsheetml/2009/9/main" objectType="CheckBox" noThreeD="1"/>
</file>

<file path=xl/ctrlProps/ctrlProp145.xml><?xml version="1.0" encoding="utf-8"?>
<formControlPr xmlns="http://schemas.microsoft.com/office/spreadsheetml/2009/9/main" objectType="CheckBox" noThreeD="1"/>
</file>

<file path=xl/ctrlProps/ctrlProp146.xml><?xml version="1.0" encoding="utf-8"?>
<formControlPr xmlns="http://schemas.microsoft.com/office/spreadsheetml/2009/9/main" objectType="CheckBox" noThreeD="1"/>
</file>

<file path=xl/ctrlProps/ctrlProp147.xml><?xml version="1.0" encoding="utf-8"?>
<formControlPr xmlns="http://schemas.microsoft.com/office/spreadsheetml/2009/9/main" objectType="CheckBox" noThreeD="1"/>
</file>

<file path=xl/ctrlProps/ctrlProp148.xml><?xml version="1.0" encoding="utf-8"?>
<formControlPr xmlns="http://schemas.microsoft.com/office/spreadsheetml/2009/9/main" objectType="CheckBox" noThreeD="1"/>
</file>

<file path=xl/ctrlProps/ctrlProp149.xml><?xml version="1.0" encoding="utf-8"?>
<formControlPr xmlns="http://schemas.microsoft.com/office/spreadsheetml/2009/9/main" objectType="CheckBox" noThreeD="1"/>
</file>

<file path=xl/ctrlProps/ctrlProp15.xml><?xml version="1.0" encoding="utf-8"?>
<formControlPr xmlns="http://schemas.microsoft.com/office/spreadsheetml/2009/9/main" objectType="CheckBox" noThreeD="1"/>
</file>

<file path=xl/ctrlProps/ctrlProp150.xml><?xml version="1.0" encoding="utf-8"?>
<formControlPr xmlns="http://schemas.microsoft.com/office/spreadsheetml/2009/9/main" objectType="CheckBox" noThreeD="1"/>
</file>

<file path=xl/ctrlProps/ctrlProp151.xml><?xml version="1.0" encoding="utf-8"?>
<formControlPr xmlns="http://schemas.microsoft.com/office/spreadsheetml/2009/9/main" objectType="CheckBox" noThreeD="1"/>
</file>

<file path=xl/ctrlProps/ctrlProp152.xml><?xml version="1.0" encoding="utf-8"?>
<formControlPr xmlns="http://schemas.microsoft.com/office/spreadsheetml/2009/9/main" objectType="CheckBox" noThreeD="1"/>
</file>

<file path=xl/ctrlProps/ctrlProp153.xml><?xml version="1.0" encoding="utf-8"?>
<formControlPr xmlns="http://schemas.microsoft.com/office/spreadsheetml/2009/9/main" objectType="CheckBox" noThreeD="1"/>
</file>

<file path=xl/ctrlProps/ctrlProp154.xml><?xml version="1.0" encoding="utf-8"?>
<formControlPr xmlns="http://schemas.microsoft.com/office/spreadsheetml/2009/9/main" objectType="CheckBox" noThreeD="1"/>
</file>

<file path=xl/ctrlProps/ctrlProp155.xml><?xml version="1.0" encoding="utf-8"?>
<formControlPr xmlns="http://schemas.microsoft.com/office/spreadsheetml/2009/9/main" objectType="CheckBox" noThreeD="1"/>
</file>

<file path=xl/ctrlProps/ctrlProp156.xml><?xml version="1.0" encoding="utf-8"?>
<formControlPr xmlns="http://schemas.microsoft.com/office/spreadsheetml/2009/9/main" objectType="CheckBox" noThreeD="1"/>
</file>

<file path=xl/ctrlProps/ctrlProp157.xml><?xml version="1.0" encoding="utf-8"?>
<formControlPr xmlns="http://schemas.microsoft.com/office/spreadsheetml/2009/9/main" objectType="CheckBox" noThreeD="1"/>
</file>

<file path=xl/ctrlProps/ctrlProp158.xml><?xml version="1.0" encoding="utf-8"?>
<formControlPr xmlns="http://schemas.microsoft.com/office/spreadsheetml/2009/9/main" objectType="CheckBox" noThreeD="1"/>
</file>

<file path=xl/ctrlProps/ctrlProp159.xml><?xml version="1.0" encoding="utf-8"?>
<formControlPr xmlns="http://schemas.microsoft.com/office/spreadsheetml/2009/9/main" objectType="CheckBox" noThreeD="1"/>
</file>

<file path=xl/ctrlProps/ctrlProp16.xml><?xml version="1.0" encoding="utf-8"?>
<formControlPr xmlns="http://schemas.microsoft.com/office/spreadsheetml/2009/9/main" objectType="CheckBox" noThreeD="1"/>
</file>

<file path=xl/ctrlProps/ctrlProp160.xml><?xml version="1.0" encoding="utf-8"?>
<formControlPr xmlns="http://schemas.microsoft.com/office/spreadsheetml/2009/9/main" objectType="CheckBox" noThreeD="1"/>
</file>

<file path=xl/ctrlProps/ctrlProp161.xml><?xml version="1.0" encoding="utf-8"?>
<formControlPr xmlns="http://schemas.microsoft.com/office/spreadsheetml/2009/9/main" objectType="CheckBox" noThreeD="1"/>
</file>

<file path=xl/ctrlProps/ctrlProp162.xml><?xml version="1.0" encoding="utf-8"?>
<formControlPr xmlns="http://schemas.microsoft.com/office/spreadsheetml/2009/9/main" objectType="CheckBox" noThreeD="1"/>
</file>

<file path=xl/ctrlProps/ctrlProp163.xml><?xml version="1.0" encoding="utf-8"?>
<formControlPr xmlns="http://schemas.microsoft.com/office/spreadsheetml/2009/9/main" objectType="CheckBox" noThreeD="1"/>
</file>

<file path=xl/ctrlProps/ctrlProp164.xml><?xml version="1.0" encoding="utf-8"?>
<formControlPr xmlns="http://schemas.microsoft.com/office/spreadsheetml/2009/9/main" objectType="CheckBox" noThreeD="1"/>
</file>

<file path=xl/ctrlProps/ctrlProp165.xml><?xml version="1.0" encoding="utf-8"?>
<formControlPr xmlns="http://schemas.microsoft.com/office/spreadsheetml/2009/9/main" objectType="CheckBox" noThreeD="1"/>
</file>

<file path=xl/ctrlProps/ctrlProp166.xml><?xml version="1.0" encoding="utf-8"?>
<formControlPr xmlns="http://schemas.microsoft.com/office/spreadsheetml/2009/9/main" objectType="CheckBox" noThreeD="1"/>
</file>

<file path=xl/ctrlProps/ctrlProp167.xml><?xml version="1.0" encoding="utf-8"?>
<formControlPr xmlns="http://schemas.microsoft.com/office/spreadsheetml/2009/9/main" objectType="CheckBox" noThreeD="1"/>
</file>

<file path=xl/ctrlProps/ctrlProp17.xml><?xml version="1.0" encoding="utf-8"?>
<formControlPr xmlns="http://schemas.microsoft.com/office/spreadsheetml/2009/9/main" objectType="CheckBox" noThreeD="1"/>
</file>

<file path=xl/ctrlProps/ctrlProp18.xml><?xml version="1.0" encoding="utf-8"?>
<formControlPr xmlns="http://schemas.microsoft.com/office/spreadsheetml/2009/9/main" objectType="CheckBox" noThreeD="1"/>
</file>

<file path=xl/ctrlProps/ctrlProp19.xml><?xml version="1.0" encoding="utf-8"?>
<formControlPr xmlns="http://schemas.microsoft.com/office/spreadsheetml/2009/9/main" objectType="CheckBox" noThreeD="1"/>
</file>

<file path=xl/ctrlProps/ctrlProp2.xml><?xml version="1.0" encoding="utf-8"?>
<formControlPr xmlns="http://schemas.microsoft.com/office/spreadsheetml/2009/9/main" objectType="CheckBox" noThreeD="1"/>
</file>

<file path=xl/ctrlProps/ctrlProp20.xml><?xml version="1.0" encoding="utf-8"?>
<formControlPr xmlns="http://schemas.microsoft.com/office/spreadsheetml/2009/9/main" objectType="CheckBox" noThreeD="1"/>
</file>

<file path=xl/ctrlProps/ctrlProp21.xml><?xml version="1.0" encoding="utf-8"?>
<formControlPr xmlns="http://schemas.microsoft.com/office/spreadsheetml/2009/9/main" objectType="CheckBox" noThreeD="1"/>
</file>

<file path=xl/ctrlProps/ctrlProp22.xml><?xml version="1.0" encoding="utf-8"?>
<formControlPr xmlns="http://schemas.microsoft.com/office/spreadsheetml/2009/9/main" objectType="CheckBox" noThreeD="1"/>
</file>

<file path=xl/ctrlProps/ctrlProp23.xml><?xml version="1.0" encoding="utf-8"?>
<formControlPr xmlns="http://schemas.microsoft.com/office/spreadsheetml/2009/9/main" objectType="CheckBox" noThreeD="1"/>
</file>

<file path=xl/ctrlProps/ctrlProp24.xml><?xml version="1.0" encoding="utf-8"?>
<formControlPr xmlns="http://schemas.microsoft.com/office/spreadsheetml/2009/9/main" objectType="CheckBox" noThreeD="1"/>
</file>

<file path=xl/ctrlProps/ctrlProp25.xml><?xml version="1.0" encoding="utf-8"?>
<formControlPr xmlns="http://schemas.microsoft.com/office/spreadsheetml/2009/9/main" objectType="CheckBox" noThreeD="1"/>
</file>

<file path=xl/ctrlProps/ctrlProp26.xml><?xml version="1.0" encoding="utf-8"?>
<formControlPr xmlns="http://schemas.microsoft.com/office/spreadsheetml/2009/9/main" objectType="CheckBox" noThreeD="1"/>
</file>

<file path=xl/ctrlProps/ctrlProp27.xml><?xml version="1.0" encoding="utf-8"?>
<formControlPr xmlns="http://schemas.microsoft.com/office/spreadsheetml/2009/9/main" objectType="CheckBox" noThreeD="1"/>
</file>

<file path=xl/ctrlProps/ctrlProp28.xml><?xml version="1.0" encoding="utf-8"?>
<formControlPr xmlns="http://schemas.microsoft.com/office/spreadsheetml/2009/9/main" objectType="CheckBox" noThreeD="1"/>
</file>

<file path=xl/ctrlProps/ctrlProp29.xml><?xml version="1.0" encoding="utf-8"?>
<formControlPr xmlns="http://schemas.microsoft.com/office/spreadsheetml/2009/9/main" objectType="CheckBox" noThreeD="1"/>
</file>

<file path=xl/ctrlProps/ctrlProp3.xml><?xml version="1.0" encoding="utf-8"?>
<formControlPr xmlns="http://schemas.microsoft.com/office/spreadsheetml/2009/9/main" objectType="CheckBox" noThreeD="1"/>
</file>

<file path=xl/ctrlProps/ctrlProp30.xml><?xml version="1.0" encoding="utf-8"?>
<formControlPr xmlns="http://schemas.microsoft.com/office/spreadsheetml/2009/9/main" objectType="CheckBox" noThreeD="1"/>
</file>

<file path=xl/ctrlProps/ctrlProp31.xml><?xml version="1.0" encoding="utf-8"?>
<formControlPr xmlns="http://schemas.microsoft.com/office/spreadsheetml/2009/9/main" objectType="CheckBox" noThreeD="1"/>
</file>

<file path=xl/ctrlProps/ctrlProp32.xml><?xml version="1.0" encoding="utf-8"?>
<formControlPr xmlns="http://schemas.microsoft.com/office/spreadsheetml/2009/9/main" objectType="CheckBox" noThreeD="1"/>
</file>

<file path=xl/ctrlProps/ctrlProp33.xml><?xml version="1.0" encoding="utf-8"?>
<formControlPr xmlns="http://schemas.microsoft.com/office/spreadsheetml/2009/9/main" objectType="CheckBox" noThreeD="1"/>
</file>

<file path=xl/ctrlProps/ctrlProp34.xml><?xml version="1.0" encoding="utf-8"?>
<formControlPr xmlns="http://schemas.microsoft.com/office/spreadsheetml/2009/9/main" objectType="CheckBox" noThreeD="1"/>
</file>

<file path=xl/ctrlProps/ctrlProp35.xml><?xml version="1.0" encoding="utf-8"?>
<formControlPr xmlns="http://schemas.microsoft.com/office/spreadsheetml/2009/9/main" objectType="CheckBox" noThreeD="1"/>
</file>

<file path=xl/ctrlProps/ctrlProp36.xml><?xml version="1.0" encoding="utf-8"?>
<formControlPr xmlns="http://schemas.microsoft.com/office/spreadsheetml/2009/9/main" objectType="CheckBox" noThreeD="1"/>
</file>

<file path=xl/ctrlProps/ctrlProp37.xml><?xml version="1.0" encoding="utf-8"?>
<formControlPr xmlns="http://schemas.microsoft.com/office/spreadsheetml/2009/9/main" objectType="CheckBox" noThreeD="1"/>
</file>

<file path=xl/ctrlProps/ctrlProp38.xml><?xml version="1.0" encoding="utf-8"?>
<formControlPr xmlns="http://schemas.microsoft.com/office/spreadsheetml/2009/9/main" objectType="CheckBox" noThreeD="1"/>
</file>

<file path=xl/ctrlProps/ctrlProp39.xml><?xml version="1.0" encoding="utf-8"?>
<formControlPr xmlns="http://schemas.microsoft.com/office/spreadsheetml/2009/9/main" objectType="CheckBox" noThreeD="1"/>
</file>

<file path=xl/ctrlProps/ctrlProp4.xml><?xml version="1.0" encoding="utf-8"?>
<formControlPr xmlns="http://schemas.microsoft.com/office/spreadsheetml/2009/9/main" objectType="CheckBox" noThreeD="1"/>
</file>

<file path=xl/ctrlProps/ctrlProp40.xml><?xml version="1.0" encoding="utf-8"?>
<formControlPr xmlns="http://schemas.microsoft.com/office/spreadsheetml/2009/9/main" objectType="CheckBox" noThreeD="1"/>
</file>

<file path=xl/ctrlProps/ctrlProp41.xml><?xml version="1.0" encoding="utf-8"?>
<formControlPr xmlns="http://schemas.microsoft.com/office/spreadsheetml/2009/9/main" objectType="CheckBox" noThreeD="1"/>
</file>

<file path=xl/ctrlProps/ctrlProp42.xml><?xml version="1.0" encoding="utf-8"?>
<formControlPr xmlns="http://schemas.microsoft.com/office/spreadsheetml/2009/9/main" objectType="CheckBox" noThreeD="1"/>
</file>

<file path=xl/ctrlProps/ctrlProp43.xml><?xml version="1.0" encoding="utf-8"?>
<formControlPr xmlns="http://schemas.microsoft.com/office/spreadsheetml/2009/9/main" objectType="CheckBox" noThreeD="1"/>
</file>

<file path=xl/ctrlProps/ctrlProp44.xml><?xml version="1.0" encoding="utf-8"?>
<formControlPr xmlns="http://schemas.microsoft.com/office/spreadsheetml/2009/9/main" objectType="CheckBox" noThreeD="1"/>
</file>

<file path=xl/ctrlProps/ctrlProp45.xml><?xml version="1.0" encoding="utf-8"?>
<formControlPr xmlns="http://schemas.microsoft.com/office/spreadsheetml/2009/9/main" objectType="CheckBox" noThreeD="1"/>
</file>

<file path=xl/ctrlProps/ctrlProp46.xml><?xml version="1.0" encoding="utf-8"?>
<formControlPr xmlns="http://schemas.microsoft.com/office/spreadsheetml/2009/9/main" objectType="CheckBox" noThreeD="1"/>
</file>

<file path=xl/ctrlProps/ctrlProp47.xml><?xml version="1.0" encoding="utf-8"?>
<formControlPr xmlns="http://schemas.microsoft.com/office/spreadsheetml/2009/9/main" objectType="CheckBox" noThreeD="1"/>
</file>

<file path=xl/ctrlProps/ctrlProp48.xml><?xml version="1.0" encoding="utf-8"?>
<formControlPr xmlns="http://schemas.microsoft.com/office/spreadsheetml/2009/9/main" objectType="CheckBox" noThreeD="1"/>
</file>

<file path=xl/ctrlProps/ctrlProp49.xml><?xml version="1.0" encoding="utf-8"?>
<formControlPr xmlns="http://schemas.microsoft.com/office/spreadsheetml/2009/9/main" objectType="CheckBox" noThreeD="1"/>
</file>

<file path=xl/ctrlProps/ctrlProp5.xml><?xml version="1.0" encoding="utf-8"?>
<formControlPr xmlns="http://schemas.microsoft.com/office/spreadsheetml/2009/9/main" objectType="CheckBox" noThreeD="1"/>
</file>

<file path=xl/ctrlProps/ctrlProp50.xml><?xml version="1.0" encoding="utf-8"?>
<formControlPr xmlns="http://schemas.microsoft.com/office/spreadsheetml/2009/9/main" objectType="CheckBox" noThreeD="1"/>
</file>

<file path=xl/ctrlProps/ctrlProp51.xml><?xml version="1.0" encoding="utf-8"?>
<formControlPr xmlns="http://schemas.microsoft.com/office/spreadsheetml/2009/9/main" objectType="CheckBox" noThreeD="1"/>
</file>

<file path=xl/ctrlProps/ctrlProp52.xml><?xml version="1.0" encoding="utf-8"?>
<formControlPr xmlns="http://schemas.microsoft.com/office/spreadsheetml/2009/9/main" objectType="CheckBox" noThreeD="1"/>
</file>

<file path=xl/ctrlProps/ctrlProp53.xml><?xml version="1.0" encoding="utf-8"?>
<formControlPr xmlns="http://schemas.microsoft.com/office/spreadsheetml/2009/9/main" objectType="CheckBox" noThreeD="1"/>
</file>

<file path=xl/ctrlProps/ctrlProp54.xml><?xml version="1.0" encoding="utf-8"?>
<formControlPr xmlns="http://schemas.microsoft.com/office/spreadsheetml/2009/9/main" objectType="CheckBox" noThreeD="1"/>
</file>

<file path=xl/ctrlProps/ctrlProp55.xml><?xml version="1.0" encoding="utf-8"?>
<formControlPr xmlns="http://schemas.microsoft.com/office/spreadsheetml/2009/9/main" objectType="CheckBox" noThreeD="1"/>
</file>

<file path=xl/ctrlProps/ctrlProp56.xml><?xml version="1.0" encoding="utf-8"?>
<formControlPr xmlns="http://schemas.microsoft.com/office/spreadsheetml/2009/9/main" objectType="CheckBox" noThreeD="1"/>
</file>

<file path=xl/ctrlProps/ctrlProp57.xml><?xml version="1.0" encoding="utf-8"?>
<formControlPr xmlns="http://schemas.microsoft.com/office/spreadsheetml/2009/9/main" objectType="CheckBox" noThreeD="1"/>
</file>

<file path=xl/ctrlProps/ctrlProp58.xml><?xml version="1.0" encoding="utf-8"?>
<formControlPr xmlns="http://schemas.microsoft.com/office/spreadsheetml/2009/9/main" objectType="CheckBox" noThreeD="1"/>
</file>

<file path=xl/ctrlProps/ctrlProp59.xml><?xml version="1.0" encoding="utf-8"?>
<formControlPr xmlns="http://schemas.microsoft.com/office/spreadsheetml/2009/9/main" objectType="CheckBox" noThreeD="1"/>
</file>

<file path=xl/ctrlProps/ctrlProp6.xml><?xml version="1.0" encoding="utf-8"?>
<formControlPr xmlns="http://schemas.microsoft.com/office/spreadsheetml/2009/9/main" objectType="CheckBox" noThreeD="1"/>
</file>

<file path=xl/ctrlProps/ctrlProp60.xml><?xml version="1.0" encoding="utf-8"?>
<formControlPr xmlns="http://schemas.microsoft.com/office/spreadsheetml/2009/9/main" objectType="CheckBox" noThreeD="1"/>
</file>

<file path=xl/ctrlProps/ctrlProp61.xml><?xml version="1.0" encoding="utf-8"?>
<formControlPr xmlns="http://schemas.microsoft.com/office/spreadsheetml/2009/9/main" objectType="CheckBox" noThreeD="1"/>
</file>

<file path=xl/ctrlProps/ctrlProp62.xml><?xml version="1.0" encoding="utf-8"?>
<formControlPr xmlns="http://schemas.microsoft.com/office/spreadsheetml/2009/9/main" objectType="CheckBox" noThreeD="1"/>
</file>

<file path=xl/ctrlProps/ctrlProp63.xml><?xml version="1.0" encoding="utf-8"?>
<formControlPr xmlns="http://schemas.microsoft.com/office/spreadsheetml/2009/9/main" objectType="CheckBox" noThreeD="1"/>
</file>

<file path=xl/ctrlProps/ctrlProp64.xml><?xml version="1.0" encoding="utf-8"?>
<formControlPr xmlns="http://schemas.microsoft.com/office/spreadsheetml/2009/9/main" objectType="CheckBox" noThreeD="1"/>
</file>

<file path=xl/ctrlProps/ctrlProp65.xml><?xml version="1.0" encoding="utf-8"?>
<formControlPr xmlns="http://schemas.microsoft.com/office/spreadsheetml/2009/9/main" objectType="CheckBox" noThreeD="1"/>
</file>

<file path=xl/ctrlProps/ctrlProp66.xml><?xml version="1.0" encoding="utf-8"?>
<formControlPr xmlns="http://schemas.microsoft.com/office/spreadsheetml/2009/9/main" objectType="CheckBox" noThreeD="1"/>
</file>

<file path=xl/ctrlProps/ctrlProp67.xml><?xml version="1.0" encoding="utf-8"?>
<formControlPr xmlns="http://schemas.microsoft.com/office/spreadsheetml/2009/9/main" objectType="CheckBox" noThreeD="1"/>
</file>

<file path=xl/ctrlProps/ctrlProp68.xml><?xml version="1.0" encoding="utf-8"?>
<formControlPr xmlns="http://schemas.microsoft.com/office/spreadsheetml/2009/9/main" objectType="CheckBox" noThreeD="1"/>
</file>

<file path=xl/ctrlProps/ctrlProp69.xml><?xml version="1.0" encoding="utf-8"?>
<formControlPr xmlns="http://schemas.microsoft.com/office/spreadsheetml/2009/9/main" objectType="CheckBox" noThreeD="1"/>
</file>

<file path=xl/ctrlProps/ctrlProp7.xml><?xml version="1.0" encoding="utf-8"?>
<formControlPr xmlns="http://schemas.microsoft.com/office/spreadsheetml/2009/9/main" objectType="CheckBox" noThreeD="1"/>
</file>

<file path=xl/ctrlProps/ctrlProp70.xml><?xml version="1.0" encoding="utf-8"?>
<formControlPr xmlns="http://schemas.microsoft.com/office/spreadsheetml/2009/9/main" objectType="CheckBox" noThreeD="1"/>
</file>

<file path=xl/ctrlProps/ctrlProp71.xml><?xml version="1.0" encoding="utf-8"?>
<formControlPr xmlns="http://schemas.microsoft.com/office/spreadsheetml/2009/9/main" objectType="CheckBox" noThreeD="1"/>
</file>

<file path=xl/ctrlProps/ctrlProp72.xml><?xml version="1.0" encoding="utf-8"?>
<formControlPr xmlns="http://schemas.microsoft.com/office/spreadsheetml/2009/9/main" objectType="CheckBox" noThreeD="1"/>
</file>

<file path=xl/ctrlProps/ctrlProp73.xml><?xml version="1.0" encoding="utf-8"?>
<formControlPr xmlns="http://schemas.microsoft.com/office/spreadsheetml/2009/9/main" objectType="CheckBox" noThreeD="1"/>
</file>

<file path=xl/ctrlProps/ctrlProp74.xml><?xml version="1.0" encoding="utf-8"?>
<formControlPr xmlns="http://schemas.microsoft.com/office/spreadsheetml/2009/9/main" objectType="CheckBox" noThreeD="1"/>
</file>

<file path=xl/ctrlProps/ctrlProp75.xml><?xml version="1.0" encoding="utf-8"?>
<formControlPr xmlns="http://schemas.microsoft.com/office/spreadsheetml/2009/9/main" objectType="CheckBox" noThreeD="1"/>
</file>

<file path=xl/ctrlProps/ctrlProp76.xml><?xml version="1.0" encoding="utf-8"?>
<formControlPr xmlns="http://schemas.microsoft.com/office/spreadsheetml/2009/9/main" objectType="CheckBox" noThreeD="1"/>
</file>

<file path=xl/ctrlProps/ctrlProp77.xml><?xml version="1.0" encoding="utf-8"?>
<formControlPr xmlns="http://schemas.microsoft.com/office/spreadsheetml/2009/9/main" objectType="CheckBox" noThreeD="1"/>
</file>

<file path=xl/ctrlProps/ctrlProp78.xml><?xml version="1.0" encoding="utf-8"?>
<formControlPr xmlns="http://schemas.microsoft.com/office/spreadsheetml/2009/9/main" objectType="CheckBox" noThreeD="1"/>
</file>

<file path=xl/ctrlProps/ctrlProp79.xml><?xml version="1.0" encoding="utf-8"?>
<formControlPr xmlns="http://schemas.microsoft.com/office/spreadsheetml/2009/9/main" objectType="CheckBox" noThreeD="1"/>
</file>

<file path=xl/ctrlProps/ctrlProp8.xml><?xml version="1.0" encoding="utf-8"?>
<formControlPr xmlns="http://schemas.microsoft.com/office/spreadsheetml/2009/9/main" objectType="CheckBox" noThreeD="1"/>
</file>

<file path=xl/ctrlProps/ctrlProp80.xml><?xml version="1.0" encoding="utf-8"?>
<formControlPr xmlns="http://schemas.microsoft.com/office/spreadsheetml/2009/9/main" objectType="CheckBox" noThreeD="1"/>
</file>

<file path=xl/ctrlProps/ctrlProp81.xml><?xml version="1.0" encoding="utf-8"?>
<formControlPr xmlns="http://schemas.microsoft.com/office/spreadsheetml/2009/9/main" objectType="CheckBox" noThreeD="1"/>
</file>

<file path=xl/ctrlProps/ctrlProp82.xml><?xml version="1.0" encoding="utf-8"?>
<formControlPr xmlns="http://schemas.microsoft.com/office/spreadsheetml/2009/9/main" objectType="CheckBox" noThreeD="1"/>
</file>

<file path=xl/ctrlProps/ctrlProp83.xml><?xml version="1.0" encoding="utf-8"?>
<formControlPr xmlns="http://schemas.microsoft.com/office/spreadsheetml/2009/9/main" objectType="CheckBox" noThreeD="1"/>
</file>

<file path=xl/ctrlProps/ctrlProp84.xml><?xml version="1.0" encoding="utf-8"?>
<formControlPr xmlns="http://schemas.microsoft.com/office/spreadsheetml/2009/9/main" objectType="CheckBox" noThreeD="1"/>
</file>

<file path=xl/ctrlProps/ctrlProp85.xml><?xml version="1.0" encoding="utf-8"?>
<formControlPr xmlns="http://schemas.microsoft.com/office/spreadsheetml/2009/9/main" objectType="CheckBox" noThreeD="1"/>
</file>

<file path=xl/ctrlProps/ctrlProp86.xml><?xml version="1.0" encoding="utf-8"?>
<formControlPr xmlns="http://schemas.microsoft.com/office/spreadsheetml/2009/9/main" objectType="CheckBox" noThreeD="1"/>
</file>

<file path=xl/ctrlProps/ctrlProp87.xml><?xml version="1.0" encoding="utf-8"?>
<formControlPr xmlns="http://schemas.microsoft.com/office/spreadsheetml/2009/9/main" objectType="CheckBox" noThreeD="1"/>
</file>

<file path=xl/ctrlProps/ctrlProp88.xml><?xml version="1.0" encoding="utf-8"?>
<formControlPr xmlns="http://schemas.microsoft.com/office/spreadsheetml/2009/9/main" objectType="CheckBox" noThreeD="1"/>
</file>

<file path=xl/ctrlProps/ctrlProp89.xml><?xml version="1.0" encoding="utf-8"?>
<formControlPr xmlns="http://schemas.microsoft.com/office/spreadsheetml/2009/9/main" objectType="CheckBox" noThreeD="1"/>
</file>

<file path=xl/ctrlProps/ctrlProp9.xml><?xml version="1.0" encoding="utf-8"?>
<formControlPr xmlns="http://schemas.microsoft.com/office/spreadsheetml/2009/9/main" objectType="CheckBox" noThreeD="1"/>
</file>

<file path=xl/ctrlProps/ctrlProp90.xml><?xml version="1.0" encoding="utf-8"?>
<formControlPr xmlns="http://schemas.microsoft.com/office/spreadsheetml/2009/9/main" objectType="CheckBox" noThreeD="1"/>
</file>

<file path=xl/ctrlProps/ctrlProp91.xml><?xml version="1.0" encoding="utf-8"?>
<formControlPr xmlns="http://schemas.microsoft.com/office/spreadsheetml/2009/9/main" objectType="CheckBox" noThreeD="1"/>
</file>

<file path=xl/ctrlProps/ctrlProp92.xml><?xml version="1.0" encoding="utf-8"?>
<formControlPr xmlns="http://schemas.microsoft.com/office/spreadsheetml/2009/9/main" objectType="CheckBox" noThreeD="1"/>
</file>

<file path=xl/ctrlProps/ctrlProp93.xml><?xml version="1.0" encoding="utf-8"?>
<formControlPr xmlns="http://schemas.microsoft.com/office/spreadsheetml/2009/9/main" objectType="CheckBox" noThreeD="1"/>
</file>

<file path=xl/ctrlProps/ctrlProp94.xml><?xml version="1.0" encoding="utf-8"?>
<formControlPr xmlns="http://schemas.microsoft.com/office/spreadsheetml/2009/9/main" objectType="CheckBox" noThreeD="1"/>
</file>

<file path=xl/ctrlProps/ctrlProp95.xml><?xml version="1.0" encoding="utf-8"?>
<formControlPr xmlns="http://schemas.microsoft.com/office/spreadsheetml/2009/9/main" objectType="CheckBox" noThreeD="1"/>
</file>

<file path=xl/ctrlProps/ctrlProp96.xml><?xml version="1.0" encoding="utf-8"?>
<formControlPr xmlns="http://schemas.microsoft.com/office/spreadsheetml/2009/9/main" objectType="CheckBox" noThreeD="1"/>
</file>

<file path=xl/ctrlProps/ctrlProp97.xml><?xml version="1.0" encoding="utf-8"?>
<formControlPr xmlns="http://schemas.microsoft.com/office/spreadsheetml/2009/9/main" objectType="CheckBox" noThreeD="1"/>
</file>

<file path=xl/ctrlProps/ctrlProp98.xml><?xml version="1.0" encoding="utf-8"?>
<formControlPr xmlns="http://schemas.microsoft.com/office/spreadsheetml/2009/9/main" objectType="CheckBox" noThreeD="1"/>
</file>

<file path=xl/ctrlProps/ctrlProp99.xml><?xml version="1.0" encoding="utf-8"?>
<formControlPr xmlns="http://schemas.microsoft.com/office/spreadsheetml/2009/9/main" objectType="CheckBox" noThreeD="1"/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jpeg"/><Relationship Id="rId3" Type="http://schemas.openxmlformats.org/officeDocument/2006/relationships/image" Target="../media/image2.jpeg"/><Relationship Id="rId7" Type="http://schemas.openxmlformats.org/officeDocument/2006/relationships/image" Target="../media/image6.jpeg"/><Relationship Id="rId12" Type="http://schemas.openxmlformats.org/officeDocument/2006/relationships/image" Target="../media/image11.jpe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Relationship Id="rId6" Type="http://schemas.openxmlformats.org/officeDocument/2006/relationships/image" Target="../media/image5.jpeg"/><Relationship Id="rId11" Type="http://schemas.openxmlformats.org/officeDocument/2006/relationships/image" Target="../media/image10.jpeg"/><Relationship Id="rId5" Type="http://schemas.openxmlformats.org/officeDocument/2006/relationships/image" Target="../media/image4.jpeg"/><Relationship Id="rId10" Type="http://schemas.openxmlformats.org/officeDocument/2006/relationships/image" Target="../media/image9.jpeg"/><Relationship Id="rId4" Type="http://schemas.openxmlformats.org/officeDocument/2006/relationships/image" Target="../media/image3.jpeg"/><Relationship Id="rId9" Type="http://schemas.openxmlformats.org/officeDocument/2006/relationships/image" Target="../media/image8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3.png"/><Relationship Id="rId1" Type="http://schemas.openxmlformats.org/officeDocument/2006/relationships/image" Target="../media/image14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3.png"/><Relationship Id="rId1" Type="http://schemas.openxmlformats.org/officeDocument/2006/relationships/image" Target="../media/image12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666750</xdr:colOff>
      <xdr:row>6</xdr:row>
      <xdr:rowOff>66675</xdr:rowOff>
    </xdr:from>
    <xdr:to>
      <xdr:col>7</xdr:col>
      <xdr:colOff>285750</xdr:colOff>
      <xdr:row>16</xdr:row>
      <xdr:rowOff>38100</xdr:rowOff>
    </xdr:to>
    <xdr:pic>
      <xdr:nvPicPr>
        <xdr:cNvPr id="39" name="Imagem 38" descr="cid:image002.jpg@01D4EA2D.22F0A090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6750" y="1209675"/>
          <a:ext cx="6257925" cy="1876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466724</xdr:colOff>
      <xdr:row>18</xdr:row>
      <xdr:rowOff>133350</xdr:rowOff>
    </xdr:from>
    <xdr:to>
      <xdr:col>9</xdr:col>
      <xdr:colOff>61912</xdr:colOff>
      <xdr:row>36</xdr:row>
      <xdr:rowOff>38100</xdr:rowOff>
    </xdr:to>
    <xdr:pic>
      <xdr:nvPicPr>
        <xdr:cNvPr id="40" name="Imagem 39" descr="cid:image003.jpg@01D4EA2D.22F0A090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/>
      </xdr:nvPicPr>
      <xdr:blipFill>
        <a:blip xmlns:r="http://schemas.openxmlformats.org/officeDocument/2006/relationships" r:embed="rId3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6090" y="3562350"/>
          <a:ext cx="7606030" cy="3333750"/>
        </a:xfrm>
        <a:prstGeom prst="rect">
          <a:avLst/>
        </a:prstGeom>
        <a:noFill/>
      </xdr:spPr>
    </xdr:pic>
    <xdr:clientData/>
  </xdr:twoCellAnchor>
  <xdr:twoCellAnchor>
    <xdr:from>
      <xdr:col>1</xdr:col>
      <xdr:colOff>342900</xdr:colOff>
      <xdr:row>42</xdr:row>
      <xdr:rowOff>152400</xdr:rowOff>
    </xdr:from>
    <xdr:to>
      <xdr:col>10</xdr:col>
      <xdr:colOff>428625</xdr:colOff>
      <xdr:row>49</xdr:row>
      <xdr:rowOff>123825</xdr:rowOff>
    </xdr:to>
    <xdr:pic>
      <xdr:nvPicPr>
        <xdr:cNvPr id="44" name="Imagem 43" descr="cid:image002.jpg@01D5068E.8FCC20E0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95550" y="8153400"/>
          <a:ext cx="6629400" cy="1304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352425</xdr:colOff>
      <xdr:row>49</xdr:row>
      <xdr:rowOff>180975</xdr:rowOff>
    </xdr:from>
    <xdr:to>
      <xdr:col>6</xdr:col>
      <xdr:colOff>438150</xdr:colOff>
      <xdr:row>56</xdr:row>
      <xdr:rowOff>123825</xdr:rowOff>
    </xdr:to>
    <xdr:pic>
      <xdr:nvPicPr>
        <xdr:cNvPr id="45" name="Imagem 44" descr="cid:image003.jpg@01D5068E.8FCC20E0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05075" y="9515475"/>
          <a:ext cx="3886200" cy="1276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0</xdr:colOff>
      <xdr:row>62</xdr:row>
      <xdr:rowOff>0</xdr:rowOff>
    </xdr:from>
    <xdr:to>
      <xdr:col>10</xdr:col>
      <xdr:colOff>276225</xdr:colOff>
      <xdr:row>72</xdr:row>
      <xdr:rowOff>47625</xdr:rowOff>
    </xdr:to>
    <xdr:pic>
      <xdr:nvPicPr>
        <xdr:cNvPr id="46" name="Imagem 45" descr="cid:image004.jpg@01D5068E.8FCC20E0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152650" y="12515850"/>
          <a:ext cx="6819900" cy="1952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285750</xdr:colOff>
      <xdr:row>62</xdr:row>
      <xdr:rowOff>28575</xdr:rowOff>
    </xdr:from>
    <xdr:to>
      <xdr:col>14</xdr:col>
      <xdr:colOff>542925</xdr:colOff>
      <xdr:row>72</xdr:row>
      <xdr:rowOff>19050</xdr:rowOff>
    </xdr:to>
    <xdr:pic>
      <xdr:nvPicPr>
        <xdr:cNvPr id="47" name="Imagem 46" descr="cid:image005.jpg@01D5068E.8FCC20E0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982075" y="12544425"/>
          <a:ext cx="3000375" cy="1895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47625</xdr:colOff>
      <xdr:row>78</xdr:row>
      <xdr:rowOff>28575</xdr:rowOff>
    </xdr:from>
    <xdr:to>
      <xdr:col>9</xdr:col>
      <xdr:colOff>600075</xdr:colOff>
      <xdr:row>98</xdr:row>
      <xdr:rowOff>38100</xdr:rowOff>
    </xdr:to>
    <xdr:pic>
      <xdr:nvPicPr>
        <xdr:cNvPr id="48" name="Imagem 47" descr="cid:image007.jpg@01D5068E.8FCC20E0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200275" y="15592425"/>
          <a:ext cx="6410325" cy="381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0</xdr:colOff>
      <xdr:row>103</xdr:row>
      <xdr:rowOff>0</xdr:rowOff>
    </xdr:from>
    <xdr:to>
      <xdr:col>9</xdr:col>
      <xdr:colOff>638175</xdr:colOff>
      <xdr:row>117</xdr:row>
      <xdr:rowOff>142875</xdr:rowOff>
    </xdr:to>
    <xdr:pic>
      <xdr:nvPicPr>
        <xdr:cNvPr id="49" name="Imagem 48" descr="cid:image008.jpg@01D5068E.8FCC20E0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152650" y="20326350"/>
          <a:ext cx="6496050" cy="2809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0</xdr:colOff>
      <xdr:row>124</xdr:row>
      <xdr:rowOff>0</xdr:rowOff>
    </xdr:from>
    <xdr:to>
      <xdr:col>8</xdr:col>
      <xdr:colOff>152400</xdr:colOff>
      <xdr:row>141</xdr:row>
      <xdr:rowOff>114300</xdr:rowOff>
    </xdr:to>
    <xdr:pic>
      <xdr:nvPicPr>
        <xdr:cNvPr id="50" name="Imagem 49" descr="cid:image009.jpg@01D5068E.8FCC20E0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152650" y="25088850"/>
          <a:ext cx="5324475" cy="3352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561975</xdr:colOff>
      <xdr:row>147</xdr:row>
      <xdr:rowOff>152400</xdr:rowOff>
    </xdr:from>
    <xdr:to>
      <xdr:col>7</xdr:col>
      <xdr:colOff>504825</xdr:colOff>
      <xdr:row>155</xdr:row>
      <xdr:rowOff>114300</xdr:rowOff>
    </xdr:to>
    <xdr:pic>
      <xdr:nvPicPr>
        <xdr:cNvPr id="51" name="Imagem 50" descr="cid:image006.jpg@01D50FC5.044D33C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61975" y="29622750"/>
          <a:ext cx="6581775" cy="1371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333375</xdr:colOff>
      <xdr:row>147</xdr:row>
      <xdr:rowOff>136525</xdr:rowOff>
    </xdr:from>
    <xdr:to>
      <xdr:col>16</xdr:col>
      <xdr:colOff>9525</xdr:colOff>
      <xdr:row>165</xdr:row>
      <xdr:rowOff>136525</xdr:rowOff>
    </xdr:to>
    <xdr:pic>
      <xdr:nvPicPr>
        <xdr:cNvPr id="52" name="Imagem 51" descr="cid:image007.jpg@01D50FC5.044D33C0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58100" y="29606875"/>
          <a:ext cx="5162550" cy="1387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35</xdr:col>
      <xdr:colOff>272141</xdr:colOff>
      <xdr:row>0</xdr:row>
      <xdr:rowOff>13607</xdr:rowOff>
    </xdr:from>
    <xdr:to>
      <xdr:col>36</xdr:col>
      <xdr:colOff>355682</xdr:colOff>
      <xdr:row>2</xdr:row>
      <xdr:rowOff>87701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590105" y="13335"/>
          <a:ext cx="1007745" cy="50292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35</xdr:col>
      <xdr:colOff>299357</xdr:colOff>
      <xdr:row>0</xdr:row>
      <xdr:rowOff>54429</xdr:rowOff>
    </xdr:from>
    <xdr:to>
      <xdr:col>37</xdr:col>
      <xdr:colOff>1898</xdr:colOff>
      <xdr:row>2</xdr:row>
      <xdr:rowOff>128523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360235" y="53975"/>
          <a:ext cx="1007110" cy="50292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35</xdr:col>
      <xdr:colOff>312966</xdr:colOff>
      <xdr:row>0</xdr:row>
      <xdr:rowOff>27214</xdr:rowOff>
    </xdr:from>
    <xdr:to>
      <xdr:col>36</xdr:col>
      <xdr:colOff>382899</xdr:colOff>
      <xdr:row>2</xdr:row>
      <xdr:rowOff>101308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887920" y="26670"/>
          <a:ext cx="1003300" cy="50292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35</xdr:col>
      <xdr:colOff>299357</xdr:colOff>
      <xdr:row>0</xdr:row>
      <xdr:rowOff>13607</xdr:rowOff>
    </xdr:from>
    <xdr:to>
      <xdr:col>36</xdr:col>
      <xdr:colOff>410112</xdr:colOff>
      <xdr:row>2</xdr:row>
      <xdr:rowOff>87701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845885" y="13335"/>
          <a:ext cx="1005840" cy="50292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35</xdr:col>
      <xdr:colOff>367393</xdr:colOff>
      <xdr:row>0</xdr:row>
      <xdr:rowOff>0</xdr:rowOff>
    </xdr:from>
    <xdr:to>
      <xdr:col>36</xdr:col>
      <xdr:colOff>464541</xdr:colOff>
      <xdr:row>2</xdr:row>
      <xdr:rowOff>74094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428180" y="0"/>
          <a:ext cx="1011555" cy="502285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35</xdr:col>
      <xdr:colOff>285750</xdr:colOff>
      <xdr:row>0</xdr:row>
      <xdr:rowOff>0</xdr:rowOff>
    </xdr:from>
    <xdr:to>
      <xdr:col>36</xdr:col>
      <xdr:colOff>382898</xdr:colOff>
      <xdr:row>2</xdr:row>
      <xdr:rowOff>74094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089725" y="0"/>
          <a:ext cx="1001395" cy="502285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35</xdr:col>
      <xdr:colOff>272143</xdr:colOff>
      <xdr:row>0</xdr:row>
      <xdr:rowOff>27215</xdr:rowOff>
    </xdr:from>
    <xdr:to>
      <xdr:col>36</xdr:col>
      <xdr:colOff>369291</xdr:colOff>
      <xdr:row>2</xdr:row>
      <xdr:rowOff>101309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332930" y="26670"/>
          <a:ext cx="1011555" cy="50292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35</xdr:col>
      <xdr:colOff>326571</xdr:colOff>
      <xdr:row>0</xdr:row>
      <xdr:rowOff>0</xdr:rowOff>
    </xdr:from>
    <xdr:to>
      <xdr:col>36</xdr:col>
      <xdr:colOff>410112</xdr:colOff>
      <xdr:row>2</xdr:row>
      <xdr:rowOff>74094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644715" y="0"/>
          <a:ext cx="1007110" cy="502285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1489075</xdr:colOff>
      <xdr:row>5</xdr:row>
      <xdr:rowOff>200024</xdr:rowOff>
    </xdr:from>
    <xdr:to>
      <xdr:col>9</xdr:col>
      <xdr:colOff>1670050</xdr:colOff>
      <xdr:row>6</xdr:row>
      <xdr:rowOff>190456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l="20690" t="17256" r="13793" b="-1"/>
        <a:stretch>
          <a:fillRect/>
        </a:stretch>
      </xdr:blipFill>
      <xdr:spPr>
        <a:xfrm>
          <a:off x="12042775" y="4714240"/>
          <a:ext cx="180975" cy="228600"/>
        </a:xfrm>
        <a:prstGeom prst="rect">
          <a:avLst/>
        </a:prstGeom>
      </xdr:spPr>
    </xdr:pic>
    <xdr:clientData/>
  </xdr:twoCellAnchor>
  <xdr:twoCellAnchor editAs="oneCell">
    <xdr:from>
      <xdr:col>31</xdr:col>
      <xdr:colOff>1449917</xdr:colOff>
      <xdr:row>1</xdr:row>
      <xdr:rowOff>21166</xdr:rowOff>
    </xdr:from>
    <xdr:to>
      <xdr:col>32</xdr:col>
      <xdr:colOff>320910</xdr:colOff>
      <xdr:row>2</xdr:row>
      <xdr:rowOff>297855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473005" y="220980"/>
          <a:ext cx="1004570" cy="50546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50</xdr:col>
      <xdr:colOff>557893</xdr:colOff>
      <xdr:row>0</xdr:row>
      <xdr:rowOff>0</xdr:rowOff>
    </xdr:from>
    <xdr:to>
      <xdr:col>52</xdr:col>
      <xdr:colOff>15505</xdr:colOff>
      <xdr:row>2</xdr:row>
      <xdr:rowOff>6059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124755" y="0"/>
          <a:ext cx="1019810" cy="50101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130969</xdr:colOff>
      <xdr:row>3</xdr:row>
      <xdr:rowOff>178594</xdr:rowOff>
    </xdr:from>
    <xdr:to>
      <xdr:col>5</xdr:col>
      <xdr:colOff>640815</xdr:colOff>
      <xdr:row>6</xdr:row>
      <xdr:rowOff>547688</xdr:rowOff>
    </xdr:to>
    <xdr:pic>
      <xdr:nvPicPr>
        <xdr:cNvPr id="5" name="Imagem 2" descr="image006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40360" y="759460"/>
          <a:ext cx="3253105" cy="9404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130969</xdr:colOff>
      <xdr:row>3</xdr:row>
      <xdr:rowOff>178594</xdr:rowOff>
    </xdr:from>
    <xdr:to>
      <xdr:col>5</xdr:col>
      <xdr:colOff>640815</xdr:colOff>
      <xdr:row>6</xdr:row>
      <xdr:rowOff>547688</xdr:rowOff>
    </xdr:to>
    <xdr:pic>
      <xdr:nvPicPr>
        <xdr:cNvPr id="3" name="Imagem 2" descr="image006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40360" y="759460"/>
          <a:ext cx="3253105" cy="9404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1464469</xdr:colOff>
      <xdr:row>0</xdr:row>
      <xdr:rowOff>52034</xdr:rowOff>
    </xdr:from>
    <xdr:to>
      <xdr:col>8</xdr:col>
      <xdr:colOff>2473295</xdr:colOff>
      <xdr:row>2</xdr:row>
      <xdr:rowOff>180557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112635" y="51435"/>
          <a:ext cx="1008380" cy="509905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47</xdr:col>
      <xdr:colOff>365124</xdr:colOff>
      <xdr:row>0</xdr:row>
      <xdr:rowOff>0</xdr:rowOff>
    </xdr:from>
    <xdr:to>
      <xdr:col>48</xdr:col>
      <xdr:colOff>675450</xdr:colOff>
      <xdr:row>2</xdr:row>
      <xdr:rowOff>5492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302065" y="0"/>
          <a:ext cx="996315" cy="500380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857250</xdr:colOff>
      <xdr:row>0</xdr:row>
      <xdr:rowOff>0</xdr:rowOff>
    </xdr:from>
    <xdr:to>
      <xdr:col>21</xdr:col>
      <xdr:colOff>0</xdr:colOff>
      <xdr:row>1</xdr:row>
      <xdr:rowOff>204723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955000" y="0"/>
          <a:ext cx="990600" cy="499745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342900</xdr:colOff>
      <xdr:row>0</xdr:row>
      <xdr:rowOff>0</xdr:rowOff>
    </xdr:from>
    <xdr:to>
      <xdr:col>20</xdr:col>
      <xdr:colOff>1342201</xdr:colOff>
      <xdr:row>1</xdr:row>
      <xdr:rowOff>204723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431125" y="0"/>
          <a:ext cx="998855" cy="499745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361950</xdr:colOff>
      <xdr:row>0</xdr:row>
      <xdr:rowOff>0</xdr:rowOff>
    </xdr:from>
    <xdr:to>
      <xdr:col>21</xdr:col>
      <xdr:colOff>18226</xdr:colOff>
      <xdr:row>1</xdr:row>
      <xdr:rowOff>204723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154900" y="0"/>
          <a:ext cx="998855" cy="499745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361950</xdr:colOff>
      <xdr:row>0</xdr:row>
      <xdr:rowOff>0</xdr:rowOff>
    </xdr:from>
    <xdr:to>
      <xdr:col>21</xdr:col>
      <xdr:colOff>18226</xdr:colOff>
      <xdr:row>1</xdr:row>
      <xdr:rowOff>204723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069175" y="0"/>
          <a:ext cx="998855" cy="499745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342900</xdr:colOff>
      <xdr:row>0</xdr:row>
      <xdr:rowOff>0</xdr:rowOff>
    </xdr:from>
    <xdr:to>
      <xdr:col>21</xdr:col>
      <xdr:colOff>0</xdr:colOff>
      <xdr:row>1</xdr:row>
      <xdr:rowOff>204723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126325" y="0"/>
          <a:ext cx="1000125" cy="499745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342900</xdr:colOff>
      <xdr:row>0</xdr:row>
      <xdr:rowOff>0</xdr:rowOff>
    </xdr:from>
    <xdr:to>
      <xdr:col>21</xdr:col>
      <xdr:colOff>0</xdr:colOff>
      <xdr:row>1</xdr:row>
      <xdr:rowOff>204723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069175" y="0"/>
          <a:ext cx="1000125" cy="499745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381000</xdr:colOff>
      <xdr:row>0</xdr:row>
      <xdr:rowOff>0</xdr:rowOff>
    </xdr:from>
    <xdr:to>
      <xdr:col>21</xdr:col>
      <xdr:colOff>37276</xdr:colOff>
      <xdr:row>1</xdr:row>
      <xdr:rowOff>204723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126325" y="0"/>
          <a:ext cx="998855" cy="499745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361950</xdr:colOff>
      <xdr:row>0</xdr:row>
      <xdr:rowOff>0</xdr:rowOff>
    </xdr:from>
    <xdr:to>
      <xdr:col>21</xdr:col>
      <xdr:colOff>18226</xdr:colOff>
      <xdr:row>1</xdr:row>
      <xdr:rowOff>204723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126325" y="0"/>
          <a:ext cx="998855" cy="499745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342900</xdr:colOff>
      <xdr:row>0</xdr:row>
      <xdr:rowOff>0</xdr:rowOff>
    </xdr:from>
    <xdr:to>
      <xdr:col>21</xdr:col>
      <xdr:colOff>0</xdr:colOff>
      <xdr:row>1</xdr:row>
      <xdr:rowOff>204723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059650" y="0"/>
          <a:ext cx="1000125" cy="49974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394607</xdr:colOff>
      <xdr:row>0</xdr:row>
      <xdr:rowOff>68035</xdr:rowOff>
    </xdr:from>
    <xdr:to>
      <xdr:col>13</xdr:col>
      <xdr:colOff>600612</xdr:colOff>
      <xdr:row>0</xdr:row>
      <xdr:rowOff>577558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700135" y="67945"/>
          <a:ext cx="1005840" cy="509270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342900</xdr:colOff>
      <xdr:row>0</xdr:row>
      <xdr:rowOff>0</xdr:rowOff>
    </xdr:from>
    <xdr:to>
      <xdr:col>20</xdr:col>
      <xdr:colOff>1342201</xdr:colOff>
      <xdr:row>1</xdr:row>
      <xdr:rowOff>204723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031075" y="0"/>
          <a:ext cx="998855" cy="499745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342900</xdr:colOff>
      <xdr:row>0</xdr:row>
      <xdr:rowOff>0</xdr:rowOff>
    </xdr:from>
    <xdr:to>
      <xdr:col>21</xdr:col>
      <xdr:colOff>0</xdr:colOff>
      <xdr:row>1</xdr:row>
      <xdr:rowOff>204723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078700" y="0"/>
          <a:ext cx="1000125" cy="499745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0</xdr:colOff>
      <xdr:row>0</xdr:row>
      <xdr:rowOff>0</xdr:rowOff>
    </xdr:from>
    <xdr:to>
      <xdr:col>21</xdr:col>
      <xdr:colOff>42719</xdr:colOff>
      <xdr:row>2</xdr:row>
      <xdr:rowOff>6059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106525" y="0"/>
          <a:ext cx="1004570" cy="501015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68036</xdr:colOff>
      <xdr:row>0</xdr:row>
      <xdr:rowOff>0</xdr:rowOff>
    </xdr:from>
    <xdr:to>
      <xdr:col>15</xdr:col>
      <xdr:colOff>1897</xdr:colOff>
      <xdr:row>2</xdr:row>
      <xdr:rowOff>6059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945995" y="0"/>
          <a:ext cx="1009650" cy="501015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27214</xdr:colOff>
      <xdr:row>0</xdr:row>
      <xdr:rowOff>0</xdr:rowOff>
    </xdr:from>
    <xdr:to>
      <xdr:col>16</xdr:col>
      <xdr:colOff>355683</xdr:colOff>
      <xdr:row>2</xdr:row>
      <xdr:rowOff>6059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904720" y="0"/>
          <a:ext cx="1014730" cy="501015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966106</xdr:colOff>
      <xdr:row>0</xdr:row>
      <xdr:rowOff>0</xdr:rowOff>
    </xdr:from>
    <xdr:to>
      <xdr:col>19</xdr:col>
      <xdr:colOff>101229</xdr:colOff>
      <xdr:row>2</xdr:row>
      <xdr:rowOff>6059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744950" y="0"/>
          <a:ext cx="1015365" cy="501015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228600</xdr:colOff>
          <xdr:row>18</xdr:row>
          <xdr:rowOff>9525</xdr:rowOff>
        </xdr:from>
        <xdr:to>
          <xdr:col>2</xdr:col>
          <xdr:colOff>0</xdr:colOff>
          <xdr:row>18</xdr:row>
          <xdr:rowOff>228600</xdr:rowOff>
        </xdr:to>
        <xdr:sp macro="" textlink="">
          <xdr:nvSpPr>
            <xdr:cNvPr id="49153" name="Check Box 1" hidden="1">
              <a:extLst>
                <a:ext uri="{63B3BB69-23CF-44E3-9099-C40C66FF867C}">
                  <a14:compatExt spid="_x0000_s49153"/>
                </a:ext>
                <a:ext uri="{FF2B5EF4-FFF2-40B4-BE49-F238E27FC236}">
                  <a16:creationId xmlns:a16="http://schemas.microsoft.com/office/drawing/2014/main" id="{00000000-0008-0000-2400-000001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228600</xdr:colOff>
          <xdr:row>17</xdr:row>
          <xdr:rowOff>9525</xdr:rowOff>
        </xdr:from>
        <xdr:to>
          <xdr:col>2</xdr:col>
          <xdr:colOff>0</xdr:colOff>
          <xdr:row>17</xdr:row>
          <xdr:rowOff>228600</xdr:rowOff>
        </xdr:to>
        <xdr:sp macro="" textlink="">
          <xdr:nvSpPr>
            <xdr:cNvPr id="49154" name="Check Box 2" hidden="1">
              <a:extLst>
                <a:ext uri="{63B3BB69-23CF-44E3-9099-C40C66FF867C}">
                  <a14:compatExt spid="_x0000_s49154"/>
                </a:ext>
                <a:ext uri="{FF2B5EF4-FFF2-40B4-BE49-F238E27FC236}">
                  <a16:creationId xmlns:a16="http://schemas.microsoft.com/office/drawing/2014/main" id="{00000000-0008-0000-2400-000002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228600</xdr:colOff>
          <xdr:row>18</xdr:row>
          <xdr:rowOff>0</xdr:rowOff>
        </xdr:from>
        <xdr:to>
          <xdr:col>2</xdr:col>
          <xdr:colOff>0</xdr:colOff>
          <xdr:row>18</xdr:row>
          <xdr:rowOff>219075</xdr:rowOff>
        </xdr:to>
        <xdr:sp macro="" textlink="">
          <xdr:nvSpPr>
            <xdr:cNvPr id="49155" name="Check Box 3" hidden="1">
              <a:extLst>
                <a:ext uri="{63B3BB69-23CF-44E3-9099-C40C66FF867C}">
                  <a14:compatExt spid="_x0000_s49155"/>
                </a:ext>
                <a:ext uri="{FF2B5EF4-FFF2-40B4-BE49-F238E27FC236}">
                  <a16:creationId xmlns:a16="http://schemas.microsoft.com/office/drawing/2014/main" id="{00000000-0008-0000-2400-000003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228600</xdr:colOff>
          <xdr:row>44</xdr:row>
          <xdr:rowOff>9525</xdr:rowOff>
        </xdr:from>
        <xdr:to>
          <xdr:col>2</xdr:col>
          <xdr:colOff>0</xdr:colOff>
          <xdr:row>44</xdr:row>
          <xdr:rowOff>228600</xdr:rowOff>
        </xdr:to>
        <xdr:sp macro="" textlink="">
          <xdr:nvSpPr>
            <xdr:cNvPr id="49156" name="Check Box 4" hidden="1">
              <a:extLst>
                <a:ext uri="{63B3BB69-23CF-44E3-9099-C40C66FF867C}">
                  <a14:compatExt spid="_x0000_s49156"/>
                </a:ext>
                <a:ext uri="{FF2B5EF4-FFF2-40B4-BE49-F238E27FC236}">
                  <a16:creationId xmlns:a16="http://schemas.microsoft.com/office/drawing/2014/main" id="{00000000-0008-0000-2400-000004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228600</xdr:colOff>
          <xdr:row>45</xdr:row>
          <xdr:rowOff>9525</xdr:rowOff>
        </xdr:from>
        <xdr:to>
          <xdr:col>2</xdr:col>
          <xdr:colOff>0</xdr:colOff>
          <xdr:row>45</xdr:row>
          <xdr:rowOff>228600</xdr:rowOff>
        </xdr:to>
        <xdr:sp macro="" textlink="">
          <xdr:nvSpPr>
            <xdr:cNvPr id="49157" name="Check Box 5" hidden="1">
              <a:extLst>
                <a:ext uri="{63B3BB69-23CF-44E3-9099-C40C66FF867C}">
                  <a14:compatExt spid="_x0000_s49157"/>
                </a:ext>
                <a:ext uri="{FF2B5EF4-FFF2-40B4-BE49-F238E27FC236}">
                  <a16:creationId xmlns:a16="http://schemas.microsoft.com/office/drawing/2014/main" id="{00000000-0008-0000-2400-000005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228600</xdr:colOff>
          <xdr:row>43</xdr:row>
          <xdr:rowOff>9525</xdr:rowOff>
        </xdr:from>
        <xdr:to>
          <xdr:col>2</xdr:col>
          <xdr:colOff>0</xdr:colOff>
          <xdr:row>43</xdr:row>
          <xdr:rowOff>228600</xdr:rowOff>
        </xdr:to>
        <xdr:sp macro="" textlink="">
          <xdr:nvSpPr>
            <xdr:cNvPr id="49158" name="Check Box 6" hidden="1">
              <a:extLst>
                <a:ext uri="{63B3BB69-23CF-44E3-9099-C40C66FF867C}">
                  <a14:compatExt spid="_x0000_s49158"/>
                </a:ext>
                <a:ext uri="{FF2B5EF4-FFF2-40B4-BE49-F238E27FC236}">
                  <a16:creationId xmlns:a16="http://schemas.microsoft.com/office/drawing/2014/main" id="{00000000-0008-0000-2400-000006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228600</xdr:colOff>
          <xdr:row>44</xdr:row>
          <xdr:rowOff>0</xdr:rowOff>
        </xdr:from>
        <xdr:to>
          <xdr:col>2</xdr:col>
          <xdr:colOff>0</xdr:colOff>
          <xdr:row>44</xdr:row>
          <xdr:rowOff>219075</xdr:rowOff>
        </xdr:to>
        <xdr:sp macro="" textlink="">
          <xdr:nvSpPr>
            <xdr:cNvPr id="49159" name="Check Box 7" hidden="1">
              <a:extLst>
                <a:ext uri="{63B3BB69-23CF-44E3-9099-C40C66FF867C}">
                  <a14:compatExt spid="_x0000_s49159"/>
                </a:ext>
                <a:ext uri="{FF2B5EF4-FFF2-40B4-BE49-F238E27FC236}">
                  <a16:creationId xmlns:a16="http://schemas.microsoft.com/office/drawing/2014/main" id="{00000000-0008-0000-2400-000007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228600</xdr:colOff>
          <xdr:row>53</xdr:row>
          <xdr:rowOff>9525</xdr:rowOff>
        </xdr:from>
        <xdr:to>
          <xdr:col>8</xdr:col>
          <xdr:colOff>647700</xdr:colOff>
          <xdr:row>53</xdr:row>
          <xdr:rowOff>228600</xdr:rowOff>
        </xdr:to>
        <xdr:sp macro="" textlink="">
          <xdr:nvSpPr>
            <xdr:cNvPr id="49160" name="Check Box 8" hidden="1">
              <a:extLst>
                <a:ext uri="{63B3BB69-23CF-44E3-9099-C40C66FF867C}">
                  <a14:compatExt spid="_x0000_s49160"/>
                </a:ext>
                <a:ext uri="{FF2B5EF4-FFF2-40B4-BE49-F238E27FC236}">
                  <a16:creationId xmlns:a16="http://schemas.microsoft.com/office/drawing/2014/main" id="{00000000-0008-0000-2400-000008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228600</xdr:colOff>
          <xdr:row>55</xdr:row>
          <xdr:rowOff>9525</xdr:rowOff>
        </xdr:from>
        <xdr:to>
          <xdr:col>8</xdr:col>
          <xdr:colOff>647700</xdr:colOff>
          <xdr:row>55</xdr:row>
          <xdr:rowOff>228600</xdr:rowOff>
        </xdr:to>
        <xdr:sp macro="" textlink="">
          <xdr:nvSpPr>
            <xdr:cNvPr id="49161" name="Check Box 9" hidden="1">
              <a:extLst>
                <a:ext uri="{63B3BB69-23CF-44E3-9099-C40C66FF867C}">
                  <a14:compatExt spid="_x0000_s49161"/>
                </a:ext>
                <a:ext uri="{FF2B5EF4-FFF2-40B4-BE49-F238E27FC236}">
                  <a16:creationId xmlns:a16="http://schemas.microsoft.com/office/drawing/2014/main" id="{00000000-0008-0000-2400-000009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228600</xdr:colOff>
          <xdr:row>52</xdr:row>
          <xdr:rowOff>9525</xdr:rowOff>
        </xdr:from>
        <xdr:to>
          <xdr:col>8</xdr:col>
          <xdr:colOff>647700</xdr:colOff>
          <xdr:row>52</xdr:row>
          <xdr:rowOff>228600</xdr:rowOff>
        </xdr:to>
        <xdr:sp macro="" textlink="">
          <xdr:nvSpPr>
            <xdr:cNvPr id="49162" name="Check Box 10" hidden="1">
              <a:extLst>
                <a:ext uri="{63B3BB69-23CF-44E3-9099-C40C66FF867C}">
                  <a14:compatExt spid="_x0000_s49162"/>
                </a:ext>
                <a:ext uri="{FF2B5EF4-FFF2-40B4-BE49-F238E27FC236}">
                  <a16:creationId xmlns:a16="http://schemas.microsoft.com/office/drawing/2014/main" id="{00000000-0008-0000-2400-00000A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228600</xdr:colOff>
          <xdr:row>53</xdr:row>
          <xdr:rowOff>0</xdr:rowOff>
        </xdr:from>
        <xdr:to>
          <xdr:col>8</xdr:col>
          <xdr:colOff>647700</xdr:colOff>
          <xdr:row>53</xdr:row>
          <xdr:rowOff>219075</xdr:rowOff>
        </xdr:to>
        <xdr:sp macro="" textlink="">
          <xdr:nvSpPr>
            <xdr:cNvPr id="49163" name="Check Box 11" hidden="1">
              <a:extLst>
                <a:ext uri="{63B3BB69-23CF-44E3-9099-C40C66FF867C}">
                  <a14:compatExt spid="_x0000_s49163"/>
                </a:ext>
                <a:ext uri="{FF2B5EF4-FFF2-40B4-BE49-F238E27FC236}">
                  <a16:creationId xmlns:a16="http://schemas.microsoft.com/office/drawing/2014/main" id="{00000000-0008-0000-2400-00000B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228600</xdr:colOff>
          <xdr:row>53</xdr:row>
          <xdr:rowOff>9525</xdr:rowOff>
        </xdr:from>
        <xdr:to>
          <xdr:col>9</xdr:col>
          <xdr:colOff>647700</xdr:colOff>
          <xdr:row>53</xdr:row>
          <xdr:rowOff>228600</xdr:rowOff>
        </xdr:to>
        <xdr:sp macro="" textlink="">
          <xdr:nvSpPr>
            <xdr:cNvPr id="49164" name="Check Box 12" hidden="1">
              <a:extLst>
                <a:ext uri="{63B3BB69-23CF-44E3-9099-C40C66FF867C}">
                  <a14:compatExt spid="_x0000_s49164"/>
                </a:ext>
                <a:ext uri="{FF2B5EF4-FFF2-40B4-BE49-F238E27FC236}">
                  <a16:creationId xmlns:a16="http://schemas.microsoft.com/office/drawing/2014/main" id="{00000000-0008-0000-2400-00000C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228600</xdr:colOff>
          <xdr:row>55</xdr:row>
          <xdr:rowOff>9525</xdr:rowOff>
        </xdr:from>
        <xdr:to>
          <xdr:col>9</xdr:col>
          <xdr:colOff>647700</xdr:colOff>
          <xdr:row>55</xdr:row>
          <xdr:rowOff>228600</xdr:rowOff>
        </xdr:to>
        <xdr:sp macro="" textlink="">
          <xdr:nvSpPr>
            <xdr:cNvPr id="49165" name="Check Box 13" hidden="1">
              <a:extLst>
                <a:ext uri="{63B3BB69-23CF-44E3-9099-C40C66FF867C}">
                  <a14:compatExt spid="_x0000_s49165"/>
                </a:ext>
                <a:ext uri="{FF2B5EF4-FFF2-40B4-BE49-F238E27FC236}">
                  <a16:creationId xmlns:a16="http://schemas.microsoft.com/office/drawing/2014/main" id="{00000000-0008-0000-2400-00000D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228600</xdr:colOff>
          <xdr:row>52</xdr:row>
          <xdr:rowOff>9525</xdr:rowOff>
        </xdr:from>
        <xdr:to>
          <xdr:col>9</xdr:col>
          <xdr:colOff>647700</xdr:colOff>
          <xdr:row>52</xdr:row>
          <xdr:rowOff>228600</xdr:rowOff>
        </xdr:to>
        <xdr:sp macro="" textlink="">
          <xdr:nvSpPr>
            <xdr:cNvPr id="49166" name="Check Box 14" hidden="1">
              <a:extLst>
                <a:ext uri="{63B3BB69-23CF-44E3-9099-C40C66FF867C}">
                  <a14:compatExt spid="_x0000_s49166"/>
                </a:ext>
                <a:ext uri="{FF2B5EF4-FFF2-40B4-BE49-F238E27FC236}">
                  <a16:creationId xmlns:a16="http://schemas.microsoft.com/office/drawing/2014/main" id="{00000000-0008-0000-2400-00000E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228600</xdr:colOff>
          <xdr:row>53</xdr:row>
          <xdr:rowOff>0</xdr:rowOff>
        </xdr:from>
        <xdr:to>
          <xdr:col>9</xdr:col>
          <xdr:colOff>647700</xdr:colOff>
          <xdr:row>53</xdr:row>
          <xdr:rowOff>219075</xdr:rowOff>
        </xdr:to>
        <xdr:sp macro="" textlink="">
          <xdr:nvSpPr>
            <xdr:cNvPr id="49167" name="Check Box 15" hidden="1">
              <a:extLst>
                <a:ext uri="{63B3BB69-23CF-44E3-9099-C40C66FF867C}">
                  <a14:compatExt spid="_x0000_s49167"/>
                </a:ext>
                <a:ext uri="{FF2B5EF4-FFF2-40B4-BE49-F238E27FC236}">
                  <a16:creationId xmlns:a16="http://schemas.microsoft.com/office/drawing/2014/main" id="{00000000-0008-0000-2400-00000F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228600</xdr:colOff>
          <xdr:row>53</xdr:row>
          <xdr:rowOff>9525</xdr:rowOff>
        </xdr:from>
        <xdr:to>
          <xdr:col>10</xdr:col>
          <xdr:colOff>647700</xdr:colOff>
          <xdr:row>53</xdr:row>
          <xdr:rowOff>228600</xdr:rowOff>
        </xdr:to>
        <xdr:sp macro="" textlink="">
          <xdr:nvSpPr>
            <xdr:cNvPr id="49168" name="Check Box 16" hidden="1">
              <a:extLst>
                <a:ext uri="{63B3BB69-23CF-44E3-9099-C40C66FF867C}">
                  <a14:compatExt spid="_x0000_s49168"/>
                </a:ext>
                <a:ext uri="{FF2B5EF4-FFF2-40B4-BE49-F238E27FC236}">
                  <a16:creationId xmlns:a16="http://schemas.microsoft.com/office/drawing/2014/main" id="{00000000-0008-0000-2400-000010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228600</xdr:colOff>
          <xdr:row>55</xdr:row>
          <xdr:rowOff>9525</xdr:rowOff>
        </xdr:from>
        <xdr:to>
          <xdr:col>10</xdr:col>
          <xdr:colOff>647700</xdr:colOff>
          <xdr:row>55</xdr:row>
          <xdr:rowOff>228600</xdr:rowOff>
        </xdr:to>
        <xdr:sp macro="" textlink="">
          <xdr:nvSpPr>
            <xdr:cNvPr id="49169" name="Check Box 17" hidden="1">
              <a:extLst>
                <a:ext uri="{63B3BB69-23CF-44E3-9099-C40C66FF867C}">
                  <a14:compatExt spid="_x0000_s49169"/>
                </a:ext>
                <a:ext uri="{FF2B5EF4-FFF2-40B4-BE49-F238E27FC236}">
                  <a16:creationId xmlns:a16="http://schemas.microsoft.com/office/drawing/2014/main" id="{00000000-0008-0000-2400-000011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228600</xdr:colOff>
          <xdr:row>52</xdr:row>
          <xdr:rowOff>9525</xdr:rowOff>
        </xdr:from>
        <xdr:to>
          <xdr:col>10</xdr:col>
          <xdr:colOff>647700</xdr:colOff>
          <xdr:row>52</xdr:row>
          <xdr:rowOff>228600</xdr:rowOff>
        </xdr:to>
        <xdr:sp macro="" textlink="">
          <xdr:nvSpPr>
            <xdr:cNvPr id="49170" name="Check Box 18" hidden="1">
              <a:extLst>
                <a:ext uri="{63B3BB69-23CF-44E3-9099-C40C66FF867C}">
                  <a14:compatExt spid="_x0000_s49170"/>
                </a:ext>
                <a:ext uri="{FF2B5EF4-FFF2-40B4-BE49-F238E27FC236}">
                  <a16:creationId xmlns:a16="http://schemas.microsoft.com/office/drawing/2014/main" id="{00000000-0008-0000-2400-000012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228600</xdr:colOff>
          <xdr:row>53</xdr:row>
          <xdr:rowOff>0</xdr:rowOff>
        </xdr:from>
        <xdr:to>
          <xdr:col>10</xdr:col>
          <xdr:colOff>647700</xdr:colOff>
          <xdr:row>53</xdr:row>
          <xdr:rowOff>219075</xdr:rowOff>
        </xdr:to>
        <xdr:sp macro="" textlink="">
          <xdr:nvSpPr>
            <xdr:cNvPr id="49171" name="Check Box 19" hidden="1">
              <a:extLst>
                <a:ext uri="{63B3BB69-23CF-44E3-9099-C40C66FF867C}">
                  <a14:compatExt spid="_x0000_s49171"/>
                </a:ext>
                <a:ext uri="{FF2B5EF4-FFF2-40B4-BE49-F238E27FC236}">
                  <a16:creationId xmlns:a16="http://schemas.microsoft.com/office/drawing/2014/main" id="{00000000-0008-0000-2400-000013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228600</xdr:colOff>
          <xdr:row>64</xdr:row>
          <xdr:rowOff>9525</xdr:rowOff>
        </xdr:from>
        <xdr:to>
          <xdr:col>2</xdr:col>
          <xdr:colOff>0</xdr:colOff>
          <xdr:row>64</xdr:row>
          <xdr:rowOff>228600</xdr:rowOff>
        </xdr:to>
        <xdr:sp macro="" textlink="">
          <xdr:nvSpPr>
            <xdr:cNvPr id="49172" name="Check Box 20" hidden="1">
              <a:extLst>
                <a:ext uri="{63B3BB69-23CF-44E3-9099-C40C66FF867C}">
                  <a14:compatExt spid="_x0000_s49172"/>
                </a:ext>
                <a:ext uri="{FF2B5EF4-FFF2-40B4-BE49-F238E27FC236}">
                  <a16:creationId xmlns:a16="http://schemas.microsoft.com/office/drawing/2014/main" id="{00000000-0008-0000-2400-000014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228600</xdr:colOff>
          <xdr:row>65</xdr:row>
          <xdr:rowOff>9525</xdr:rowOff>
        </xdr:from>
        <xdr:to>
          <xdr:col>2</xdr:col>
          <xdr:colOff>0</xdr:colOff>
          <xdr:row>65</xdr:row>
          <xdr:rowOff>228600</xdr:rowOff>
        </xdr:to>
        <xdr:sp macro="" textlink="">
          <xdr:nvSpPr>
            <xdr:cNvPr id="49173" name="Check Box 21" hidden="1">
              <a:extLst>
                <a:ext uri="{63B3BB69-23CF-44E3-9099-C40C66FF867C}">
                  <a14:compatExt spid="_x0000_s49173"/>
                </a:ext>
                <a:ext uri="{FF2B5EF4-FFF2-40B4-BE49-F238E27FC236}">
                  <a16:creationId xmlns:a16="http://schemas.microsoft.com/office/drawing/2014/main" id="{00000000-0008-0000-2400-000015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228600</xdr:colOff>
          <xdr:row>63</xdr:row>
          <xdr:rowOff>9525</xdr:rowOff>
        </xdr:from>
        <xdr:to>
          <xdr:col>2</xdr:col>
          <xdr:colOff>0</xdr:colOff>
          <xdr:row>63</xdr:row>
          <xdr:rowOff>228600</xdr:rowOff>
        </xdr:to>
        <xdr:sp macro="" textlink="">
          <xdr:nvSpPr>
            <xdr:cNvPr id="49174" name="Check Box 22" hidden="1">
              <a:extLst>
                <a:ext uri="{63B3BB69-23CF-44E3-9099-C40C66FF867C}">
                  <a14:compatExt spid="_x0000_s49174"/>
                </a:ext>
                <a:ext uri="{FF2B5EF4-FFF2-40B4-BE49-F238E27FC236}">
                  <a16:creationId xmlns:a16="http://schemas.microsoft.com/office/drawing/2014/main" id="{00000000-0008-0000-2400-000016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228600</xdr:colOff>
          <xdr:row>64</xdr:row>
          <xdr:rowOff>0</xdr:rowOff>
        </xdr:from>
        <xdr:to>
          <xdr:col>2</xdr:col>
          <xdr:colOff>0</xdr:colOff>
          <xdr:row>64</xdr:row>
          <xdr:rowOff>219075</xdr:rowOff>
        </xdr:to>
        <xdr:sp macro="" textlink="">
          <xdr:nvSpPr>
            <xdr:cNvPr id="49175" name="Check Box 23" hidden="1">
              <a:extLst>
                <a:ext uri="{63B3BB69-23CF-44E3-9099-C40C66FF867C}">
                  <a14:compatExt spid="_x0000_s49175"/>
                </a:ext>
                <a:ext uri="{FF2B5EF4-FFF2-40B4-BE49-F238E27FC236}">
                  <a16:creationId xmlns:a16="http://schemas.microsoft.com/office/drawing/2014/main" id="{00000000-0008-0000-2400-000017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228600</xdr:colOff>
          <xdr:row>70</xdr:row>
          <xdr:rowOff>9525</xdr:rowOff>
        </xdr:from>
        <xdr:to>
          <xdr:col>2</xdr:col>
          <xdr:colOff>0</xdr:colOff>
          <xdr:row>70</xdr:row>
          <xdr:rowOff>228600</xdr:rowOff>
        </xdr:to>
        <xdr:sp macro="" textlink="">
          <xdr:nvSpPr>
            <xdr:cNvPr id="49176" name="Check Box 24" hidden="1">
              <a:extLst>
                <a:ext uri="{63B3BB69-23CF-44E3-9099-C40C66FF867C}">
                  <a14:compatExt spid="_x0000_s49176"/>
                </a:ext>
                <a:ext uri="{FF2B5EF4-FFF2-40B4-BE49-F238E27FC236}">
                  <a16:creationId xmlns:a16="http://schemas.microsoft.com/office/drawing/2014/main" id="{00000000-0008-0000-2400-000018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228600</xdr:colOff>
          <xdr:row>69</xdr:row>
          <xdr:rowOff>9525</xdr:rowOff>
        </xdr:from>
        <xdr:to>
          <xdr:col>2</xdr:col>
          <xdr:colOff>0</xdr:colOff>
          <xdr:row>69</xdr:row>
          <xdr:rowOff>228600</xdr:rowOff>
        </xdr:to>
        <xdr:sp macro="" textlink="">
          <xdr:nvSpPr>
            <xdr:cNvPr id="49177" name="Check Box 25" hidden="1">
              <a:extLst>
                <a:ext uri="{63B3BB69-23CF-44E3-9099-C40C66FF867C}">
                  <a14:compatExt spid="_x0000_s49177"/>
                </a:ext>
                <a:ext uri="{FF2B5EF4-FFF2-40B4-BE49-F238E27FC236}">
                  <a16:creationId xmlns:a16="http://schemas.microsoft.com/office/drawing/2014/main" id="{00000000-0008-0000-2400-000019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228600</xdr:colOff>
          <xdr:row>70</xdr:row>
          <xdr:rowOff>0</xdr:rowOff>
        </xdr:from>
        <xdr:to>
          <xdr:col>2</xdr:col>
          <xdr:colOff>0</xdr:colOff>
          <xdr:row>70</xdr:row>
          <xdr:rowOff>219075</xdr:rowOff>
        </xdr:to>
        <xdr:sp macro="" textlink="">
          <xdr:nvSpPr>
            <xdr:cNvPr id="49178" name="Check Box 26" hidden="1">
              <a:extLst>
                <a:ext uri="{63B3BB69-23CF-44E3-9099-C40C66FF867C}">
                  <a14:compatExt spid="_x0000_s49178"/>
                </a:ext>
                <a:ext uri="{FF2B5EF4-FFF2-40B4-BE49-F238E27FC236}">
                  <a16:creationId xmlns:a16="http://schemas.microsoft.com/office/drawing/2014/main" id="{00000000-0008-0000-2400-00001A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228600</xdr:colOff>
          <xdr:row>89</xdr:row>
          <xdr:rowOff>9525</xdr:rowOff>
        </xdr:from>
        <xdr:to>
          <xdr:col>2</xdr:col>
          <xdr:colOff>0</xdr:colOff>
          <xdr:row>89</xdr:row>
          <xdr:rowOff>228600</xdr:rowOff>
        </xdr:to>
        <xdr:sp macro="" textlink="">
          <xdr:nvSpPr>
            <xdr:cNvPr id="49179" name="Check Box 27" hidden="1">
              <a:extLst>
                <a:ext uri="{63B3BB69-23CF-44E3-9099-C40C66FF867C}">
                  <a14:compatExt spid="_x0000_s49179"/>
                </a:ext>
                <a:ext uri="{FF2B5EF4-FFF2-40B4-BE49-F238E27FC236}">
                  <a16:creationId xmlns:a16="http://schemas.microsoft.com/office/drawing/2014/main" id="{00000000-0008-0000-2400-00001B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228600</xdr:colOff>
          <xdr:row>90</xdr:row>
          <xdr:rowOff>0</xdr:rowOff>
        </xdr:from>
        <xdr:to>
          <xdr:col>2</xdr:col>
          <xdr:colOff>0</xdr:colOff>
          <xdr:row>90</xdr:row>
          <xdr:rowOff>219075</xdr:rowOff>
        </xdr:to>
        <xdr:sp macro="" textlink="">
          <xdr:nvSpPr>
            <xdr:cNvPr id="49180" name="Check Box 28" hidden="1">
              <a:extLst>
                <a:ext uri="{63B3BB69-23CF-44E3-9099-C40C66FF867C}">
                  <a14:compatExt spid="_x0000_s49180"/>
                </a:ext>
                <a:ext uri="{FF2B5EF4-FFF2-40B4-BE49-F238E27FC236}">
                  <a16:creationId xmlns:a16="http://schemas.microsoft.com/office/drawing/2014/main" id="{00000000-0008-0000-2400-00001C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228600</xdr:colOff>
          <xdr:row>90</xdr:row>
          <xdr:rowOff>9525</xdr:rowOff>
        </xdr:from>
        <xdr:to>
          <xdr:col>2</xdr:col>
          <xdr:colOff>0</xdr:colOff>
          <xdr:row>90</xdr:row>
          <xdr:rowOff>228600</xdr:rowOff>
        </xdr:to>
        <xdr:sp macro="" textlink="">
          <xdr:nvSpPr>
            <xdr:cNvPr id="49181" name="Check Box 29" hidden="1">
              <a:extLst>
                <a:ext uri="{63B3BB69-23CF-44E3-9099-C40C66FF867C}">
                  <a14:compatExt spid="_x0000_s49181"/>
                </a:ext>
                <a:ext uri="{FF2B5EF4-FFF2-40B4-BE49-F238E27FC236}">
                  <a16:creationId xmlns:a16="http://schemas.microsoft.com/office/drawing/2014/main" id="{00000000-0008-0000-2400-00001D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228600</xdr:colOff>
          <xdr:row>91</xdr:row>
          <xdr:rowOff>9525</xdr:rowOff>
        </xdr:from>
        <xdr:to>
          <xdr:col>2</xdr:col>
          <xdr:colOff>0</xdr:colOff>
          <xdr:row>91</xdr:row>
          <xdr:rowOff>228600</xdr:rowOff>
        </xdr:to>
        <xdr:sp macro="" textlink="">
          <xdr:nvSpPr>
            <xdr:cNvPr id="49182" name="Check Box 30" hidden="1">
              <a:extLst>
                <a:ext uri="{63B3BB69-23CF-44E3-9099-C40C66FF867C}">
                  <a14:compatExt spid="_x0000_s49182"/>
                </a:ext>
                <a:ext uri="{FF2B5EF4-FFF2-40B4-BE49-F238E27FC236}">
                  <a16:creationId xmlns:a16="http://schemas.microsoft.com/office/drawing/2014/main" id="{00000000-0008-0000-2400-00001E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228600</xdr:colOff>
          <xdr:row>95</xdr:row>
          <xdr:rowOff>9525</xdr:rowOff>
        </xdr:from>
        <xdr:to>
          <xdr:col>2</xdr:col>
          <xdr:colOff>0</xdr:colOff>
          <xdr:row>95</xdr:row>
          <xdr:rowOff>228600</xdr:rowOff>
        </xdr:to>
        <xdr:sp macro="" textlink="">
          <xdr:nvSpPr>
            <xdr:cNvPr id="49183" name="Check Box 31" hidden="1">
              <a:extLst>
                <a:ext uri="{63B3BB69-23CF-44E3-9099-C40C66FF867C}">
                  <a14:compatExt spid="_x0000_s49183"/>
                </a:ext>
                <a:ext uri="{FF2B5EF4-FFF2-40B4-BE49-F238E27FC236}">
                  <a16:creationId xmlns:a16="http://schemas.microsoft.com/office/drawing/2014/main" id="{00000000-0008-0000-2400-00001F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228600</xdr:colOff>
          <xdr:row>96</xdr:row>
          <xdr:rowOff>0</xdr:rowOff>
        </xdr:from>
        <xdr:to>
          <xdr:col>2</xdr:col>
          <xdr:colOff>0</xdr:colOff>
          <xdr:row>96</xdr:row>
          <xdr:rowOff>219075</xdr:rowOff>
        </xdr:to>
        <xdr:sp macro="" textlink="">
          <xdr:nvSpPr>
            <xdr:cNvPr id="49184" name="Check Box 32" hidden="1">
              <a:extLst>
                <a:ext uri="{63B3BB69-23CF-44E3-9099-C40C66FF867C}">
                  <a14:compatExt spid="_x0000_s49184"/>
                </a:ext>
                <a:ext uri="{FF2B5EF4-FFF2-40B4-BE49-F238E27FC236}">
                  <a16:creationId xmlns:a16="http://schemas.microsoft.com/office/drawing/2014/main" id="{00000000-0008-0000-2400-000020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228600</xdr:colOff>
          <xdr:row>96</xdr:row>
          <xdr:rowOff>9525</xdr:rowOff>
        </xdr:from>
        <xdr:to>
          <xdr:col>2</xdr:col>
          <xdr:colOff>0</xdr:colOff>
          <xdr:row>96</xdr:row>
          <xdr:rowOff>228600</xdr:rowOff>
        </xdr:to>
        <xdr:sp macro="" textlink="">
          <xdr:nvSpPr>
            <xdr:cNvPr id="49185" name="Check Box 33" hidden="1">
              <a:extLst>
                <a:ext uri="{63B3BB69-23CF-44E3-9099-C40C66FF867C}">
                  <a14:compatExt spid="_x0000_s49185"/>
                </a:ext>
                <a:ext uri="{FF2B5EF4-FFF2-40B4-BE49-F238E27FC236}">
                  <a16:creationId xmlns:a16="http://schemas.microsoft.com/office/drawing/2014/main" id="{00000000-0008-0000-2400-000021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228600</xdr:colOff>
          <xdr:row>97</xdr:row>
          <xdr:rowOff>9525</xdr:rowOff>
        </xdr:from>
        <xdr:to>
          <xdr:col>2</xdr:col>
          <xdr:colOff>0</xdr:colOff>
          <xdr:row>97</xdr:row>
          <xdr:rowOff>228600</xdr:rowOff>
        </xdr:to>
        <xdr:sp macro="" textlink="">
          <xdr:nvSpPr>
            <xdr:cNvPr id="49186" name="Check Box 34" hidden="1">
              <a:extLst>
                <a:ext uri="{63B3BB69-23CF-44E3-9099-C40C66FF867C}">
                  <a14:compatExt spid="_x0000_s49186"/>
                </a:ext>
                <a:ext uri="{FF2B5EF4-FFF2-40B4-BE49-F238E27FC236}">
                  <a16:creationId xmlns:a16="http://schemas.microsoft.com/office/drawing/2014/main" id="{00000000-0008-0000-2400-000022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228600</xdr:colOff>
          <xdr:row>107</xdr:row>
          <xdr:rowOff>9525</xdr:rowOff>
        </xdr:from>
        <xdr:to>
          <xdr:col>2</xdr:col>
          <xdr:colOff>19050</xdr:colOff>
          <xdr:row>108</xdr:row>
          <xdr:rowOff>38100</xdr:rowOff>
        </xdr:to>
        <xdr:sp macro="" textlink="">
          <xdr:nvSpPr>
            <xdr:cNvPr id="49187" name="Check Box 35" hidden="1">
              <a:extLst>
                <a:ext uri="{63B3BB69-23CF-44E3-9099-C40C66FF867C}">
                  <a14:compatExt spid="_x0000_s49187"/>
                </a:ext>
                <a:ext uri="{FF2B5EF4-FFF2-40B4-BE49-F238E27FC236}">
                  <a16:creationId xmlns:a16="http://schemas.microsoft.com/office/drawing/2014/main" id="{00000000-0008-0000-2400-000023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228600</xdr:colOff>
          <xdr:row>108</xdr:row>
          <xdr:rowOff>0</xdr:rowOff>
        </xdr:from>
        <xdr:to>
          <xdr:col>2</xdr:col>
          <xdr:colOff>19050</xdr:colOff>
          <xdr:row>109</xdr:row>
          <xdr:rowOff>28575</xdr:rowOff>
        </xdr:to>
        <xdr:sp macro="" textlink="">
          <xdr:nvSpPr>
            <xdr:cNvPr id="49188" name="Check Box 36" hidden="1">
              <a:extLst>
                <a:ext uri="{63B3BB69-23CF-44E3-9099-C40C66FF867C}">
                  <a14:compatExt spid="_x0000_s49188"/>
                </a:ext>
                <a:ext uri="{FF2B5EF4-FFF2-40B4-BE49-F238E27FC236}">
                  <a16:creationId xmlns:a16="http://schemas.microsoft.com/office/drawing/2014/main" id="{00000000-0008-0000-2400-000024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228600</xdr:colOff>
          <xdr:row>108</xdr:row>
          <xdr:rowOff>9525</xdr:rowOff>
        </xdr:from>
        <xdr:to>
          <xdr:col>2</xdr:col>
          <xdr:colOff>19050</xdr:colOff>
          <xdr:row>109</xdr:row>
          <xdr:rowOff>38100</xdr:rowOff>
        </xdr:to>
        <xdr:sp macro="" textlink="">
          <xdr:nvSpPr>
            <xdr:cNvPr id="49189" name="Check Box 37" hidden="1">
              <a:extLst>
                <a:ext uri="{63B3BB69-23CF-44E3-9099-C40C66FF867C}">
                  <a14:compatExt spid="_x0000_s49189"/>
                </a:ext>
                <a:ext uri="{FF2B5EF4-FFF2-40B4-BE49-F238E27FC236}">
                  <a16:creationId xmlns:a16="http://schemas.microsoft.com/office/drawing/2014/main" id="{00000000-0008-0000-2400-000025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228600</xdr:colOff>
          <xdr:row>107</xdr:row>
          <xdr:rowOff>9525</xdr:rowOff>
        </xdr:from>
        <xdr:to>
          <xdr:col>2</xdr:col>
          <xdr:colOff>19050</xdr:colOff>
          <xdr:row>108</xdr:row>
          <xdr:rowOff>38100</xdr:rowOff>
        </xdr:to>
        <xdr:sp macro="" textlink="">
          <xdr:nvSpPr>
            <xdr:cNvPr id="49190" name="Check Box 38" hidden="1">
              <a:extLst>
                <a:ext uri="{63B3BB69-23CF-44E3-9099-C40C66FF867C}">
                  <a14:compatExt spid="_x0000_s49190"/>
                </a:ext>
                <a:ext uri="{FF2B5EF4-FFF2-40B4-BE49-F238E27FC236}">
                  <a16:creationId xmlns:a16="http://schemas.microsoft.com/office/drawing/2014/main" id="{00000000-0008-0000-2400-000026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228600</xdr:colOff>
          <xdr:row>108</xdr:row>
          <xdr:rowOff>0</xdr:rowOff>
        </xdr:from>
        <xdr:to>
          <xdr:col>2</xdr:col>
          <xdr:colOff>19050</xdr:colOff>
          <xdr:row>109</xdr:row>
          <xdr:rowOff>28575</xdr:rowOff>
        </xdr:to>
        <xdr:sp macro="" textlink="">
          <xdr:nvSpPr>
            <xdr:cNvPr id="49191" name="Check Box 39" hidden="1">
              <a:extLst>
                <a:ext uri="{63B3BB69-23CF-44E3-9099-C40C66FF867C}">
                  <a14:compatExt spid="_x0000_s49191"/>
                </a:ext>
                <a:ext uri="{FF2B5EF4-FFF2-40B4-BE49-F238E27FC236}">
                  <a16:creationId xmlns:a16="http://schemas.microsoft.com/office/drawing/2014/main" id="{00000000-0008-0000-2400-000027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228600</xdr:colOff>
          <xdr:row>108</xdr:row>
          <xdr:rowOff>0</xdr:rowOff>
        </xdr:from>
        <xdr:to>
          <xdr:col>2</xdr:col>
          <xdr:colOff>19050</xdr:colOff>
          <xdr:row>109</xdr:row>
          <xdr:rowOff>28575</xdr:rowOff>
        </xdr:to>
        <xdr:sp macro="" textlink="">
          <xdr:nvSpPr>
            <xdr:cNvPr id="49192" name="Check Box 40" hidden="1">
              <a:extLst>
                <a:ext uri="{63B3BB69-23CF-44E3-9099-C40C66FF867C}">
                  <a14:compatExt spid="_x0000_s49192"/>
                </a:ext>
                <a:ext uri="{FF2B5EF4-FFF2-40B4-BE49-F238E27FC236}">
                  <a16:creationId xmlns:a16="http://schemas.microsoft.com/office/drawing/2014/main" id="{00000000-0008-0000-2400-000028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228600</xdr:colOff>
          <xdr:row>108</xdr:row>
          <xdr:rowOff>9525</xdr:rowOff>
        </xdr:from>
        <xdr:to>
          <xdr:col>2</xdr:col>
          <xdr:colOff>19050</xdr:colOff>
          <xdr:row>109</xdr:row>
          <xdr:rowOff>38100</xdr:rowOff>
        </xdr:to>
        <xdr:sp macro="" textlink="">
          <xdr:nvSpPr>
            <xdr:cNvPr id="49193" name="Check Box 41" hidden="1">
              <a:extLst>
                <a:ext uri="{63B3BB69-23CF-44E3-9099-C40C66FF867C}">
                  <a14:compatExt spid="_x0000_s49193"/>
                </a:ext>
                <a:ext uri="{FF2B5EF4-FFF2-40B4-BE49-F238E27FC236}">
                  <a16:creationId xmlns:a16="http://schemas.microsoft.com/office/drawing/2014/main" id="{00000000-0008-0000-2400-000029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228600</xdr:colOff>
          <xdr:row>32</xdr:row>
          <xdr:rowOff>9525</xdr:rowOff>
        </xdr:from>
        <xdr:to>
          <xdr:col>2</xdr:col>
          <xdr:colOff>19050</xdr:colOff>
          <xdr:row>33</xdr:row>
          <xdr:rowOff>0</xdr:rowOff>
        </xdr:to>
        <xdr:sp macro="" textlink="">
          <xdr:nvSpPr>
            <xdr:cNvPr id="49194" name="Check Box 42" hidden="1">
              <a:extLst>
                <a:ext uri="{63B3BB69-23CF-44E3-9099-C40C66FF867C}">
                  <a14:compatExt spid="_x0000_s49194"/>
                </a:ext>
                <a:ext uri="{FF2B5EF4-FFF2-40B4-BE49-F238E27FC236}">
                  <a16:creationId xmlns:a16="http://schemas.microsoft.com/office/drawing/2014/main" id="{00000000-0008-0000-2400-00002A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228600</xdr:colOff>
          <xdr:row>31</xdr:row>
          <xdr:rowOff>9525</xdr:rowOff>
        </xdr:from>
        <xdr:to>
          <xdr:col>2</xdr:col>
          <xdr:colOff>19050</xdr:colOff>
          <xdr:row>32</xdr:row>
          <xdr:rowOff>0</xdr:rowOff>
        </xdr:to>
        <xdr:sp macro="" textlink="">
          <xdr:nvSpPr>
            <xdr:cNvPr id="49195" name="Check Box 43" hidden="1">
              <a:extLst>
                <a:ext uri="{63B3BB69-23CF-44E3-9099-C40C66FF867C}">
                  <a14:compatExt spid="_x0000_s49195"/>
                </a:ext>
                <a:ext uri="{FF2B5EF4-FFF2-40B4-BE49-F238E27FC236}">
                  <a16:creationId xmlns:a16="http://schemas.microsoft.com/office/drawing/2014/main" id="{00000000-0008-0000-2400-00002B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228600</xdr:colOff>
          <xdr:row>32</xdr:row>
          <xdr:rowOff>0</xdr:rowOff>
        </xdr:from>
        <xdr:to>
          <xdr:col>2</xdr:col>
          <xdr:colOff>19050</xdr:colOff>
          <xdr:row>32</xdr:row>
          <xdr:rowOff>219075</xdr:rowOff>
        </xdr:to>
        <xdr:sp macro="" textlink="">
          <xdr:nvSpPr>
            <xdr:cNvPr id="49196" name="Check Box 44" hidden="1">
              <a:extLst>
                <a:ext uri="{63B3BB69-23CF-44E3-9099-C40C66FF867C}">
                  <a14:compatExt spid="_x0000_s49196"/>
                </a:ext>
                <a:ext uri="{FF2B5EF4-FFF2-40B4-BE49-F238E27FC236}">
                  <a16:creationId xmlns:a16="http://schemas.microsoft.com/office/drawing/2014/main" id="{00000000-0008-0000-2400-00002C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228600</xdr:colOff>
          <xdr:row>85</xdr:row>
          <xdr:rowOff>9525</xdr:rowOff>
        </xdr:from>
        <xdr:to>
          <xdr:col>8</xdr:col>
          <xdr:colOff>647700</xdr:colOff>
          <xdr:row>85</xdr:row>
          <xdr:rowOff>228600</xdr:rowOff>
        </xdr:to>
        <xdr:sp macro="" textlink="">
          <xdr:nvSpPr>
            <xdr:cNvPr id="49197" name="Check Box 45" hidden="1">
              <a:extLst>
                <a:ext uri="{63B3BB69-23CF-44E3-9099-C40C66FF867C}">
                  <a14:compatExt spid="_x0000_s49197"/>
                </a:ext>
                <a:ext uri="{FF2B5EF4-FFF2-40B4-BE49-F238E27FC236}">
                  <a16:creationId xmlns:a16="http://schemas.microsoft.com/office/drawing/2014/main" id="{00000000-0008-0000-2400-00002D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228600</xdr:colOff>
          <xdr:row>85</xdr:row>
          <xdr:rowOff>9525</xdr:rowOff>
        </xdr:from>
        <xdr:to>
          <xdr:col>9</xdr:col>
          <xdr:colOff>647700</xdr:colOff>
          <xdr:row>85</xdr:row>
          <xdr:rowOff>228600</xdr:rowOff>
        </xdr:to>
        <xdr:sp macro="" textlink="">
          <xdr:nvSpPr>
            <xdr:cNvPr id="49198" name="Check Box 46" hidden="1">
              <a:extLst>
                <a:ext uri="{63B3BB69-23CF-44E3-9099-C40C66FF867C}">
                  <a14:compatExt spid="_x0000_s49198"/>
                </a:ext>
                <a:ext uri="{FF2B5EF4-FFF2-40B4-BE49-F238E27FC236}">
                  <a16:creationId xmlns:a16="http://schemas.microsoft.com/office/drawing/2014/main" id="{00000000-0008-0000-2400-00002E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228600</xdr:colOff>
          <xdr:row>83</xdr:row>
          <xdr:rowOff>9525</xdr:rowOff>
        </xdr:from>
        <xdr:to>
          <xdr:col>8</xdr:col>
          <xdr:colOff>647700</xdr:colOff>
          <xdr:row>83</xdr:row>
          <xdr:rowOff>228600</xdr:rowOff>
        </xdr:to>
        <xdr:sp macro="" textlink="">
          <xdr:nvSpPr>
            <xdr:cNvPr id="49199" name="Check Box 47" hidden="1">
              <a:extLst>
                <a:ext uri="{63B3BB69-23CF-44E3-9099-C40C66FF867C}">
                  <a14:compatExt spid="_x0000_s49199"/>
                </a:ext>
                <a:ext uri="{FF2B5EF4-FFF2-40B4-BE49-F238E27FC236}">
                  <a16:creationId xmlns:a16="http://schemas.microsoft.com/office/drawing/2014/main" id="{00000000-0008-0000-2400-00002F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228600</xdr:colOff>
          <xdr:row>82</xdr:row>
          <xdr:rowOff>9525</xdr:rowOff>
        </xdr:from>
        <xdr:to>
          <xdr:col>8</xdr:col>
          <xdr:colOff>647700</xdr:colOff>
          <xdr:row>82</xdr:row>
          <xdr:rowOff>228600</xdr:rowOff>
        </xdr:to>
        <xdr:sp macro="" textlink="">
          <xdr:nvSpPr>
            <xdr:cNvPr id="49200" name="Check Box 48" hidden="1">
              <a:extLst>
                <a:ext uri="{63B3BB69-23CF-44E3-9099-C40C66FF867C}">
                  <a14:compatExt spid="_x0000_s49200"/>
                </a:ext>
                <a:ext uri="{FF2B5EF4-FFF2-40B4-BE49-F238E27FC236}">
                  <a16:creationId xmlns:a16="http://schemas.microsoft.com/office/drawing/2014/main" id="{00000000-0008-0000-2400-000030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228600</xdr:colOff>
          <xdr:row>83</xdr:row>
          <xdr:rowOff>0</xdr:rowOff>
        </xdr:from>
        <xdr:to>
          <xdr:col>8</xdr:col>
          <xdr:colOff>647700</xdr:colOff>
          <xdr:row>83</xdr:row>
          <xdr:rowOff>219075</xdr:rowOff>
        </xdr:to>
        <xdr:sp macro="" textlink="">
          <xdr:nvSpPr>
            <xdr:cNvPr id="49201" name="Check Box 49" hidden="1">
              <a:extLst>
                <a:ext uri="{63B3BB69-23CF-44E3-9099-C40C66FF867C}">
                  <a14:compatExt spid="_x0000_s49201"/>
                </a:ext>
                <a:ext uri="{FF2B5EF4-FFF2-40B4-BE49-F238E27FC236}">
                  <a16:creationId xmlns:a16="http://schemas.microsoft.com/office/drawing/2014/main" id="{00000000-0008-0000-2400-000031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228600</xdr:colOff>
          <xdr:row>83</xdr:row>
          <xdr:rowOff>9525</xdr:rowOff>
        </xdr:from>
        <xdr:to>
          <xdr:col>9</xdr:col>
          <xdr:colOff>647700</xdr:colOff>
          <xdr:row>83</xdr:row>
          <xdr:rowOff>228600</xdr:rowOff>
        </xdr:to>
        <xdr:sp macro="" textlink="">
          <xdr:nvSpPr>
            <xdr:cNvPr id="49202" name="Check Box 50" hidden="1">
              <a:extLst>
                <a:ext uri="{63B3BB69-23CF-44E3-9099-C40C66FF867C}">
                  <a14:compatExt spid="_x0000_s49202"/>
                </a:ext>
                <a:ext uri="{FF2B5EF4-FFF2-40B4-BE49-F238E27FC236}">
                  <a16:creationId xmlns:a16="http://schemas.microsoft.com/office/drawing/2014/main" id="{00000000-0008-0000-2400-000032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228600</xdr:colOff>
          <xdr:row>82</xdr:row>
          <xdr:rowOff>9525</xdr:rowOff>
        </xdr:from>
        <xdr:to>
          <xdr:col>9</xdr:col>
          <xdr:colOff>647700</xdr:colOff>
          <xdr:row>82</xdr:row>
          <xdr:rowOff>228600</xdr:rowOff>
        </xdr:to>
        <xdr:sp macro="" textlink="">
          <xdr:nvSpPr>
            <xdr:cNvPr id="49203" name="Check Box 51" hidden="1">
              <a:extLst>
                <a:ext uri="{63B3BB69-23CF-44E3-9099-C40C66FF867C}">
                  <a14:compatExt spid="_x0000_s49203"/>
                </a:ext>
                <a:ext uri="{FF2B5EF4-FFF2-40B4-BE49-F238E27FC236}">
                  <a16:creationId xmlns:a16="http://schemas.microsoft.com/office/drawing/2014/main" id="{00000000-0008-0000-2400-000033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228600</xdr:colOff>
          <xdr:row>83</xdr:row>
          <xdr:rowOff>0</xdr:rowOff>
        </xdr:from>
        <xdr:to>
          <xdr:col>9</xdr:col>
          <xdr:colOff>647700</xdr:colOff>
          <xdr:row>83</xdr:row>
          <xdr:rowOff>219075</xdr:rowOff>
        </xdr:to>
        <xdr:sp macro="" textlink="">
          <xdr:nvSpPr>
            <xdr:cNvPr id="49204" name="Check Box 52" hidden="1">
              <a:extLst>
                <a:ext uri="{63B3BB69-23CF-44E3-9099-C40C66FF867C}">
                  <a14:compatExt spid="_x0000_s49204"/>
                </a:ext>
                <a:ext uri="{FF2B5EF4-FFF2-40B4-BE49-F238E27FC236}">
                  <a16:creationId xmlns:a16="http://schemas.microsoft.com/office/drawing/2014/main" id="{00000000-0008-0000-2400-000034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228600</xdr:colOff>
          <xdr:row>85</xdr:row>
          <xdr:rowOff>9525</xdr:rowOff>
        </xdr:from>
        <xdr:to>
          <xdr:col>10</xdr:col>
          <xdr:colOff>647700</xdr:colOff>
          <xdr:row>85</xdr:row>
          <xdr:rowOff>228600</xdr:rowOff>
        </xdr:to>
        <xdr:sp macro="" textlink="">
          <xdr:nvSpPr>
            <xdr:cNvPr id="49205" name="Check Box 53" hidden="1">
              <a:extLst>
                <a:ext uri="{63B3BB69-23CF-44E3-9099-C40C66FF867C}">
                  <a14:compatExt spid="_x0000_s49205"/>
                </a:ext>
                <a:ext uri="{FF2B5EF4-FFF2-40B4-BE49-F238E27FC236}">
                  <a16:creationId xmlns:a16="http://schemas.microsoft.com/office/drawing/2014/main" id="{00000000-0008-0000-2400-000035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228600</xdr:colOff>
          <xdr:row>83</xdr:row>
          <xdr:rowOff>9525</xdr:rowOff>
        </xdr:from>
        <xdr:to>
          <xdr:col>10</xdr:col>
          <xdr:colOff>647700</xdr:colOff>
          <xdr:row>83</xdr:row>
          <xdr:rowOff>228600</xdr:rowOff>
        </xdr:to>
        <xdr:sp macro="" textlink="">
          <xdr:nvSpPr>
            <xdr:cNvPr id="49206" name="Check Box 54" hidden="1">
              <a:extLst>
                <a:ext uri="{63B3BB69-23CF-44E3-9099-C40C66FF867C}">
                  <a14:compatExt spid="_x0000_s49206"/>
                </a:ext>
                <a:ext uri="{FF2B5EF4-FFF2-40B4-BE49-F238E27FC236}">
                  <a16:creationId xmlns:a16="http://schemas.microsoft.com/office/drawing/2014/main" id="{00000000-0008-0000-2400-000036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228600</xdr:colOff>
          <xdr:row>82</xdr:row>
          <xdr:rowOff>9525</xdr:rowOff>
        </xdr:from>
        <xdr:to>
          <xdr:col>10</xdr:col>
          <xdr:colOff>647700</xdr:colOff>
          <xdr:row>82</xdr:row>
          <xdr:rowOff>228600</xdr:rowOff>
        </xdr:to>
        <xdr:sp macro="" textlink="">
          <xdr:nvSpPr>
            <xdr:cNvPr id="49207" name="Check Box 55" hidden="1">
              <a:extLst>
                <a:ext uri="{63B3BB69-23CF-44E3-9099-C40C66FF867C}">
                  <a14:compatExt spid="_x0000_s49207"/>
                </a:ext>
                <a:ext uri="{FF2B5EF4-FFF2-40B4-BE49-F238E27FC236}">
                  <a16:creationId xmlns:a16="http://schemas.microsoft.com/office/drawing/2014/main" id="{00000000-0008-0000-2400-000037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228600</xdr:colOff>
          <xdr:row>83</xdr:row>
          <xdr:rowOff>0</xdr:rowOff>
        </xdr:from>
        <xdr:to>
          <xdr:col>10</xdr:col>
          <xdr:colOff>647700</xdr:colOff>
          <xdr:row>83</xdr:row>
          <xdr:rowOff>219075</xdr:rowOff>
        </xdr:to>
        <xdr:sp macro="" textlink="">
          <xdr:nvSpPr>
            <xdr:cNvPr id="49208" name="Check Box 56" hidden="1">
              <a:extLst>
                <a:ext uri="{63B3BB69-23CF-44E3-9099-C40C66FF867C}">
                  <a14:compatExt spid="_x0000_s49208"/>
                </a:ext>
                <a:ext uri="{FF2B5EF4-FFF2-40B4-BE49-F238E27FC236}">
                  <a16:creationId xmlns:a16="http://schemas.microsoft.com/office/drawing/2014/main" id="{00000000-0008-0000-2400-000038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228600</xdr:colOff>
          <xdr:row>75</xdr:row>
          <xdr:rowOff>9525</xdr:rowOff>
        </xdr:from>
        <xdr:to>
          <xdr:col>2</xdr:col>
          <xdr:colOff>19050</xdr:colOff>
          <xdr:row>75</xdr:row>
          <xdr:rowOff>228600</xdr:rowOff>
        </xdr:to>
        <xdr:sp macro="" textlink="">
          <xdr:nvSpPr>
            <xdr:cNvPr id="49209" name="Check Box 57" hidden="1">
              <a:extLst>
                <a:ext uri="{63B3BB69-23CF-44E3-9099-C40C66FF867C}">
                  <a14:compatExt spid="_x0000_s49209"/>
                </a:ext>
                <a:ext uri="{FF2B5EF4-FFF2-40B4-BE49-F238E27FC236}">
                  <a16:creationId xmlns:a16="http://schemas.microsoft.com/office/drawing/2014/main" id="{00000000-0008-0000-2400-000039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228600</xdr:colOff>
          <xdr:row>74</xdr:row>
          <xdr:rowOff>9525</xdr:rowOff>
        </xdr:from>
        <xdr:to>
          <xdr:col>2</xdr:col>
          <xdr:colOff>19050</xdr:colOff>
          <xdr:row>74</xdr:row>
          <xdr:rowOff>228600</xdr:rowOff>
        </xdr:to>
        <xdr:sp macro="" textlink="">
          <xdr:nvSpPr>
            <xdr:cNvPr id="49210" name="Check Box 58" hidden="1">
              <a:extLst>
                <a:ext uri="{63B3BB69-23CF-44E3-9099-C40C66FF867C}">
                  <a14:compatExt spid="_x0000_s49210"/>
                </a:ext>
                <a:ext uri="{FF2B5EF4-FFF2-40B4-BE49-F238E27FC236}">
                  <a16:creationId xmlns:a16="http://schemas.microsoft.com/office/drawing/2014/main" id="{00000000-0008-0000-2400-00003A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228600</xdr:colOff>
          <xdr:row>75</xdr:row>
          <xdr:rowOff>0</xdr:rowOff>
        </xdr:from>
        <xdr:to>
          <xdr:col>2</xdr:col>
          <xdr:colOff>19050</xdr:colOff>
          <xdr:row>75</xdr:row>
          <xdr:rowOff>219075</xdr:rowOff>
        </xdr:to>
        <xdr:sp macro="" textlink="">
          <xdr:nvSpPr>
            <xdr:cNvPr id="49211" name="Check Box 59" hidden="1">
              <a:extLst>
                <a:ext uri="{63B3BB69-23CF-44E3-9099-C40C66FF867C}">
                  <a14:compatExt spid="_x0000_s49211"/>
                </a:ext>
                <a:ext uri="{FF2B5EF4-FFF2-40B4-BE49-F238E27FC236}">
                  <a16:creationId xmlns:a16="http://schemas.microsoft.com/office/drawing/2014/main" id="{00000000-0008-0000-2400-00003B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228600</xdr:colOff>
          <xdr:row>36</xdr:row>
          <xdr:rowOff>9525</xdr:rowOff>
        </xdr:from>
        <xdr:to>
          <xdr:col>3</xdr:col>
          <xdr:colOff>0</xdr:colOff>
          <xdr:row>37</xdr:row>
          <xdr:rowOff>38100</xdr:rowOff>
        </xdr:to>
        <xdr:sp macro="" textlink="">
          <xdr:nvSpPr>
            <xdr:cNvPr id="49212" name="Check Box 60" hidden="1">
              <a:extLst>
                <a:ext uri="{63B3BB69-23CF-44E3-9099-C40C66FF867C}">
                  <a14:compatExt spid="_x0000_s49212"/>
                </a:ext>
                <a:ext uri="{FF2B5EF4-FFF2-40B4-BE49-F238E27FC236}">
                  <a16:creationId xmlns:a16="http://schemas.microsoft.com/office/drawing/2014/main" id="{00000000-0008-0000-2400-00003C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228600</xdr:colOff>
          <xdr:row>37</xdr:row>
          <xdr:rowOff>9525</xdr:rowOff>
        </xdr:from>
        <xdr:to>
          <xdr:col>3</xdr:col>
          <xdr:colOff>0</xdr:colOff>
          <xdr:row>38</xdr:row>
          <xdr:rowOff>38100</xdr:rowOff>
        </xdr:to>
        <xdr:sp macro="" textlink="">
          <xdr:nvSpPr>
            <xdr:cNvPr id="49213" name="Check Box 61" hidden="1">
              <a:extLst>
                <a:ext uri="{63B3BB69-23CF-44E3-9099-C40C66FF867C}">
                  <a14:compatExt spid="_x0000_s49213"/>
                </a:ext>
                <a:ext uri="{FF2B5EF4-FFF2-40B4-BE49-F238E27FC236}">
                  <a16:creationId xmlns:a16="http://schemas.microsoft.com/office/drawing/2014/main" id="{00000000-0008-0000-2400-00003D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228600</xdr:colOff>
          <xdr:row>38</xdr:row>
          <xdr:rowOff>9525</xdr:rowOff>
        </xdr:from>
        <xdr:to>
          <xdr:col>3</xdr:col>
          <xdr:colOff>0</xdr:colOff>
          <xdr:row>39</xdr:row>
          <xdr:rowOff>38100</xdr:rowOff>
        </xdr:to>
        <xdr:sp macro="" textlink="">
          <xdr:nvSpPr>
            <xdr:cNvPr id="49214" name="Check Box 62" hidden="1">
              <a:extLst>
                <a:ext uri="{63B3BB69-23CF-44E3-9099-C40C66FF867C}">
                  <a14:compatExt spid="_x0000_s49214"/>
                </a:ext>
                <a:ext uri="{FF2B5EF4-FFF2-40B4-BE49-F238E27FC236}">
                  <a16:creationId xmlns:a16="http://schemas.microsoft.com/office/drawing/2014/main" id="{00000000-0008-0000-2400-00003E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228600</xdr:colOff>
          <xdr:row>101</xdr:row>
          <xdr:rowOff>9525</xdr:rowOff>
        </xdr:from>
        <xdr:to>
          <xdr:col>2</xdr:col>
          <xdr:colOff>19050</xdr:colOff>
          <xdr:row>102</xdr:row>
          <xdr:rowOff>0</xdr:rowOff>
        </xdr:to>
        <xdr:sp macro="" textlink="">
          <xdr:nvSpPr>
            <xdr:cNvPr id="49216" name="Check Box 64" hidden="1">
              <a:extLst>
                <a:ext uri="{63B3BB69-23CF-44E3-9099-C40C66FF867C}">
                  <a14:compatExt spid="_x0000_s49216"/>
                </a:ext>
                <a:ext uri="{FF2B5EF4-FFF2-40B4-BE49-F238E27FC236}">
                  <a16:creationId xmlns:a16="http://schemas.microsoft.com/office/drawing/2014/main" id="{00000000-0008-0000-2400-000040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228600</xdr:colOff>
          <xdr:row>102</xdr:row>
          <xdr:rowOff>0</xdr:rowOff>
        </xdr:from>
        <xdr:to>
          <xdr:col>2</xdr:col>
          <xdr:colOff>19050</xdr:colOff>
          <xdr:row>102</xdr:row>
          <xdr:rowOff>219075</xdr:rowOff>
        </xdr:to>
        <xdr:sp macro="" textlink="">
          <xdr:nvSpPr>
            <xdr:cNvPr id="49217" name="Check Box 65" hidden="1">
              <a:extLst>
                <a:ext uri="{63B3BB69-23CF-44E3-9099-C40C66FF867C}">
                  <a14:compatExt spid="_x0000_s49217"/>
                </a:ext>
                <a:ext uri="{FF2B5EF4-FFF2-40B4-BE49-F238E27FC236}">
                  <a16:creationId xmlns:a16="http://schemas.microsoft.com/office/drawing/2014/main" id="{00000000-0008-0000-2400-000041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228600</xdr:colOff>
          <xdr:row>102</xdr:row>
          <xdr:rowOff>9525</xdr:rowOff>
        </xdr:from>
        <xdr:to>
          <xdr:col>2</xdr:col>
          <xdr:colOff>19050</xdr:colOff>
          <xdr:row>103</xdr:row>
          <xdr:rowOff>0</xdr:rowOff>
        </xdr:to>
        <xdr:sp macro="" textlink="">
          <xdr:nvSpPr>
            <xdr:cNvPr id="49218" name="Check Box 66" hidden="1">
              <a:extLst>
                <a:ext uri="{63B3BB69-23CF-44E3-9099-C40C66FF867C}">
                  <a14:compatExt spid="_x0000_s49218"/>
                </a:ext>
                <a:ext uri="{FF2B5EF4-FFF2-40B4-BE49-F238E27FC236}">
                  <a16:creationId xmlns:a16="http://schemas.microsoft.com/office/drawing/2014/main" id="{00000000-0008-0000-2400-000042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228600</xdr:colOff>
          <xdr:row>23</xdr:row>
          <xdr:rowOff>9525</xdr:rowOff>
        </xdr:from>
        <xdr:to>
          <xdr:col>3</xdr:col>
          <xdr:colOff>0</xdr:colOff>
          <xdr:row>24</xdr:row>
          <xdr:rowOff>57150</xdr:rowOff>
        </xdr:to>
        <xdr:sp macro="" textlink="">
          <xdr:nvSpPr>
            <xdr:cNvPr id="49219" name="Check Box 67" hidden="1">
              <a:extLst>
                <a:ext uri="{63B3BB69-23CF-44E3-9099-C40C66FF867C}">
                  <a14:compatExt spid="_x0000_s49219"/>
                </a:ext>
                <a:ext uri="{FF2B5EF4-FFF2-40B4-BE49-F238E27FC236}">
                  <a16:creationId xmlns:a16="http://schemas.microsoft.com/office/drawing/2014/main" id="{00000000-0008-0000-2400-000043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228600</xdr:colOff>
          <xdr:row>24</xdr:row>
          <xdr:rowOff>9525</xdr:rowOff>
        </xdr:from>
        <xdr:to>
          <xdr:col>3</xdr:col>
          <xdr:colOff>0</xdr:colOff>
          <xdr:row>25</xdr:row>
          <xdr:rowOff>38100</xdr:rowOff>
        </xdr:to>
        <xdr:sp macro="" textlink="">
          <xdr:nvSpPr>
            <xdr:cNvPr id="49220" name="Check Box 68" hidden="1">
              <a:extLst>
                <a:ext uri="{63B3BB69-23CF-44E3-9099-C40C66FF867C}">
                  <a14:compatExt spid="_x0000_s49220"/>
                </a:ext>
                <a:ext uri="{FF2B5EF4-FFF2-40B4-BE49-F238E27FC236}">
                  <a16:creationId xmlns:a16="http://schemas.microsoft.com/office/drawing/2014/main" id="{00000000-0008-0000-2400-000044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228600</xdr:colOff>
          <xdr:row>25</xdr:row>
          <xdr:rowOff>9525</xdr:rowOff>
        </xdr:from>
        <xdr:to>
          <xdr:col>3</xdr:col>
          <xdr:colOff>0</xdr:colOff>
          <xdr:row>26</xdr:row>
          <xdr:rowOff>57150</xdr:rowOff>
        </xdr:to>
        <xdr:sp macro="" textlink="">
          <xdr:nvSpPr>
            <xdr:cNvPr id="49221" name="Check Box 69" hidden="1">
              <a:extLst>
                <a:ext uri="{63B3BB69-23CF-44E3-9099-C40C66FF867C}">
                  <a14:compatExt spid="_x0000_s49221"/>
                </a:ext>
                <a:ext uri="{FF2B5EF4-FFF2-40B4-BE49-F238E27FC236}">
                  <a16:creationId xmlns:a16="http://schemas.microsoft.com/office/drawing/2014/main" id="{00000000-0008-0000-2400-000045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228600</xdr:colOff>
          <xdr:row>26</xdr:row>
          <xdr:rowOff>9525</xdr:rowOff>
        </xdr:from>
        <xdr:to>
          <xdr:col>3</xdr:col>
          <xdr:colOff>0</xdr:colOff>
          <xdr:row>27</xdr:row>
          <xdr:rowOff>38100</xdr:rowOff>
        </xdr:to>
        <xdr:sp macro="" textlink="">
          <xdr:nvSpPr>
            <xdr:cNvPr id="49222" name="Check Box 70" hidden="1">
              <a:extLst>
                <a:ext uri="{63B3BB69-23CF-44E3-9099-C40C66FF867C}">
                  <a14:compatExt spid="_x0000_s49222"/>
                </a:ext>
                <a:ext uri="{FF2B5EF4-FFF2-40B4-BE49-F238E27FC236}">
                  <a16:creationId xmlns:a16="http://schemas.microsoft.com/office/drawing/2014/main" id="{00000000-0008-0000-2400-000046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1123950</xdr:colOff>
          <xdr:row>57</xdr:row>
          <xdr:rowOff>133350</xdr:rowOff>
        </xdr:from>
        <xdr:to>
          <xdr:col>9</xdr:col>
          <xdr:colOff>1543050</xdr:colOff>
          <xdr:row>57</xdr:row>
          <xdr:rowOff>352425</xdr:rowOff>
        </xdr:to>
        <xdr:sp macro="" textlink="">
          <xdr:nvSpPr>
            <xdr:cNvPr id="49223" name="Check Box 71" hidden="1">
              <a:extLst>
                <a:ext uri="{63B3BB69-23CF-44E3-9099-C40C66FF867C}">
                  <a14:compatExt spid="_x0000_s49223"/>
                </a:ext>
                <a:ext uri="{FF2B5EF4-FFF2-40B4-BE49-F238E27FC236}">
                  <a16:creationId xmlns:a16="http://schemas.microsoft.com/office/drawing/2014/main" id="{00000000-0008-0000-2400-000047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1123950</xdr:colOff>
          <xdr:row>58</xdr:row>
          <xdr:rowOff>133350</xdr:rowOff>
        </xdr:from>
        <xdr:to>
          <xdr:col>9</xdr:col>
          <xdr:colOff>1543050</xdr:colOff>
          <xdr:row>58</xdr:row>
          <xdr:rowOff>352425</xdr:rowOff>
        </xdr:to>
        <xdr:sp macro="" textlink="">
          <xdr:nvSpPr>
            <xdr:cNvPr id="49224" name="Check Box 72" hidden="1">
              <a:extLst>
                <a:ext uri="{63B3BB69-23CF-44E3-9099-C40C66FF867C}">
                  <a14:compatExt spid="_x0000_s49224"/>
                </a:ext>
                <a:ext uri="{FF2B5EF4-FFF2-40B4-BE49-F238E27FC236}">
                  <a16:creationId xmlns:a16="http://schemas.microsoft.com/office/drawing/2014/main" id="{00000000-0008-0000-2400-000048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1133475</xdr:colOff>
          <xdr:row>57</xdr:row>
          <xdr:rowOff>123825</xdr:rowOff>
        </xdr:from>
        <xdr:to>
          <xdr:col>10</xdr:col>
          <xdr:colOff>1552575</xdr:colOff>
          <xdr:row>57</xdr:row>
          <xdr:rowOff>342900</xdr:rowOff>
        </xdr:to>
        <xdr:sp macro="" textlink="">
          <xdr:nvSpPr>
            <xdr:cNvPr id="49225" name="Check Box 73" hidden="1">
              <a:extLst>
                <a:ext uri="{63B3BB69-23CF-44E3-9099-C40C66FF867C}">
                  <a14:compatExt spid="_x0000_s49225"/>
                </a:ext>
                <a:ext uri="{FF2B5EF4-FFF2-40B4-BE49-F238E27FC236}">
                  <a16:creationId xmlns:a16="http://schemas.microsoft.com/office/drawing/2014/main" id="{00000000-0008-0000-2400-000049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1152525</xdr:colOff>
          <xdr:row>58</xdr:row>
          <xdr:rowOff>123825</xdr:rowOff>
        </xdr:from>
        <xdr:to>
          <xdr:col>10</xdr:col>
          <xdr:colOff>1581150</xdr:colOff>
          <xdr:row>58</xdr:row>
          <xdr:rowOff>342900</xdr:rowOff>
        </xdr:to>
        <xdr:sp macro="" textlink="">
          <xdr:nvSpPr>
            <xdr:cNvPr id="49226" name="Check Box 74" hidden="1">
              <a:extLst>
                <a:ext uri="{63B3BB69-23CF-44E3-9099-C40C66FF867C}">
                  <a14:compatExt spid="_x0000_s49226"/>
                </a:ext>
                <a:ext uri="{FF2B5EF4-FFF2-40B4-BE49-F238E27FC236}">
                  <a16:creationId xmlns:a16="http://schemas.microsoft.com/office/drawing/2014/main" id="{00000000-0008-0000-2400-00004A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1047750</xdr:colOff>
          <xdr:row>65</xdr:row>
          <xdr:rowOff>9525</xdr:rowOff>
        </xdr:from>
        <xdr:to>
          <xdr:col>9</xdr:col>
          <xdr:colOff>1466850</xdr:colOff>
          <xdr:row>65</xdr:row>
          <xdr:rowOff>228600</xdr:rowOff>
        </xdr:to>
        <xdr:sp macro="" textlink="">
          <xdr:nvSpPr>
            <xdr:cNvPr id="49227" name="Check Box 75" hidden="1">
              <a:extLst>
                <a:ext uri="{63B3BB69-23CF-44E3-9099-C40C66FF867C}">
                  <a14:compatExt spid="_x0000_s49227"/>
                </a:ext>
                <a:ext uri="{FF2B5EF4-FFF2-40B4-BE49-F238E27FC236}">
                  <a16:creationId xmlns:a16="http://schemas.microsoft.com/office/drawing/2014/main" id="{00000000-0008-0000-2400-00004B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1257300</xdr:colOff>
          <xdr:row>65</xdr:row>
          <xdr:rowOff>9525</xdr:rowOff>
        </xdr:from>
        <xdr:to>
          <xdr:col>10</xdr:col>
          <xdr:colOff>1676400</xdr:colOff>
          <xdr:row>65</xdr:row>
          <xdr:rowOff>228600</xdr:rowOff>
        </xdr:to>
        <xdr:sp macro="" textlink="">
          <xdr:nvSpPr>
            <xdr:cNvPr id="49228" name="Check Box 76" hidden="1">
              <a:extLst>
                <a:ext uri="{63B3BB69-23CF-44E3-9099-C40C66FF867C}">
                  <a14:compatExt spid="_x0000_s49228"/>
                </a:ext>
                <a:ext uri="{FF2B5EF4-FFF2-40B4-BE49-F238E27FC236}">
                  <a16:creationId xmlns:a16="http://schemas.microsoft.com/office/drawing/2014/main" id="{00000000-0008-0000-2400-00004C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228600</xdr:colOff>
          <xdr:row>76</xdr:row>
          <xdr:rowOff>9525</xdr:rowOff>
        </xdr:from>
        <xdr:to>
          <xdr:col>2</xdr:col>
          <xdr:colOff>19050</xdr:colOff>
          <xdr:row>76</xdr:row>
          <xdr:rowOff>228600</xdr:rowOff>
        </xdr:to>
        <xdr:sp macro="" textlink="">
          <xdr:nvSpPr>
            <xdr:cNvPr id="49229" name="Check Box 77" hidden="1">
              <a:extLst>
                <a:ext uri="{63B3BB69-23CF-44E3-9099-C40C66FF867C}">
                  <a14:compatExt spid="_x0000_s49229"/>
                </a:ext>
                <a:ext uri="{FF2B5EF4-FFF2-40B4-BE49-F238E27FC236}">
                  <a16:creationId xmlns:a16="http://schemas.microsoft.com/office/drawing/2014/main" id="{00000000-0008-0000-2400-00004D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1047750</xdr:colOff>
          <xdr:row>76</xdr:row>
          <xdr:rowOff>9525</xdr:rowOff>
        </xdr:from>
        <xdr:to>
          <xdr:col>9</xdr:col>
          <xdr:colOff>1466850</xdr:colOff>
          <xdr:row>76</xdr:row>
          <xdr:rowOff>228600</xdr:rowOff>
        </xdr:to>
        <xdr:sp macro="" textlink="">
          <xdr:nvSpPr>
            <xdr:cNvPr id="49230" name="Check Box 78" hidden="1">
              <a:extLst>
                <a:ext uri="{63B3BB69-23CF-44E3-9099-C40C66FF867C}">
                  <a14:compatExt spid="_x0000_s49230"/>
                </a:ext>
                <a:ext uri="{FF2B5EF4-FFF2-40B4-BE49-F238E27FC236}">
                  <a16:creationId xmlns:a16="http://schemas.microsoft.com/office/drawing/2014/main" id="{00000000-0008-0000-2400-00004E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1257300</xdr:colOff>
          <xdr:row>76</xdr:row>
          <xdr:rowOff>9525</xdr:rowOff>
        </xdr:from>
        <xdr:to>
          <xdr:col>10</xdr:col>
          <xdr:colOff>1676400</xdr:colOff>
          <xdr:row>76</xdr:row>
          <xdr:rowOff>228600</xdr:rowOff>
        </xdr:to>
        <xdr:sp macro="" textlink="">
          <xdr:nvSpPr>
            <xdr:cNvPr id="49231" name="Check Box 79" hidden="1">
              <a:extLst>
                <a:ext uri="{63B3BB69-23CF-44E3-9099-C40C66FF867C}">
                  <a14:compatExt spid="_x0000_s49231"/>
                </a:ext>
                <a:ext uri="{FF2B5EF4-FFF2-40B4-BE49-F238E27FC236}">
                  <a16:creationId xmlns:a16="http://schemas.microsoft.com/office/drawing/2014/main" id="{00000000-0008-0000-2400-00004F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228600</xdr:colOff>
          <xdr:row>84</xdr:row>
          <xdr:rowOff>9525</xdr:rowOff>
        </xdr:from>
        <xdr:to>
          <xdr:col>8</xdr:col>
          <xdr:colOff>647700</xdr:colOff>
          <xdr:row>84</xdr:row>
          <xdr:rowOff>228600</xdr:rowOff>
        </xdr:to>
        <xdr:sp macro="" textlink="">
          <xdr:nvSpPr>
            <xdr:cNvPr id="49232" name="Check Box 80" hidden="1">
              <a:extLst>
                <a:ext uri="{63B3BB69-23CF-44E3-9099-C40C66FF867C}">
                  <a14:compatExt spid="_x0000_s49232"/>
                </a:ext>
                <a:ext uri="{FF2B5EF4-FFF2-40B4-BE49-F238E27FC236}">
                  <a16:creationId xmlns:a16="http://schemas.microsoft.com/office/drawing/2014/main" id="{00000000-0008-0000-2400-000050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228600</xdr:colOff>
          <xdr:row>84</xdr:row>
          <xdr:rowOff>9525</xdr:rowOff>
        </xdr:from>
        <xdr:to>
          <xdr:col>9</xdr:col>
          <xdr:colOff>647700</xdr:colOff>
          <xdr:row>84</xdr:row>
          <xdr:rowOff>228600</xdr:rowOff>
        </xdr:to>
        <xdr:sp macro="" textlink="">
          <xdr:nvSpPr>
            <xdr:cNvPr id="49233" name="Check Box 81" hidden="1">
              <a:extLst>
                <a:ext uri="{63B3BB69-23CF-44E3-9099-C40C66FF867C}">
                  <a14:compatExt spid="_x0000_s49233"/>
                </a:ext>
                <a:ext uri="{FF2B5EF4-FFF2-40B4-BE49-F238E27FC236}">
                  <a16:creationId xmlns:a16="http://schemas.microsoft.com/office/drawing/2014/main" id="{00000000-0008-0000-2400-000051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228600</xdr:colOff>
          <xdr:row>84</xdr:row>
          <xdr:rowOff>9525</xdr:rowOff>
        </xdr:from>
        <xdr:to>
          <xdr:col>10</xdr:col>
          <xdr:colOff>647700</xdr:colOff>
          <xdr:row>84</xdr:row>
          <xdr:rowOff>228600</xdr:rowOff>
        </xdr:to>
        <xdr:sp macro="" textlink="">
          <xdr:nvSpPr>
            <xdr:cNvPr id="49234" name="Check Box 82" hidden="1">
              <a:extLst>
                <a:ext uri="{63B3BB69-23CF-44E3-9099-C40C66FF867C}">
                  <a14:compatExt spid="_x0000_s49234"/>
                </a:ext>
                <a:ext uri="{FF2B5EF4-FFF2-40B4-BE49-F238E27FC236}">
                  <a16:creationId xmlns:a16="http://schemas.microsoft.com/office/drawing/2014/main" id="{00000000-0008-0000-2400-000052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228600</xdr:colOff>
          <xdr:row>97</xdr:row>
          <xdr:rowOff>9525</xdr:rowOff>
        </xdr:from>
        <xdr:to>
          <xdr:col>2</xdr:col>
          <xdr:colOff>19050</xdr:colOff>
          <xdr:row>97</xdr:row>
          <xdr:rowOff>228600</xdr:rowOff>
        </xdr:to>
        <xdr:sp macro="" textlink="">
          <xdr:nvSpPr>
            <xdr:cNvPr id="49235" name="Check Box 83" hidden="1">
              <a:extLst>
                <a:ext uri="{63B3BB69-23CF-44E3-9099-C40C66FF867C}">
                  <a14:compatExt spid="_x0000_s49235"/>
                </a:ext>
                <a:ext uri="{FF2B5EF4-FFF2-40B4-BE49-F238E27FC236}">
                  <a16:creationId xmlns:a16="http://schemas.microsoft.com/office/drawing/2014/main" id="{00000000-0008-0000-2400-000053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1047750</xdr:colOff>
          <xdr:row>97</xdr:row>
          <xdr:rowOff>9525</xdr:rowOff>
        </xdr:from>
        <xdr:to>
          <xdr:col>9</xdr:col>
          <xdr:colOff>1466850</xdr:colOff>
          <xdr:row>97</xdr:row>
          <xdr:rowOff>228600</xdr:rowOff>
        </xdr:to>
        <xdr:sp macro="" textlink="">
          <xdr:nvSpPr>
            <xdr:cNvPr id="49236" name="Check Box 84" hidden="1">
              <a:extLst>
                <a:ext uri="{63B3BB69-23CF-44E3-9099-C40C66FF867C}">
                  <a14:compatExt spid="_x0000_s49236"/>
                </a:ext>
                <a:ext uri="{FF2B5EF4-FFF2-40B4-BE49-F238E27FC236}">
                  <a16:creationId xmlns:a16="http://schemas.microsoft.com/office/drawing/2014/main" id="{00000000-0008-0000-2400-000054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1257300</xdr:colOff>
          <xdr:row>97</xdr:row>
          <xdr:rowOff>9525</xdr:rowOff>
        </xdr:from>
        <xdr:to>
          <xdr:col>10</xdr:col>
          <xdr:colOff>1676400</xdr:colOff>
          <xdr:row>97</xdr:row>
          <xdr:rowOff>228600</xdr:rowOff>
        </xdr:to>
        <xdr:sp macro="" textlink="">
          <xdr:nvSpPr>
            <xdr:cNvPr id="49237" name="Check Box 85" hidden="1">
              <a:extLst>
                <a:ext uri="{63B3BB69-23CF-44E3-9099-C40C66FF867C}">
                  <a14:compatExt spid="_x0000_s49237"/>
                </a:ext>
                <a:ext uri="{FF2B5EF4-FFF2-40B4-BE49-F238E27FC236}">
                  <a16:creationId xmlns:a16="http://schemas.microsoft.com/office/drawing/2014/main" id="{00000000-0008-0000-2400-000055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228600</xdr:colOff>
          <xdr:row>91</xdr:row>
          <xdr:rowOff>9525</xdr:rowOff>
        </xdr:from>
        <xdr:to>
          <xdr:col>2</xdr:col>
          <xdr:colOff>19050</xdr:colOff>
          <xdr:row>91</xdr:row>
          <xdr:rowOff>228600</xdr:rowOff>
        </xdr:to>
        <xdr:sp macro="" textlink="">
          <xdr:nvSpPr>
            <xdr:cNvPr id="49238" name="Check Box 86" hidden="1">
              <a:extLst>
                <a:ext uri="{63B3BB69-23CF-44E3-9099-C40C66FF867C}">
                  <a14:compatExt spid="_x0000_s49238"/>
                </a:ext>
                <a:ext uri="{FF2B5EF4-FFF2-40B4-BE49-F238E27FC236}">
                  <a16:creationId xmlns:a16="http://schemas.microsoft.com/office/drawing/2014/main" id="{00000000-0008-0000-2400-000056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228600</xdr:colOff>
          <xdr:row>91</xdr:row>
          <xdr:rowOff>9525</xdr:rowOff>
        </xdr:from>
        <xdr:to>
          <xdr:col>2</xdr:col>
          <xdr:colOff>19050</xdr:colOff>
          <xdr:row>91</xdr:row>
          <xdr:rowOff>228600</xdr:rowOff>
        </xdr:to>
        <xdr:sp macro="" textlink="">
          <xdr:nvSpPr>
            <xdr:cNvPr id="49239" name="Check Box 87" hidden="1">
              <a:extLst>
                <a:ext uri="{63B3BB69-23CF-44E3-9099-C40C66FF867C}">
                  <a14:compatExt spid="_x0000_s49239"/>
                </a:ext>
                <a:ext uri="{FF2B5EF4-FFF2-40B4-BE49-F238E27FC236}">
                  <a16:creationId xmlns:a16="http://schemas.microsoft.com/office/drawing/2014/main" id="{00000000-0008-0000-2400-000057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1047750</xdr:colOff>
          <xdr:row>91</xdr:row>
          <xdr:rowOff>9525</xdr:rowOff>
        </xdr:from>
        <xdr:to>
          <xdr:col>9</xdr:col>
          <xdr:colOff>1466850</xdr:colOff>
          <xdr:row>91</xdr:row>
          <xdr:rowOff>228600</xdr:rowOff>
        </xdr:to>
        <xdr:sp macro="" textlink="">
          <xdr:nvSpPr>
            <xdr:cNvPr id="49240" name="Check Box 88" hidden="1">
              <a:extLst>
                <a:ext uri="{63B3BB69-23CF-44E3-9099-C40C66FF867C}">
                  <a14:compatExt spid="_x0000_s49240"/>
                </a:ext>
                <a:ext uri="{FF2B5EF4-FFF2-40B4-BE49-F238E27FC236}">
                  <a16:creationId xmlns:a16="http://schemas.microsoft.com/office/drawing/2014/main" id="{00000000-0008-0000-2400-000058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1257300</xdr:colOff>
          <xdr:row>91</xdr:row>
          <xdr:rowOff>9525</xdr:rowOff>
        </xdr:from>
        <xdr:to>
          <xdr:col>10</xdr:col>
          <xdr:colOff>1676400</xdr:colOff>
          <xdr:row>91</xdr:row>
          <xdr:rowOff>228600</xdr:rowOff>
        </xdr:to>
        <xdr:sp macro="" textlink="">
          <xdr:nvSpPr>
            <xdr:cNvPr id="49241" name="Check Box 89" hidden="1">
              <a:extLst>
                <a:ext uri="{63B3BB69-23CF-44E3-9099-C40C66FF867C}">
                  <a14:compatExt spid="_x0000_s49241"/>
                </a:ext>
                <a:ext uri="{FF2B5EF4-FFF2-40B4-BE49-F238E27FC236}">
                  <a16:creationId xmlns:a16="http://schemas.microsoft.com/office/drawing/2014/main" id="{00000000-0008-0000-2400-000059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228600</xdr:colOff>
          <xdr:row>46</xdr:row>
          <xdr:rowOff>9525</xdr:rowOff>
        </xdr:from>
        <xdr:to>
          <xdr:col>2</xdr:col>
          <xdr:colOff>0</xdr:colOff>
          <xdr:row>46</xdr:row>
          <xdr:rowOff>228600</xdr:rowOff>
        </xdr:to>
        <xdr:sp macro="" textlink="">
          <xdr:nvSpPr>
            <xdr:cNvPr id="49242" name="Check Box 90" hidden="1">
              <a:extLst>
                <a:ext uri="{63B3BB69-23CF-44E3-9099-C40C66FF867C}">
                  <a14:compatExt spid="_x0000_s49242"/>
                </a:ext>
                <a:ext uri="{FF2B5EF4-FFF2-40B4-BE49-F238E27FC236}">
                  <a16:creationId xmlns:a16="http://schemas.microsoft.com/office/drawing/2014/main" id="{00000000-0008-0000-2400-00005A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857250</xdr:colOff>
          <xdr:row>51</xdr:row>
          <xdr:rowOff>19050</xdr:rowOff>
        </xdr:from>
        <xdr:to>
          <xdr:col>8</xdr:col>
          <xdr:colOff>1295400</xdr:colOff>
          <xdr:row>51</xdr:row>
          <xdr:rowOff>247650</xdr:rowOff>
        </xdr:to>
        <xdr:sp macro="" textlink="">
          <xdr:nvSpPr>
            <xdr:cNvPr id="49243" name="Check Box 91" hidden="1">
              <a:extLst>
                <a:ext uri="{63B3BB69-23CF-44E3-9099-C40C66FF867C}">
                  <a14:compatExt spid="_x0000_s49243"/>
                </a:ext>
                <a:ext uri="{FF2B5EF4-FFF2-40B4-BE49-F238E27FC236}">
                  <a16:creationId xmlns:a16="http://schemas.microsoft.com/office/drawing/2014/main" id="{00000000-0008-0000-2400-00005B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1085850</xdr:colOff>
          <xdr:row>51</xdr:row>
          <xdr:rowOff>200025</xdr:rowOff>
        </xdr:from>
        <xdr:to>
          <xdr:col>8</xdr:col>
          <xdr:colOff>1504950</xdr:colOff>
          <xdr:row>51</xdr:row>
          <xdr:rowOff>390525</xdr:rowOff>
        </xdr:to>
        <xdr:sp macro="" textlink="">
          <xdr:nvSpPr>
            <xdr:cNvPr id="49244" name="Check Box 92" hidden="1">
              <a:extLst>
                <a:ext uri="{63B3BB69-23CF-44E3-9099-C40C66FF867C}">
                  <a14:compatExt spid="_x0000_s49244"/>
                </a:ext>
                <a:ext uri="{FF2B5EF4-FFF2-40B4-BE49-F238E27FC236}">
                  <a16:creationId xmlns:a16="http://schemas.microsoft.com/office/drawing/2014/main" id="{00000000-0008-0000-2400-00005C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819150</xdr:colOff>
          <xdr:row>51</xdr:row>
          <xdr:rowOff>19050</xdr:rowOff>
        </xdr:from>
        <xdr:to>
          <xdr:col>9</xdr:col>
          <xdr:colOff>1238250</xdr:colOff>
          <xdr:row>51</xdr:row>
          <xdr:rowOff>247650</xdr:rowOff>
        </xdr:to>
        <xdr:sp macro="" textlink="">
          <xdr:nvSpPr>
            <xdr:cNvPr id="49245" name="Check Box 93" hidden="1">
              <a:extLst>
                <a:ext uri="{63B3BB69-23CF-44E3-9099-C40C66FF867C}">
                  <a14:compatExt spid="_x0000_s49245"/>
                </a:ext>
                <a:ext uri="{FF2B5EF4-FFF2-40B4-BE49-F238E27FC236}">
                  <a16:creationId xmlns:a16="http://schemas.microsoft.com/office/drawing/2014/main" id="{00000000-0008-0000-2400-00005D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1047750</xdr:colOff>
          <xdr:row>51</xdr:row>
          <xdr:rowOff>200025</xdr:rowOff>
        </xdr:from>
        <xdr:to>
          <xdr:col>9</xdr:col>
          <xdr:colOff>1466850</xdr:colOff>
          <xdr:row>51</xdr:row>
          <xdr:rowOff>400050</xdr:rowOff>
        </xdr:to>
        <xdr:sp macro="" textlink="">
          <xdr:nvSpPr>
            <xdr:cNvPr id="49246" name="Check Box 94" hidden="1">
              <a:extLst>
                <a:ext uri="{63B3BB69-23CF-44E3-9099-C40C66FF867C}">
                  <a14:compatExt spid="_x0000_s49246"/>
                </a:ext>
                <a:ext uri="{FF2B5EF4-FFF2-40B4-BE49-F238E27FC236}">
                  <a16:creationId xmlns:a16="http://schemas.microsoft.com/office/drawing/2014/main" id="{00000000-0008-0000-2400-00005E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819150</xdr:colOff>
          <xdr:row>51</xdr:row>
          <xdr:rowOff>19050</xdr:rowOff>
        </xdr:from>
        <xdr:to>
          <xdr:col>10</xdr:col>
          <xdr:colOff>1238250</xdr:colOff>
          <xdr:row>51</xdr:row>
          <xdr:rowOff>247650</xdr:rowOff>
        </xdr:to>
        <xdr:sp macro="" textlink="">
          <xdr:nvSpPr>
            <xdr:cNvPr id="49247" name="Check Box 95" hidden="1">
              <a:extLst>
                <a:ext uri="{63B3BB69-23CF-44E3-9099-C40C66FF867C}">
                  <a14:compatExt spid="_x0000_s49247"/>
                </a:ext>
                <a:ext uri="{FF2B5EF4-FFF2-40B4-BE49-F238E27FC236}">
                  <a16:creationId xmlns:a16="http://schemas.microsoft.com/office/drawing/2014/main" id="{00000000-0008-0000-2400-00005F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1019175</xdr:colOff>
          <xdr:row>51</xdr:row>
          <xdr:rowOff>200025</xdr:rowOff>
        </xdr:from>
        <xdr:to>
          <xdr:col>10</xdr:col>
          <xdr:colOff>1447800</xdr:colOff>
          <xdr:row>51</xdr:row>
          <xdr:rowOff>400050</xdr:rowOff>
        </xdr:to>
        <xdr:sp macro="" textlink="">
          <xdr:nvSpPr>
            <xdr:cNvPr id="49248" name="Check Box 96" hidden="1">
              <a:extLst>
                <a:ext uri="{63B3BB69-23CF-44E3-9099-C40C66FF867C}">
                  <a14:compatExt spid="_x0000_s49248"/>
                </a:ext>
                <a:ext uri="{FF2B5EF4-FFF2-40B4-BE49-F238E27FC236}">
                  <a16:creationId xmlns:a16="http://schemas.microsoft.com/office/drawing/2014/main" id="{00000000-0008-0000-2400-000060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228600</xdr:colOff>
          <xdr:row>54</xdr:row>
          <xdr:rowOff>9525</xdr:rowOff>
        </xdr:from>
        <xdr:to>
          <xdr:col>8</xdr:col>
          <xdr:colOff>647700</xdr:colOff>
          <xdr:row>54</xdr:row>
          <xdr:rowOff>228600</xdr:rowOff>
        </xdr:to>
        <xdr:sp macro="" textlink="">
          <xdr:nvSpPr>
            <xdr:cNvPr id="49249" name="Check Box 97" hidden="1">
              <a:extLst>
                <a:ext uri="{63B3BB69-23CF-44E3-9099-C40C66FF867C}">
                  <a14:compatExt spid="_x0000_s49249"/>
                </a:ext>
                <a:ext uri="{FF2B5EF4-FFF2-40B4-BE49-F238E27FC236}">
                  <a16:creationId xmlns:a16="http://schemas.microsoft.com/office/drawing/2014/main" id="{00000000-0008-0000-2400-000061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228600</xdr:colOff>
          <xdr:row>54</xdr:row>
          <xdr:rowOff>9525</xdr:rowOff>
        </xdr:from>
        <xdr:to>
          <xdr:col>9</xdr:col>
          <xdr:colOff>647700</xdr:colOff>
          <xdr:row>54</xdr:row>
          <xdr:rowOff>228600</xdr:rowOff>
        </xdr:to>
        <xdr:sp macro="" textlink="">
          <xdr:nvSpPr>
            <xdr:cNvPr id="49250" name="Check Box 98" hidden="1">
              <a:extLst>
                <a:ext uri="{63B3BB69-23CF-44E3-9099-C40C66FF867C}">
                  <a14:compatExt spid="_x0000_s49250"/>
                </a:ext>
                <a:ext uri="{FF2B5EF4-FFF2-40B4-BE49-F238E27FC236}">
                  <a16:creationId xmlns:a16="http://schemas.microsoft.com/office/drawing/2014/main" id="{00000000-0008-0000-2400-000062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228600</xdr:colOff>
          <xdr:row>54</xdr:row>
          <xdr:rowOff>9525</xdr:rowOff>
        </xdr:from>
        <xdr:to>
          <xdr:col>10</xdr:col>
          <xdr:colOff>647700</xdr:colOff>
          <xdr:row>54</xdr:row>
          <xdr:rowOff>228600</xdr:rowOff>
        </xdr:to>
        <xdr:sp macro="" textlink="">
          <xdr:nvSpPr>
            <xdr:cNvPr id="49251" name="Check Box 99" hidden="1">
              <a:extLst>
                <a:ext uri="{63B3BB69-23CF-44E3-9099-C40C66FF867C}">
                  <a14:compatExt spid="_x0000_s49251"/>
                </a:ext>
                <a:ext uri="{FF2B5EF4-FFF2-40B4-BE49-F238E27FC236}">
                  <a16:creationId xmlns:a16="http://schemas.microsoft.com/office/drawing/2014/main" id="{00000000-0008-0000-2400-000063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1257300</xdr:colOff>
          <xdr:row>62</xdr:row>
          <xdr:rowOff>9525</xdr:rowOff>
        </xdr:from>
        <xdr:to>
          <xdr:col>10</xdr:col>
          <xdr:colOff>1676400</xdr:colOff>
          <xdr:row>63</xdr:row>
          <xdr:rowOff>38100</xdr:rowOff>
        </xdr:to>
        <xdr:sp macro="" textlink="">
          <xdr:nvSpPr>
            <xdr:cNvPr id="49252" name="Check Box 100" hidden="1">
              <a:extLst>
                <a:ext uri="{63B3BB69-23CF-44E3-9099-C40C66FF867C}">
                  <a14:compatExt spid="_x0000_s49252"/>
                </a:ext>
                <a:ext uri="{FF2B5EF4-FFF2-40B4-BE49-F238E27FC236}">
                  <a16:creationId xmlns:a16="http://schemas.microsoft.com/office/drawing/2014/main" id="{00000000-0008-0000-2400-000064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1257300</xdr:colOff>
          <xdr:row>42</xdr:row>
          <xdr:rowOff>9525</xdr:rowOff>
        </xdr:from>
        <xdr:to>
          <xdr:col>10</xdr:col>
          <xdr:colOff>1676400</xdr:colOff>
          <xdr:row>43</xdr:row>
          <xdr:rowOff>38100</xdr:rowOff>
        </xdr:to>
        <xdr:sp macro="" textlink="">
          <xdr:nvSpPr>
            <xdr:cNvPr id="49253" name="Check Box 101" hidden="1">
              <a:extLst>
                <a:ext uri="{63B3BB69-23CF-44E3-9099-C40C66FF867C}">
                  <a14:compatExt spid="_x0000_s49253"/>
                </a:ext>
                <a:ext uri="{FF2B5EF4-FFF2-40B4-BE49-F238E27FC236}">
                  <a16:creationId xmlns:a16="http://schemas.microsoft.com/office/drawing/2014/main" id="{00000000-0008-0000-2400-000065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1257300</xdr:colOff>
          <xdr:row>68</xdr:row>
          <xdr:rowOff>9525</xdr:rowOff>
        </xdr:from>
        <xdr:to>
          <xdr:col>10</xdr:col>
          <xdr:colOff>1676400</xdr:colOff>
          <xdr:row>69</xdr:row>
          <xdr:rowOff>38100</xdr:rowOff>
        </xdr:to>
        <xdr:sp macro="" textlink="">
          <xdr:nvSpPr>
            <xdr:cNvPr id="49254" name="Check Box 102" hidden="1">
              <a:extLst>
                <a:ext uri="{63B3BB69-23CF-44E3-9099-C40C66FF867C}">
                  <a14:compatExt spid="_x0000_s49254"/>
                </a:ext>
                <a:ext uri="{FF2B5EF4-FFF2-40B4-BE49-F238E27FC236}">
                  <a16:creationId xmlns:a16="http://schemas.microsoft.com/office/drawing/2014/main" id="{00000000-0008-0000-2400-000066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1257300</xdr:colOff>
          <xdr:row>73</xdr:row>
          <xdr:rowOff>9525</xdr:rowOff>
        </xdr:from>
        <xdr:to>
          <xdr:col>10</xdr:col>
          <xdr:colOff>1676400</xdr:colOff>
          <xdr:row>74</xdr:row>
          <xdr:rowOff>38100</xdr:rowOff>
        </xdr:to>
        <xdr:sp macro="" textlink="">
          <xdr:nvSpPr>
            <xdr:cNvPr id="49255" name="Check Box 103" hidden="1">
              <a:extLst>
                <a:ext uri="{63B3BB69-23CF-44E3-9099-C40C66FF867C}">
                  <a14:compatExt spid="_x0000_s49255"/>
                </a:ext>
                <a:ext uri="{FF2B5EF4-FFF2-40B4-BE49-F238E27FC236}">
                  <a16:creationId xmlns:a16="http://schemas.microsoft.com/office/drawing/2014/main" id="{00000000-0008-0000-2400-000067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1257300</xdr:colOff>
          <xdr:row>88</xdr:row>
          <xdr:rowOff>9525</xdr:rowOff>
        </xdr:from>
        <xdr:to>
          <xdr:col>10</xdr:col>
          <xdr:colOff>1676400</xdr:colOff>
          <xdr:row>89</xdr:row>
          <xdr:rowOff>38100</xdr:rowOff>
        </xdr:to>
        <xdr:sp macro="" textlink="">
          <xdr:nvSpPr>
            <xdr:cNvPr id="49256" name="Check Box 104" hidden="1">
              <a:extLst>
                <a:ext uri="{63B3BB69-23CF-44E3-9099-C40C66FF867C}">
                  <a14:compatExt spid="_x0000_s49256"/>
                </a:ext>
                <a:ext uri="{FF2B5EF4-FFF2-40B4-BE49-F238E27FC236}">
                  <a16:creationId xmlns:a16="http://schemas.microsoft.com/office/drawing/2014/main" id="{00000000-0008-0000-2400-000068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1257300</xdr:colOff>
          <xdr:row>94</xdr:row>
          <xdr:rowOff>9525</xdr:rowOff>
        </xdr:from>
        <xdr:to>
          <xdr:col>10</xdr:col>
          <xdr:colOff>1676400</xdr:colOff>
          <xdr:row>95</xdr:row>
          <xdr:rowOff>38100</xdr:rowOff>
        </xdr:to>
        <xdr:sp macro="" textlink="">
          <xdr:nvSpPr>
            <xdr:cNvPr id="49257" name="Check Box 105" hidden="1">
              <a:extLst>
                <a:ext uri="{63B3BB69-23CF-44E3-9099-C40C66FF867C}">
                  <a14:compatExt spid="_x0000_s49257"/>
                </a:ext>
                <a:ext uri="{FF2B5EF4-FFF2-40B4-BE49-F238E27FC236}">
                  <a16:creationId xmlns:a16="http://schemas.microsoft.com/office/drawing/2014/main" id="{00000000-0008-0000-2400-000069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1257300</xdr:colOff>
          <xdr:row>100</xdr:row>
          <xdr:rowOff>9525</xdr:rowOff>
        </xdr:from>
        <xdr:to>
          <xdr:col>10</xdr:col>
          <xdr:colOff>1676400</xdr:colOff>
          <xdr:row>101</xdr:row>
          <xdr:rowOff>38100</xdr:rowOff>
        </xdr:to>
        <xdr:sp macro="" textlink="">
          <xdr:nvSpPr>
            <xdr:cNvPr id="49258" name="Check Box 106" hidden="1">
              <a:extLst>
                <a:ext uri="{63B3BB69-23CF-44E3-9099-C40C66FF867C}">
                  <a14:compatExt spid="_x0000_s49258"/>
                </a:ext>
                <a:ext uri="{FF2B5EF4-FFF2-40B4-BE49-F238E27FC236}">
                  <a16:creationId xmlns:a16="http://schemas.microsoft.com/office/drawing/2014/main" id="{00000000-0008-0000-2400-00006A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1257300</xdr:colOff>
          <xdr:row>68</xdr:row>
          <xdr:rowOff>9525</xdr:rowOff>
        </xdr:from>
        <xdr:to>
          <xdr:col>10</xdr:col>
          <xdr:colOff>1676400</xdr:colOff>
          <xdr:row>69</xdr:row>
          <xdr:rowOff>38100</xdr:rowOff>
        </xdr:to>
        <xdr:sp macro="" textlink="">
          <xdr:nvSpPr>
            <xdr:cNvPr id="49259" name="Check Box 107" hidden="1">
              <a:extLst>
                <a:ext uri="{63B3BB69-23CF-44E3-9099-C40C66FF867C}">
                  <a14:compatExt spid="_x0000_s49259"/>
                </a:ext>
                <a:ext uri="{FF2B5EF4-FFF2-40B4-BE49-F238E27FC236}">
                  <a16:creationId xmlns:a16="http://schemas.microsoft.com/office/drawing/2014/main" id="{00000000-0008-0000-2400-00006B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1257300</xdr:colOff>
          <xdr:row>73</xdr:row>
          <xdr:rowOff>9525</xdr:rowOff>
        </xdr:from>
        <xdr:to>
          <xdr:col>10</xdr:col>
          <xdr:colOff>1676400</xdr:colOff>
          <xdr:row>74</xdr:row>
          <xdr:rowOff>38100</xdr:rowOff>
        </xdr:to>
        <xdr:sp macro="" textlink="">
          <xdr:nvSpPr>
            <xdr:cNvPr id="49260" name="Check Box 108" hidden="1">
              <a:extLst>
                <a:ext uri="{63B3BB69-23CF-44E3-9099-C40C66FF867C}">
                  <a14:compatExt spid="_x0000_s49260"/>
                </a:ext>
                <a:ext uri="{FF2B5EF4-FFF2-40B4-BE49-F238E27FC236}">
                  <a16:creationId xmlns:a16="http://schemas.microsoft.com/office/drawing/2014/main" id="{00000000-0008-0000-2400-00006C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228600</xdr:colOff>
          <xdr:row>90</xdr:row>
          <xdr:rowOff>9525</xdr:rowOff>
        </xdr:from>
        <xdr:to>
          <xdr:col>2</xdr:col>
          <xdr:colOff>19050</xdr:colOff>
          <xdr:row>90</xdr:row>
          <xdr:rowOff>228600</xdr:rowOff>
        </xdr:to>
        <xdr:sp macro="" textlink="">
          <xdr:nvSpPr>
            <xdr:cNvPr id="49261" name="Check Box 109" hidden="1">
              <a:extLst>
                <a:ext uri="{63B3BB69-23CF-44E3-9099-C40C66FF867C}">
                  <a14:compatExt spid="_x0000_s49261"/>
                </a:ext>
                <a:ext uri="{FF2B5EF4-FFF2-40B4-BE49-F238E27FC236}">
                  <a16:creationId xmlns:a16="http://schemas.microsoft.com/office/drawing/2014/main" id="{00000000-0008-0000-2400-00006D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228600</xdr:colOff>
          <xdr:row>89</xdr:row>
          <xdr:rowOff>9525</xdr:rowOff>
        </xdr:from>
        <xdr:to>
          <xdr:col>2</xdr:col>
          <xdr:colOff>19050</xdr:colOff>
          <xdr:row>89</xdr:row>
          <xdr:rowOff>228600</xdr:rowOff>
        </xdr:to>
        <xdr:sp macro="" textlink="">
          <xdr:nvSpPr>
            <xdr:cNvPr id="49262" name="Check Box 110" hidden="1">
              <a:extLst>
                <a:ext uri="{63B3BB69-23CF-44E3-9099-C40C66FF867C}">
                  <a14:compatExt spid="_x0000_s49262"/>
                </a:ext>
                <a:ext uri="{FF2B5EF4-FFF2-40B4-BE49-F238E27FC236}">
                  <a16:creationId xmlns:a16="http://schemas.microsoft.com/office/drawing/2014/main" id="{00000000-0008-0000-2400-00006E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228600</xdr:colOff>
          <xdr:row>90</xdr:row>
          <xdr:rowOff>0</xdr:rowOff>
        </xdr:from>
        <xdr:to>
          <xdr:col>2</xdr:col>
          <xdr:colOff>19050</xdr:colOff>
          <xdr:row>90</xdr:row>
          <xdr:rowOff>219075</xdr:rowOff>
        </xdr:to>
        <xdr:sp macro="" textlink="">
          <xdr:nvSpPr>
            <xdr:cNvPr id="49263" name="Check Box 111" hidden="1">
              <a:extLst>
                <a:ext uri="{63B3BB69-23CF-44E3-9099-C40C66FF867C}">
                  <a14:compatExt spid="_x0000_s49263"/>
                </a:ext>
                <a:ext uri="{FF2B5EF4-FFF2-40B4-BE49-F238E27FC236}">
                  <a16:creationId xmlns:a16="http://schemas.microsoft.com/office/drawing/2014/main" id="{00000000-0008-0000-2400-00006F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228600</xdr:colOff>
          <xdr:row>96</xdr:row>
          <xdr:rowOff>9525</xdr:rowOff>
        </xdr:from>
        <xdr:to>
          <xdr:col>2</xdr:col>
          <xdr:colOff>19050</xdr:colOff>
          <xdr:row>96</xdr:row>
          <xdr:rowOff>228600</xdr:rowOff>
        </xdr:to>
        <xdr:sp macro="" textlink="">
          <xdr:nvSpPr>
            <xdr:cNvPr id="49264" name="Check Box 112" hidden="1">
              <a:extLst>
                <a:ext uri="{63B3BB69-23CF-44E3-9099-C40C66FF867C}">
                  <a14:compatExt spid="_x0000_s49264"/>
                </a:ext>
                <a:ext uri="{FF2B5EF4-FFF2-40B4-BE49-F238E27FC236}">
                  <a16:creationId xmlns:a16="http://schemas.microsoft.com/office/drawing/2014/main" id="{00000000-0008-0000-2400-000070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228600</xdr:colOff>
          <xdr:row>95</xdr:row>
          <xdr:rowOff>9525</xdr:rowOff>
        </xdr:from>
        <xdr:to>
          <xdr:col>2</xdr:col>
          <xdr:colOff>19050</xdr:colOff>
          <xdr:row>95</xdr:row>
          <xdr:rowOff>228600</xdr:rowOff>
        </xdr:to>
        <xdr:sp macro="" textlink="">
          <xdr:nvSpPr>
            <xdr:cNvPr id="49265" name="Check Box 113" hidden="1">
              <a:extLst>
                <a:ext uri="{63B3BB69-23CF-44E3-9099-C40C66FF867C}">
                  <a14:compatExt spid="_x0000_s49265"/>
                </a:ext>
                <a:ext uri="{FF2B5EF4-FFF2-40B4-BE49-F238E27FC236}">
                  <a16:creationId xmlns:a16="http://schemas.microsoft.com/office/drawing/2014/main" id="{00000000-0008-0000-2400-000071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228600</xdr:colOff>
          <xdr:row>102</xdr:row>
          <xdr:rowOff>9525</xdr:rowOff>
        </xdr:from>
        <xdr:to>
          <xdr:col>2</xdr:col>
          <xdr:colOff>19050</xdr:colOff>
          <xdr:row>102</xdr:row>
          <xdr:rowOff>228600</xdr:rowOff>
        </xdr:to>
        <xdr:sp macro="" textlink="">
          <xdr:nvSpPr>
            <xdr:cNvPr id="49267" name="Check Box 115" hidden="1">
              <a:extLst>
                <a:ext uri="{63B3BB69-23CF-44E3-9099-C40C66FF867C}">
                  <a14:compatExt spid="_x0000_s49267"/>
                </a:ext>
                <a:ext uri="{FF2B5EF4-FFF2-40B4-BE49-F238E27FC236}">
                  <a16:creationId xmlns:a16="http://schemas.microsoft.com/office/drawing/2014/main" id="{00000000-0008-0000-2400-000073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228600</xdr:colOff>
          <xdr:row>101</xdr:row>
          <xdr:rowOff>9525</xdr:rowOff>
        </xdr:from>
        <xdr:to>
          <xdr:col>2</xdr:col>
          <xdr:colOff>19050</xdr:colOff>
          <xdr:row>101</xdr:row>
          <xdr:rowOff>228600</xdr:rowOff>
        </xdr:to>
        <xdr:sp macro="" textlink="">
          <xdr:nvSpPr>
            <xdr:cNvPr id="49268" name="Check Box 116" hidden="1">
              <a:extLst>
                <a:ext uri="{63B3BB69-23CF-44E3-9099-C40C66FF867C}">
                  <a14:compatExt spid="_x0000_s49268"/>
                </a:ext>
                <a:ext uri="{FF2B5EF4-FFF2-40B4-BE49-F238E27FC236}">
                  <a16:creationId xmlns:a16="http://schemas.microsoft.com/office/drawing/2014/main" id="{00000000-0008-0000-2400-000074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228600</xdr:colOff>
          <xdr:row>102</xdr:row>
          <xdr:rowOff>0</xdr:rowOff>
        </xdr:from>
        <xdr:to>
          <xdr:col>2</xdr:col>
          <xdr:colOff>19050</xdr:colOff>
          <xdr:row>102</xdr:row>
          <xdr:rowOff>219075</xdr:rowOff>
        </xdr:to>
        <xdr:sp macro="" textlink="">
          <xdr:nvSpPr>
            <xdr:cNvPr id="49269" name="Check Box 117" hidden="1">
              <a:extLst>
                <a:ext uri="{63B3BB69-23CF-44E3-9099-C40C66FF867C}">
                  <a14:compatExt spid="_x0000_s49269"/>
                </a:ext>
                <a:ext uri="{FF2B5EF4-FFF2-40B4-BE49-F238E27FC236}">
                  <a16:creationId xmlns:a16="http://schemas.microsoft.com/office/drawing/2014/main" id="{00000000-0008-0000-2400-000075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228600</xdr:colOff>
          <xdr:row>108</xdr:row>
          <xdr:rowOff>9525</xdr:rowOff>
        </xdr:from>
        <xdr:to>
          <xdr:col>2</xdr:col>
          <xdr:colOff>19050</xdr:colOff>
          <xdr:row>109</xdr:row>
          <xdr:rowOff>38100</xdr:rowOff>
        </xdr:to>
        <xdr:sp macro="" textlink="">
          <xdr:nvSpPr>
            <xdr:cNvPr id="49270" name="Check Box 118" hidden="1">
              <a:extLst>
                <a:ext uri="{63B3BB69-23CF-44E3-9099-C40C66FF867C}">
                  <a14:compatExt spid="_x0000_s49270"/>
                </a:ext>
                <a:ext uri="{FF2B5EF4-FFF2-40B4-BE49-F238E27FC236}">
                  <a16:creationId xmlns:a16="http://schemas.microsoft.com/office/drawing/2014/main" id="{00000000-0008-0000-2400-000076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228600</xdr:colOff>
          <xdr:row>107</xdr:row>
          <xdr:rowOff>9525</xdr:rowOff>
        </xdr:from>
        <xdr:to>
          <xdr:col>2</xdr:col>
          <xdr:colOff>19050</xdr:colOff>
          <xdr:row>108</xdr:row>
          <xdr:rowOff>38100</xdr:rowOff>
        </xdr:to>
        <xdr:sp macro="" textlink="">
          <xdr:nvSpPr>
            <xdr:cNvPr id="49271" name="Check Box 119" hidden="1">
              <a:extLst>
                <a:ext uri="{63B3BB69-23CF-44E3-9099-C40C66FF867C}">
                  <a14:compatExt spid="_x0000_s49271"/>
                </a:ext>
                <a:ext uri="{FF2B5EF4-FFF2-40B4-BE49-F238E27FC236}">
                  <a16:creationId xmlns:a16="http://schemas.microsoft.com/office/drawing/2014/main" id="{00000000-0008-0000-2400-000077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228600</xdr:colOff>
          <xdr:row>108</xdr:row>
          <xdr:rowOff>0</xdr:rowOff>
        </xdr:from>
        <xdr:to>
          <xdr:col>2</xdr:col>
          <xdr:colOff>19050</xdr:colOff>
          <xdr:row>109</xdr:row>
          <xdr:rowOff>28575</xdr:rowOff>
        </xdr:to>
        <xdr:sp macro="" textlink="">
          <xdr:nvSpPr>
            <xdr:cNvPr id="49272" name="Check Box 120" hidden="1">
              <a:extLst>
                <a:ext uri="{63B3BB69-23CF-44E3-9099-C40C66FF867C}">
                  <a14:compatExt spid="_x0000_s49272"/>
                </a:ext>
                <a:ext uri="{FF2B5EF4-FFF2-40B4-BE49-F238E27FC236}">
                  <a16:creationId xmlns:a16="http://schemas.microsoft.com/office/drawing/2014/main" id="{00000000-0008-0000-2400-000078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1257300</xdr:colOff>
          <xdr:row>15</xdr:row>
          <xdr:rowOff>9525</xdr:rowOff>
        </xdr:from>
        <xdr:to>
          <xdr:col>10</xdr:col>
          <xdr:colOff>1676400</xdr:colOff>
          <xdr:row>16</xdr:row>
          <xdr:rowOff>38100</xdr:rowOff>
        </xdr:to>
        <xdr:sp macro="" textlink="">
          <xdr:nvSpPr>
            <xdr:cNvPr id="49273" name="Check Box 121" hidden="1">
              <a:extLst>
                <a:ext uri="{63B3BB69-23CF-44E3-9099-C40C66FF867C}">
                  <a14:compatExt spid="_x0000_s49273"/>
                </a:ext>
                <a:ext uri="{FF2B5EF4-FFF2-40B4-BE49-F238E27FC236}">
                  <a16:creationId xmlns:a16="http://schemas.microsoft.com/office/drawing/2014/main" id="{00000000-0008-0000-2400-000079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1257300</xdr:colOff>
          <xdr:row>29</xdr:row>
          <xdr:rowOff>9525</xdr:rowOff>
        </xdr:from>
        <xdr:to>
          <xdr:col>10</xdr:col>
          <xdr:colOff>1676400</xdr:colOff>
          <xdr:row>30</xdr:row>
          <xdr:rowOff>38100</xdr:rowOff>
        </xdr:to>
        <xdr:sp macro="" textlink="">
          <xdr:nvSpPr>
            <xdr:cNvPr id="49274" name="Check Box 122" hidden="1">
              <a:extLst>
                <a:ext uri="{63B3BB69-23CF-44E3-9099-C40C66FF867C}">
                  <a14:compatExt spid="_x0000_s49274"/>
                </a:ext>
                <a:ext uri="{FF2B5EF4-FFF2-40B4-BE49-F238E27FC236}">
                  <a16:creationId xmlns:a16="http://schemas.microsoft.com/office/drawing/2014/main" id="{00000000-0008-0000-2400-00007A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1257300</xdr:colOff>
          <xdr:row>35</xdr:row>
          <xdr:rowOff>9525</xdr:rowOff>
        </xdr:from>
        <xdr:to>
          <xdr:col>10</xdr:col>
          <xdr:colOff>1676400</xdr:colOff>
          <xdr:row>36</xdr:row>
          <xdr:rowOff>38100</xdr:rowOff>
        </xdr:to>
        <xdr:sp macro="" textlink="">
          <xdr:nvSpPr>
            <xdr:cNvPr id="49275" name="Check Box 123" hidden="1">
              <a:extLst>
                <a:ext uri="{63B3BB69-23CF-44E3-9099-C40C66FF867C}">
                  <a14:compatExt spid="_x0000_s49275"/>
                </a:ext>
                <a:ext uri="{FF2B5EF4-FFF2-40B4-BE49-F238E27FC236}">
                  <a16:creationId xmlns:a16="http://schemas.microsoft.com/office/drawing/2014/main" id="{00000000-0008-0000-2400-00007B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1047750</xdr:colOff>
          <xdr:row>45</xdr:row>
          <xdr:rowOff>9525</xdr:rowOff>
        </xdr:from>
        <xdr:to>
          <xdr:col>9</xdr:col>
          <xdr:colOff>1466850</xdr:colOff>
          <xdr:row>45</xdr:row>
          <xdr:rowOff>228600</xdr:rowOff>
        </xdr:to>
        <xdr:sp macro="" textlink="">
          <xdr:nvSpPr>
            <xdr:cNvPr id="49276" name="Check Box 124" hidden="1">
              <a:extLst>
                <a:ext uri="{63B3BB69-23CF-44E3-9099-C40C66FF867C}">
                  <a14:compatExt spid="_x0000_s49276"/>
                </a:ext>
                <a:ext uri="{FF2B5EF4-FFF2-40B4-BE49-F238E27FC236}">
                  <a16:creationId xmlns:a16="http://schemas.microsoft.com/office/drawing/2014/main" id="{00000000-0008-0000-2400-00007C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1257300</xdr:colOff>
          <xdr:row>45</xdr:row>
          <xdr:rowOff>9525</xdr:rowOff>
        </xdr:from>
        <xdr:to>
          <xdr:col>10</xdr:col>
          <xdr:colOff>1676400</xdr:colOff>
          <xdr:row>45</xdr:row>
          <xdr:rowOff>228600</xdr:rowOff>
        </xdr:to>
        <xdr:sp macro="" textlink="">
          <xdr:nvSpPr>
            <xdr:cNvPr id="49277" name="Check Box 125" hidden="1">
              <a:extLst>
                <a:ext uri="{63B3BB69-23CF-44E3-9099-C40C66FF867C}">
                  <a14:compatExt spid="_x0000_s49277"/>
                </a:ext>
                <a:ext uri="{FF2B5EF4-FFF2-40B4-BE49-F238E27FC236}">
                  <a16:creationId xmlns:a16="http://schemas.microsoft.com/office/drawing/2014/main" id="{00000000-0008-0000-2400-00007D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1047750</xdr:colOff>
          <xdr:row>46</xdr:row>
          <xdr:rowOff>9525</xdr:rowOff>
        </xdr:from>
        <xdr:to>
          <xdr:col>9</xdr:col>
          <xdr:colOff>1466850</xdr:colOff>
          <xdr:row>46</xdr:row>
          <xdr:rowOff>228600</xdr:rowOff>
        </xdr:to>
        <xdr:sp macro="" textlink="">
          <xdr:nvSpPr>
            <xdr:cNvPr id="49278" name="Check Box 126" hidden="1">
              <a:extLst>
                <a:ext uri="{63B3BB69-23CF-44E3-9099-C40C66FF867C}">
                  <a14:compatExt spid="_x0000_s49278"/>
                </a:ext>
                <a:ext uri="{FF2B5EF4-FFF2-40B4-BE49-F238E27FC236}">
                  <a16:creationId xmlns:a16="http://schemas.microsoft.com/office/drawing/2014/main" id="{00000000-0008-0000-2400-00007E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1257300</xdr:colOff>
          <xdr:row>46</xdr:row>
          <xdr:rowOff>9525</xdr:rowOff>
        </xdr:from>
        <xdr:to>
          <xdr:col>10</xdr:col>
          <xdr:colOff>1676400</xdr:colOff>
          <xdr:row>46</xdr:row>
          <xdr:rowOff>228600</xdr:rowOff>
        </xdr:to>
        <xdr:sp macro="" textlink="">
          <xdr:nvSpPr>
            <xdr:cNvPr id="49279" name="Check Box 127" hidden="1">
              <a:extLst>
                <a:ext uri="{63B3BB69-23CF-44E3-9099-C40C66FF867C}">
                  <a14:compatExt spid="_x0000_s49279"/>
                </a:ext>
                <a:ext uri="{FF2B5EF4-FFF2-40B4-BE49-F238E27FC236}">
                  <a16:creationId xmlns:a16="http://schemas.microsoft.com/office/drawing/2014/main" id="{00000000-0008-0000-2400-00007F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857250</xdr:colOff>
          <xdr:row>81</xdr:row>
          <xdr:rowOff>133350</xdr:rowOff>
        </xdr:from>
        <xdr:to>
          <xdr:col>10</xdr:col>
          <xdr:colOff>1276350</xdr:colOff>
          <xdr:row>81</xdr:row>
          <xdr:rowOff>361950</xdr:rowOff>
        </xdr:to>
        <xdr:sp macro="" textlink="">
          <xdr:nvSpPr>
            <xdr:cNvPr id="49280" name="Check Box 128" hidden="1">
              <a:extLst>
                <a:ext uri="{63B3BB69-23CF-44E3-9099-C40C66FF867C}">
                  <a14:compatExt spid="_x0000_s49280"/>
                </a:ext>
                <a:ext uri="{FF2B5EF4-FFF2-40B4-BE49-F238E27FC236}">
                  <a16:creationId xmlns:a16="http://schemas.microsoft.com/office/drawing/2014/main" id="{00000000-0008-0000-2400-000080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857250</xdr:colOff>
          <xdr:row>81</xdr:row>
          <xdr:rowOff>133350</xdr:rowOff>
        </xdr:from>
        <xdr:to>
          <xdr:col>9</xdr:col>
          <xdr:colOff>1276350</xdr:colOff>
          <xdr:row>81</xdr:row>
          <xdr:rowOff>361950</xdr:rowOff>
        </xdr:to>
        <xdr:sp macro="" textlink="">
          <xdr:nvSpPr>
            <xdr:cNvPr id="49281" name="Check Box 129" hidden="1">
              <a:extLst>
                <a:ext uri="{63B3BB69-23CF-44E3-9099-C40C66FF867C}">
                  <a14:compatExt spid="_x0000_s49281"/>
                </a:ext>
                <a:ext uri="{FF2B5EF4-FFF2-40B4-BE49-F238E27FC236}">
                  <a16:creationId xmlns:a16="http://schemas.microsoft.com/office/drawing/2014/main" id="{00000000-0008-0000-2400-000081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857250</xdr:colOff>
          <xdr:row>81</xdr:row>
          <xdr:rowOff>133350</xdr:rowOff>
        </xdr:from>
        <xdr:to>
          <xdr:col>8</xdr:col>
          <xdr:colOff>1276350</xdr:colOff>
          <xdr:row>81</xdr:row>
          <xdr:rowOff>361950</xdr:rowOff>
        </xdr:to>
        <xdr:sp macro="" textlink="">
          <xdr:nvSpPr>
            <xdr:cNvPr id="49282" name="Check Box 130" hidden="1">
              <a:extLst>
                <a:ext uri="{63B3BB69-23CF-44E3-9099-C40C66FF867C}">
                  <a14:compatExt spid="_x0000_s49282"/>
                </a:ext>
                <a:ext uri="{FF2B5EF4-FFF2-40B4-BE49-F238E27FC236}">
                  <a16:creationId xmlns:a16="http://schemas.microsoft.com/office/drawing/2014/main" id="{00000000-0008-0000-2400-000082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228600</xdr:colOff>
          <xdr:row>4</xdr:row>
          <xdr:rowOff>9525</xdr:rowOff>
        </xdr:from>
        <xdr:to>
          <xdr:col>2</xdr:col>
          <xdr:colOff>19050</xdr:colOff>
          <xdr:row>5</xdr:row>
          <xdr:rowOff>38100</xdr:rowOff>
        </xdr:to>
        <xdr:sp macro="" textlink="">
          <xdr:nvSpPr>
            <xdr:cNvPr id="49283" name="Check Box 131" hidden="1">
              <a:extLst>
                <a:ext uri="{63B3BB69-23CF-44E3-9099-C40C66FF867C}">
                  <a14:compatExt spid="_x0000_s49283"/>
                </a:ext>
                <a:ext uri="{FF2B5EF4-FFF2-40B4-BE49-F238E27FC236}">
                  <a16:creationId xmlns:a16="http://schemas.microsoft.com/office/drawing/2014/main" id="{00000000-0008-0000-2400-000083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228600</xdr:colOff>
          <xdr:row>5</xdr:row>
          <xdr:rowOff>9525</xdr:rowOff>
        </xdr:from>
        <xdr:to>
          <xdr:col>2</xdr:col>
          <xdr:colOff>19050</xdr:colOff>
          <xdr:row>6</xdr:row>
          <xdr:rowOff>38100</xdr:rowOff>
        </xdr:to>
        <xdr:sp macro="" textlink="">
          <xdr:nvSpPr>
            <xdr:cNvPr id="49284" name="Check Box 132" hidden="1">
              <a:extLst>
                <a:ext uri="{63B3BB69-23CF-44E3-9099-C40C66FF867C}">
                  <a14:compatExt spid="_x0000_s49284"/>
                </a:ext>
                <a:ext uri="{FF2B5EF4-FFF2-40B4-BE49-F238E27FC236}">
                  <a16:creationId xmlns:a16="http://schemas.microsoft.com/office/drawing/2014/main" id="{00000000-0008-0000-2400-000084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228600</xdr:colOff>
          <xdr:row>6</xdr:row>
          <xdr:rowOff>9525</xdr:rowOff>
        </xdr:from>
        <xdr:to>
          <xdr:col>2</xdr:col>
          <xdr:colOff>19050</xdr:colOff>
          <xdr:row>7</xdr:row>
          <xdr:rowOff>38100</xdr:rowOff>
        </xdr:to>
        <xdr:sp macro="" textlink="">
          <xdr:nvSpPr>
            <xdr:cNvPr id="49285" name="Check Box 133" hidden="1">
              <a:extLst>
                <a:ext uri="{63B3BB69-23CF-44E3-9099-C40C66FF867C}">
                  <a14:compatExt spid="_x0000_s49285"/>
                </a:ext>
                <a:ext uri="{FF2B5EF4-FFF2-40B4-BE49-F238E27FC236}">
                  <a16:creationId xmlns:a16="http://schemas.microsoft.com/office/drawing/2014/main" id="{00000000-0008-0000-2400-000085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228600</xdr:colOff>
          <xdr:row>4</xdr:row>
          <xdr:rowOff>9525</xdr:rowOff>
        </xdr:from>
        <xdr:to>
          <xdr:col>2</xdr:col>
          <xdr:colOff>19050</xdr:colOff>
          <xdr:row>5</xdr:row>
          <xdr:rowOff>38100</xdr:rowOff>
        </xdr:to>
        <xdr:sp macro="" textlink="">
          <xdr:nvSpPr>
            <xdr:cNvPr id="49286" name="Check Box 134" hidden="1">
              <a:extLst>
                <a:ext uri="{63B3BB69-23CF-44E3-9099-C40C66FF867C}">
                  <a14:compatExt spid="_x0000_s49286"/>
                </a:ext>
                <a:ext uri="{FF2B5EF4-FFF2-40B4-BE49-F238E27FC236}">
                  <a16:creationId xmlns:a16="http://schemas.microsoft.com/office/drawing/2014/main" id="{00000000-0008-0000-2400-000086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228600</xdr:colOff>
          <xdr:row>5</xdr:row>
          <xdr:rowOff>9525</xdr:rowOff>
        </xdr:from>
        <xdr:to>
          <xdr:col>2</xdr:col>
          <xdr:colOff>19050</xdr:colOff>
          <xdr:row>6</xdr:row>
          <xdr:rowOff>38100</xdr:rowOff>
        </xdr:to>
        <xdr:sp macro="" textlink="">
          <xdr:nvSpPr>
            <xdr:cNvPr id="49287" name="Check Box 135" hidden="1">
              <a:extLst>
                <a:ext uri="{63B3BB69-23CF-44E3-9099-C40C66FF867C}">
                  <a14:compatExt spid="_x0000_s49287"/>
                </a:ext>
                <a:ext uri="{FF2B5EF4-FFF2-40B4-BE49-F238E27FC236}">
                  <a16:creationId xmlns:a16="http://schemas.microsoft.com/office/drawing/2014/main" id="{00000000-0008-0000-2400-000087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228600</xdr:colOff>
          <xdr:row>5</xdr:row>
          <xdr:rowOff>9525</xdr:rowOff>
        </xdr:from>
        <xdr:to>
          <xdr:col>2</xdr:col>
          <xdr:colOff>19050</xdr:colOff>
          <xdr:row>6</xdr:row>
          <xdr:rowOff>38100</xdr:rowOff>
        </xdr:to>
        <xdr:sp macro="" textlink="">
          <xdr:nvSpPr>
            <xdr:cNvPr id="49288" name="Check Box 136" hidden="1">
              <a:extLst>
                <a:ext uri="{63B3BB69-23CF-44E3-9099-C40C66FF867C}">
                  <a14:compatExt spid="_x0000_s49288"/>
                </a:ext>
                <a:ext uri="{FF2B5EF4-FFF2-40B4-BE49-F238E27FC236}">
                  <a16:creationId xmlns:a16="http://schemas.microsoft.com/office/drawing/2014/main" id="{00000000-0008-0000-2400-000088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228600</xdr:colOff>
          <xdr:row>6</xdr:row>
          <xdr:rowOff>9525</xdr:rowOff>
        </xdr:from>
        <xdr:to>
          <xdr:col>2</xdr:col>
          <xdr:colOff>19050</xdr:colOff>
          <xdr:row>7</xdr:row>
          <xdr:rowOff>38100</xdr:rowOff>
        </xdr:to>
        <xdr:sp macro="" textlink="">
          <xdr:nvSpPr>
            <xdr:cNvPr id="49289" name="Check Box 137" hidden="1">
              <a:extLst>
                <a:ext uri="{63B3BB69-23CF-44E3-9099-C40C66FF867C}">
                  <a14:compatExt spid="_x0000_s49289"/>
                </a:ext>
                <a:ext uri="{FF2B5EF4-FFF2-40B4-BE49-F238E27FC236}">
                  <a16:creationId xmlns:a16="http://schemas.microsoft.com/office/drawing/2014/main" id="{00000000-0008-0000-2400-000089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228600</xdr:colOff>
          <xdr:row>6</xdr:row>
          <xdr:rowOff>9525</xdr:rowOff>
        </xdr:from>
        <xdr:to>
          <xdr:col>2</xdr:col>
          <xdr:colOff>0</xdr:colOff>
          <xdr:row>7</xdr:row>
          <xdr:rowOff>38100</xdr:rowOff>
        </xdr:to>
        <xdr:sp macro="" textlink="">
          <xdr:nvSpPr>
            <xdr:cNvPr id="49290" name="Check Box 138" hidden="1">
              <a:extLst>
                <a:ext uri="{63B3BB69-23CF-44E3-9099-C40C66FF867C}">
                  <a14:compatExt spid="_x0000_s49290"/>
                </a:ext>
                <a:ext uri="{FF2B5EF4-FFF2-40B4-BE49-F238E27FC236}">
                  <a16:creationId xmlns:a16="http://schemas.microsoft.com/office/drawing/2014/main" id="{00000000-0008-0000-2400-00008A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228600</xdr:colOff>
          <xdr:row>4</xdr:row>
          <xdr:rowOff>9525</xdr:rowOff>
        </xdr:from>
        <xdr:to>
          <xdr:col>2</xdr:col>
          <xdr:colOff>0</xdr:colOff>
          <xdr:row>5</xdr:row>
          <xdr:rowOff>38100</xdr:rowOff>
        </xdr:to>
        <xdr:sp macro="" textlink="">
          <xdr:nvSpPr>
            <xdr:cNvPr id="49291" name="Check Box 139" hidden="1">
              <a:extLst>
                <a:ext uri="{63B3BB69-23CF-44E3-9099-C40C66FF867C}">
                  <a14:compatExt spid="_x0000_s49291"/>
                </a:ext>
                <a:ext uri="{FF2B5EF4-FFF2-40B4-BE49-F238E27FC236}">
                  <a16:creationId xmlns:a16="http://schemas.microsoft.com/office/drawing/2014/main" id="{00000000-0008-0000-2400-00008B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228600</xdr:colOff>
          <xdr:row>5</xdr:row>
          <xdr:rowOff>9525</xdr:rowOff>
        </xdr:from>
        <xdr:to>
          <xdr:col>2</xdr:col>
          <xdr:colOff>0</xdr:colOff>
          <xdr:row>6</xdr:row>
          <xdr:rowOff>38100</xdr:rowOff>
        </xdr:to>
        <xdr:sp macro="" textlink="">
          <xdr:nvSpPr>
            <xdr:cNvPr id="49292" name="Check Box 140" hidden="1">
              <a:extLst>
                <a:ext uri="{63B3BB69-23CF-44E3-9099-C40C66FF867C}">
                  <a14:compatExt spid="_x0000_s49292"/>
                </a:ext>
                <a:ext uri="{FF2B5EF4-FFF2-40B4-BE49-F238E27FC236}">
                  <a16:creationId xmlns:a16="http://schemas.microsoft.com/office/drawing/2014/main" id="{00000000-0008-0000-2400-00008C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228600</xdr:colOff>
          <xdr:row>6</xdr:row>
          <xdr:rowOff>9525</xdr:rowOff>
        </xdr:from>
        <xdr:to>
          <xdr:col>2</xdr:col>
          <xdr:colOff>19050</xdr:colOff>
          <xdr:row>7</xdr:row>
          <xdr:rowOff>38100</xdr:rowOff>
        </xdr:to>
        <xdr:sp macro="" textlink="">
          <xdr:nvSpPr>
            <xdr:cNvPr id="49293" name="Check Box 141" hidden="1">
              <a:extLst>
                <a:ext uri="{63B3BB69-23CF-44E3-9099-C40C66FF867C}">
                  <a14:compatExt spid="_x0000_s49293"/>
                </a:ext>
                <a:ext uri="{FF2B5EF4-FFF2-40B4-BE49-F238E27FC236}">
                  <a16:creationId xmlns:a16="http://schemas.microsoft.com/office/drawing/2014/main" id="{00000000-0008-0000-2400-00008D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228600</xdr:colOff>
          <xdr:row>9</xdr:row>
          <xdr:rowOff>9525</xdr:rowOff>
        </xdr:from>
        <xdr:to>
          <xdr:col>2</xdr:col>
          <xdr:colOff>19050</xdr:colOff>
          <xdr:row>10</xdr:row>
          <xdr:rowOff>38100</xdr:rowOff>
        </xdr:to>
        <xdr:sp macro="" textlink="">
          <xdr:nvSpPr>
            <xdr:cNvPr id="49294" name="Check Box 142" hidden="1">
              <a:extLst>
                <a:ext uri="{63B3BB69-23CF-44E3-9099-C40C66FF867C}">
                  <a14:compatExt spid="_x0000_s49294"/>
                </a:ext>
                <a:ext uri="{FF2B5EF4-FFF2-40B4-BE49-F238E27FC236}">
                  <a16:creationId xmlns:a16="http://schemas.microsoft.com/office/drawing/2014/main" id="{00000000-0008-0000-2400-00008E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228600</xdr:colOff>
          <xdr:row>6</xdr:row>
          <xdr:rowOff>9525</xdr:rowOff>
        </xdr:from>
        <xdr:to>
          <xdr:col>2</xdr:col>
          <xdr:colOff>19050</xdr:colOff>
          <xdr:row>7</xdr:row>
          <xdr:rowOff>38100</xdr:rowOff>
        </xdr:to>
        <xdr:sp macro="" textlink="">
          <xdr:nvSpPr>
            <xdr:cNvPr id="49295" name="Check Box 143" hidden="1">
              <a:extLst>
                <a:ext uri="{63B3BB69-23CF-44E3-9099-C40C66FF867C}">
                  <a14:compatExt spid="_x0000_s49295"/>
                </a:ext>
                <a:ext uri="{FF2B5EF4-FFF2-40B4-BE49-F238E27FC236}">
                  <a16:creationId xmlns:a16="http://schemas.microsoft.com/office/drawing/2014/main" id="{00000000-0008-0000-2400-00008F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228600</xdr:colOff>
          <xdr:row>6</xdr:row>
          <xdr:rowOff>9525</xdr:rowOff>
        </xdr:from>
        <xdr:to>
          <xdr:col>2</xdr:col>
          <xdr:colOff>19050</xdr:colOff>
          <xdr:row>7</xdr:row>
          <xdr:rowOff>38100</xdr:rowOff>
        </xdr:to>
        <xdr:sp macro="" textlink="">
          <xdr:nvSpPr>
            <xdr:cNvPr id="49296" name="Check Box 144" hidden="1">
              <a:extLst>
                <a:ext uri="{63B3BB69-23CF-44E3-9099-C40C66FF867C}">
                  <a14:compatExt spid="_x0000_s49296"/>
                </a:ext>
                <a:ext uri="{FF2B5EF4-FFF2-40B4-BE49-F238E27FC236}">
                  <a16:creationId xmlns:a16="http://schemas.microsoft.com/office/drawing/2014/main" id="{00000000-0008-0000-2400-000090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228600</xdr:colOff>
          <xdr:row>9</xdr:row>
          <xdr:rowOff>9525</xdr:rowOff>
        </xdr:from>
        <xdr:to>
          <xdr:col>2</xdr:col>
          <xdr:colOff>19050</xdr:colOff>
          <xdr:row>10</xdr:row>
          <xdr:rowOff>38100</xdr:rowOff>
        </xdr:to>
        <xdr:sp macro="" textlink="">
          <xdr:nvSpPr>
            <xdr:cNvPr id="49297" name="Check Box 145" hidden="1">
              <a:extLst>
                <a:ext uri="{63B3BB69-23CF-44E3-9099-C40C66FF867C}">
                  <a14:compatExt spid="_x0000_s49297"/>
                </a:ext>
                <a:ext uri="{FF2B5EF4-FFF2-40B4-BE49-F238E27FC236}">
                  <a16:creationId xmlns:a16="http://schemas.microsoft.com/office/drawing/2014/main" id="{00000000-0008-0000-2400-000091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228600</xdr:colOff>
          <xdr:row>9</xdr:row>
          <xdr:rowOff>9525</xdr:rowOff>
        </xdr:from>
        <xdr:to>
          <xdr:col>2</xdr:col>
          <xdr:colOff>0</xdr:colOff>
          <xdr:row>10</xdr:row>
          <xdr:rowOff>38100</xdr:rowOff>
        </xdr:to>
        <xdr:sp macro="" textlink="">
          <xdr:nvSpPr>
            <xdr:cNvPr id="49298" name="Check Box 146" hidden="1">
              <a:extLst>
                <a:ext uri="{63B3BB69-23CF-44E3-9099-C40C66FF867C}">
                  <a14:compatExt spid="_x0000_s49298"/>
                </a:ext>
                <a:ext uri="{FF2B5EF4-FFF2-40B4-BE49-F238E27FC236}">
                  <a16:creationId xmlns:a16="http://schemas.microsoft.com/office/drawing/2014/main" id="{00000000-0008-0000-2400-000092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228600</xdr:colOff>
          <xdr:row>6</xdr:row>
          <xdr:rowOff>9525</xdr:rowOff>
        </xdr:from>
        <xdr:to>
          <xdr:col>2</xdr:col>
          <xdr:colOff>0</xdr:colOff>
          <xdr:row>7</xdr:row>
          <xdr:rowOff>38100</xdr:rowOff>
        </xdr:to>
        <xdr:sp macro="" textlink="">
          <xdr:nvSpPr>
            <xdr:cNvPr id="49299" name="Check Box 147" hidden="1">
              <a:extLst>
                <a:ext uri="{63B3BB69-23CF-44E3-9099-C40C66FF867C}">
                  <a14:compatExt spid="_x0000_s49299"/>
                </a:ext>
                <a:ext uri="{FF2B5EF4-FFF2-40B4-BE49-F238E27FC236}">
                  <a16:creationId xmlns:a16="http://schemas.microsoft.com/office/drawing/2014/main" id="{00000000-0008-0000-2400-000093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228600</xdr:colOff>
          <xdr:row>8</xdr:row>
          <xdr:rowOff>9525</xdr:rowOff>
        </xdr:from>
        <xdr:to>
          <xdr:col>2</xdr:col>
          <xdr:colOff>19050</xdr:colOff>
          <xdr:row>9</xdr:row>
          <xdr:rowOff>38100</xdr:rowOff>
        </xdr:to>
        <xdr:sp macro="" textlink="">
          <xdr:nvSpPr>
            <xdr:cNvPr id="49300" name="Check Box 148" hidden="1">
              <a:extLst>
                <a:ext uri="{63B3BB69-23CF-44E3-9099-C40C66FF867C}">
                  <a14:compatExt spid="_x0000_s49300"/>
                </a:ext>
                <a:ext uri="{FF2B5EF4-FFF2-40B4-BE49-F238E27FC236}">
                  <a16:creationId xmlns:a16="http://schemas.microsoft.com/office/drawing/2014/main" id="{00000000-0008-0000-2400-000094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228600</xdr:colOff>
          <xdr:row>8</xdr:row>
          <xdr:rowOff>9525</xdr:rowOff>
        </xdr:from>
        <xdr:to>
          <xdr:col>2</xdr:col>
          <xdr:colOff>19050</xdr:colOff>
          <xdr:row>9</xdr:row>
          <xdr:rowOff>38100</xdr:rowOff>
        </xdr:to>
        <xdr:sp macro="" textlink="">
          <xdr:nvSpPr>
            <xdr:cNvPr id="49301" name="Check Box 149" hidden="1">
              <a:extLst>
                <a:ext uri="{63B3BB69-23CF-44E3-9099-C40C66FF867C}">
                  <a14:compatExt spid="_x0000_s49301"/>
                </a:ext>
                <a:ext uri="{FF2B5EF4-FFF2-40B4-BE49-F238E27FC236}">
                  <a16:creationId xmlns:a16="http://schemas.microsoft.com/office/drawing/2014/main" id="{00000000-0008-0000-2400-000095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228600</xdr:colOff>
          <xdr:row>8</xdr:row>
          <xdr:rowOff>9525</xdr:rowOff>
        </xdr:from>
        <xdr:to>
          <xdr:col>2</xdr:col>
          <xdr:colOff>0</xdr:colOff>
          <xdr:row>9</xdr:row>
          <xdr:rowOff>38100</xdr:rowOff>
        </xdr:to>
        <xdr:sp macro="" textlink="">
          <xdr:nvSpPr>
            <xdr:cNvPr id="49302" name="Check Box 150" hidden="1">
              <a:extLst>
                <a:ext uri="{63B3BB69-23CF-44E3-9099-C40C66FF867C}">
                  <a14:compatExt spid="_x0000_s49302"/>
                </a:ext>
                <a:ext uri="{FF2B5EF4-FFF2-40B4-BE49-F238E27FC236}">
                  <a16:creationId xmlns:a16="http://schemas.microsoft.com/office/drawing/2014/main" id="{00000000-0008-0000-2400-000096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228600</xdr:colOff>
          <xdr:row>7</xdr:row>
          <xdr:rowOff>9525</xdr:rowOff>
        </xdr:from>
        <xdr:to>
          <xdr:col>2</xdr:col>
          <xdr:colOff>19050</xdr:colOff>
          <xdr:row>8</xdr:row>
          <xdr:rowOff>38100</xdr:rowOff>
        </xdr:to>
        <xdr:sp macro="" textlink="">
          <xdr:nvSpPr>
            <xdr:cNvPr id="49303" name="Check Box 151" hidden="1">
              <a:extLst>
                <a:ext uri="{63B3BB69-23CF-44E3-9099-C40C66FF867C}">
                  <a14:compatExt spid="_x0000_s49303"/>
                </a:ext>
                <a:ext uri="{FF2B5EF4-FFF2-40B4-BE49-F238E27FC236}">
                  <a16:creationId xmlns:a16="http://schemas.microsoft.com/office/drawing/2014/main" id="{00000000-0008-0000-2400-000097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228600</xdr:colOff>
          <xdr:row>7</xdr:row>
          <xdr:rowOff>9525</xdr:rowOff>
        </xdr:from>
        <xdr:to>
          <xdr:col>2</xdr:col>
          <xdr:colOff>19050</xdr:colOff>
          <xdr:row>8</xdr:row>
          <xdr:rowOff>38100</xdr:rowOff>
        </xdr:to>
        <xdr:sp macro="" textlink="">
          <xdr:nvSpPr>
            <xdr:cNvPr id="49304" name="Check Box 152" hidden="1">
              <a:extLst>
                <a:ext uri="{63B3BB69-23CF-44E3-9099-C40C66FF867C}">
                  <a14:compatExt spid="_x0000_s49304"/>
                </a:ext>
                <a:ext uri="{FF2B5EF4-FFF2-40B4-BE49-F238E27FC236}">
                  <a16:creationId xmlns:a16="http://schemas.microsoft.com/office/drawing/2014/main" id="{00000000-0008-0000-2400-000098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228600</xdr:colOff>
          <xdr:row>7</xdr:row>
          <xdr:rowOff>9525</xdr:rowOff>
        </xdr:from>
        <xdr:to>
          <xdr:col>2</xdr:col>
          <xdr:colOff>0</xdr:colOff>
          <xdr:row>8</xdr:row>
          <xdr:rowOff>38100</xdr:rowOff>
        </xdr:to>
        <xdr:sp macro="" textlink="">
          <xdr:nvSpPr>
            <xdr:cNvPr id="49305" name="Check Box 153" hidden="1">
              <a:extLst>
                <a:ext uri="{63B3BB69-23CF-44E3-9099-C40C66FF867C}">
                  <a14:compatExt spid="_x0000_s49305"/>
                </a:ext>
                <a:ext uri="{FF2B5EF4-FFF2-40B4-BE49-F238E27FC236}">
                  <a16:creationId xmlns:a16="http://schemas.microsoft.com/office/drawing/2014/main" id="{00000000-0008-0000-2400-000099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1123950</xdr:colOff>
          <xdr:row>59</xdr:row>
          <xdr:rowOff>133350</xdr:rowOff>
        </xdr:from>
        <xdr:to>
          <xdr:col>9</xdr:col>
          <xdr:colOff>1543050</xdr:colOff>
          <xdr:row>59</xdr:row>
          <xdr:rowOff>352425</xdr:rowOff>
        </xdr:to>
        <xdr:sp macro="" textlink="">
          <xdr:nvSpPr>
            <xdr:cNvPr id="49306" name="Check Box 154" hidden="1">
              <a:extLst>
                <a:ext uri="{63B3BB69-23CF-44E3-9099-C40C66FF867C}">
                  <a14:compatExt spid="_x0000_s49306"/>
                </a:ext>
                <a:ext uri="{FF2B5EF4-FFF2-40B4-BE49-F238E27FC236}">
                  <a16:creationId xmlns:a16="http://schemas.microsoft.com/office/drawing/2014/main" id="{00000000-0008-0000-2400-00009A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1152525</xdr:colOff>
          <xdr:row>59</xdr:row>
          <xdr:rowOff>123825</xdr:rowOff>
        </xdr:from>
        <xdr:to>
          <xdr:col>10</xdr:col>
          <xdr:colOff>1581150</xdr:colOff>
          <xdr:row>59</xdr:row>
          <xdr:rowOff>342900</xdr:rowOff>
        </xdr:to>
        <xdr:sp macro="" textlink="">
          <xdr:nvSpPr>
            <xdr:cNvPr id="49307" name="Check Box 155" hidden="1">
              <a:extLst>
                <a:ext uri="{63B3BB69-23CF-44E3-9099-C40C66FF867C}">
                  <a14:compatExt spid="_x0000_s49307"/>
                </a:ext>
                <a:ext uri="{FF2B5EF4-FFF2-40B4-BE49-F238E27FC236}">
                  <a16:creationId xmlns:a16="http://schemas.microsoft.com/office/drawing/2014/main" id="{00000000-0008-0000-2400-00009B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228600</xdr:colOff>
          <xdr:row>112</xdr:row>
          <xdr:rowOff>9525</xdr:rowOff>
        </xdr:from>
        <xdr:to>
          <xdr:col>2</xdr:col>
          <xdr:colOff>19050</xdr:colOff>
          <xdr:row>113</xdr:row>
          <xdr:rowOff>38100</xdr:rowOff>
        </xdr:to>
        <xdr:sp macro="" textlink="">
          <xdr:nvSpPr>
            <xdr:cNvPr id="49308" name="Check Box 156" hidden="1">
              <a:extLst>
                <a:ext uri="{63B3BB69-23CF-44E3-9099-C40C66FF867C}">
                  <a14:compatExt spid="_x0000_s49308"/>
                </a:ext>
                <a:ext uri="{FF2B5EF4-FFF2-40B4-BE49-F238E27FC236}">
                  <a16:creationId xmlns:a16="http://schemas.microsoft.com/office/drawing/2014/main" id="{00000000-0008-0000-2400-00009C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228600</xdr:colOff>
          <xdr:row>113</xdr:row>
          <xdr:rowOff>0</xdr:rowOff>
        </xdr:from>
        <xdr:to>
          <xdr:col>2</xdr:col>
          <xdr:colOff>19050</xdr:colOff>
          <xdr:row>114</xdr:row>
          <xdr:rowOff>28575</xdr:rowOff>
        </xdr:to>
        <xdr:sp macro="" textlink="">
          <xdr:nvSpPr>
            <xdr:cNvPr id="49309" name="Check Box 157" hidden="1">
              <a:extLst>
                <a:ext uri="{63B3BB69-23CF-44E3-9099-C40C66FF867C}">
                  <a14:compatExt spid="_x0000_s49309"/>
                </a:ext>
                <a:ext uri="{FF2B5EF4-FFF2-40B4-BE49-F238E27FC236}">
                  <a16:creationId xmlns:a16="http://schemas.microsoft.com/office/drawing/2014/main" id="{00000000-0008-0000-2400-00009D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228600</xdr:colOff>
          <xdr:row>113</xdr:row>
          <xdr:rowOff>9525</xdr:rowOff>
        </xdr:from>
        <xdr:to>
          <xdr:col>2</xdr:col>
          <xdr:colOff>19050</xdr:colOff>
          <xdr:row>114</xdr:row>
          <xdr:rowOff>38100</xdr:rowOff>
        </xdr:to>
        <xdr:sp macro="" textlink="">
          <xdr:nvSpPr>
            <xdr:cNvPr id="49310" name="Check Box 158" hidden="1">
              <a:extLst>
                <a:ext uri="{63B3BB69-23CF-44E3-9099-C40C66FF867C}">
                  <a14:compatExt spid="_x0000_s49310"/>
                </a:ext>
                <a:ext uri="{FF2B5EF4-FFF2-40B4-BE49-F238E27FC236}">
                  <a16:creationId xmlns:a16="http://schemas.microsoft.com/office/drawing/2014/main" id="{00000000-0008-0000-2400-00009E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228600</xdr:colOff>
          <xdr:row>114</xdr:row>
          <xdr:rowOff>9525</xdr:rowOff>
        </xdr:from>
        <xdr:to>
          <xdr:col>2</xdr:col>
          <xdr:colOff>19050</xdr:colOff>
          <xdr:row>115</xdr:row>
          <xdr:rowOff>38100</xdr:rowOff>
        </xdr:to>
        <xdr:sp macro="" textlink="">
          <xdr:nvSpPr>
            <xdr:cNvPr id="49311" name="Check Box 159" hidden="1">
              <a:extLst>
                <a:ext uri="{63B3BB69-23CF-44E3-9099-C40C66FF867C}">
                  <a14:compatExt spid="_x0000_s49311"/>
                </a:ext>
                <a:ext uri="{FF2B5EF4-FFF2-40B4-BE49-F238E27FC236}">
                  <a16:creationId xmlns:a16="http://schemas.microsoft.com/office/drawing/2014/main" id="{00000000-0008-0000-2400-00009F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228600</xdr:colOff>
          <xdr:row>112</xdr:row>
          <xdr:rowOff>9525</xdr:rowOff>
        </xdr:from>
        <xdr:to>
          <xdr:col>2</xdr:col>
          <xdr:colOff>19050</xdr:colOff>
          <xdr:row>113</xdr:row>
          <xdr:rowOff>38100</xdr:rowOff>
        </xdr:to>
        <xdr:sp macro="" textlink="">
          <xdr:nvSpPr>
            <xdr:cNvPr id="49312" name="Check Box 160" hidden="1">
              <a:extLst>
                <a:ext uri="{63B3BB69-23CF-44E3-9099-C40C66FF867C}">
                  <a14:compatExt spid="_x0000_s49312"/>
                </a:ext>
                <a:ext uri="{FF2B5EF4-FFF2-40B4-BE49-F238E27FC236}">
                  <a16:creationId xmlns:a16="http://schemas.microsoft.com/office/drawing/2014/main" id="{00000000-0008-0000-2400-0000A0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228600</xdr:colOff>
          <xdr:row>113</xdr:row>
          <xdr:rowOff>0</xdr:rowOff>
        </xdr:from>
        <xdr:to>
          <xdr:col>2</xdr:col>
          <xdr:colOff>19050</xdr:colOff>
          <xdr:row>114</xdr:row>
          <xdr:rowOff>28575</xdr:rowOff>
        </xdr:to>
        <xdr:sp macro="" textlink="">
          <xdr:nvSpPr>
            <xdr:cNvPr id="49313" name="Check Box 161" hidden="1">
              <a:extLst>
                <a:ext uri="{63B3BB69-23CF-44E3-9099-C40C66FF867C}">
                  <a14:compatExt spid="_x0000_s49313"/>
                </a:ext>
                <a:ext uri="{FF2B5EF4-FFF2-40B4-BE49-F238E27FC236}">
                  <a16:creationId xmlns:a16="http://schemas.microsoft.com/office/drawing/2014/main" id="{00000000-0008-0000-2400-0000A1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228600</xdr:colOff>
          <xdr:row>113</xdr:row>
          <xdr:rowOff>0</xdr:rowOff>
        </xdr:from>
        <xdr:to>
          <xdr:col>2</xdr:col>
          <xdr:colOff>19050</xdr:colOff>
          <xdr:row>114</xdr:row>
          <xdr:rowOff>28575</xdr:rowOff>
        </xdr:to>
        <xdr:sp macro="" textlink="">
          <xdr:nvSpPr>
            <xdr:cNvPr id="49314" name="Check Box 162" hidden="1">
              <a:extLst>
                <a:ext uri="{63B3BB69-23CF-44E3-9099-C40C66FF867C}">
                  <a14:compatExt spid="_x0000_s49314"/>
                </a:ext>
                <a:ext uri="{FF2B5EF4-FFF2-40B4-BE49-F238E27FC236}">
                  <a16:creationId xmlns:a16="http://schemas.microsoft.com/office/drawing/2014/main" id="{00000000-0008-0000-2400-0000A2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228600</xdr:colOff>
          <xdr:row>113</xdr:row>
          <xdr:rowOff>9525</xdr:rowOff>
        </xdr:from>
        <xdr:to>
          <xdr:col>2</xdr:col>
          <xdr:colOff>19050</xdr:colOff>
          <xdr:row>114</xdr:row>
          <xdr:rowOff>38100</xdr:rowOff>
        </xdr:to>
        <xdr:sp macro="" textlink="">
          <xdr:nvSpPr>
            <xdr:cNvPr id="49315" name="Check Box 163" hidden="1">
              <a:extLst>
                <a:ext uri="{63B3BB69-23CF-44E3-9099-C40C66FF867C}">
                  <a14:compatExt spid="_x0000_s49315"/>
                </a:ext>
                <a:ext uri="{FF2B5EF4-FFF2-40B4-BE49-F238E27FC236}">
                  <a16:creationId xmlns:a16="http://schemas.microsoft.com/office/drawing/2014/main" id="{00000000-0008-0000-2400-0000A3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228600</xdr:colOff>
          <xdr:row>113</xdr:row>
          <xdr:rowOff>9525</xdr:rowOff>
        </xdr:from>
        <xdr:to>
          <xdr:col>2</xdr:col>
          <xdr:colOff>19050</xdr:colOff>
          <xdr:row>114</xdr:row>
          <xdr:rowOff>38100</xdr:rowOff>
        </xdr:to>
        <xdr:sp macro="" textlink="">
          <xdr:nvSpPr>
            <xdr:cNvPr id="49316" name="Check Box 164" hidden="1">
              <a:extLst>
                <a:ext uri="{63B3BB69-23CF-44E3-9099-C40C66FF867C}">
                  <a14:compatExt spid="_x0000_s49316"/>
                </a:ext>
                <a:ext uri="{FF2B5EF4-FFF2-40B4-BE49-F238E27FC236}">
                  <a16:creationId xmlns:a16="http://schemas.microsoft.com/office/drawing/2014/main" id="{00000000-0008-0000-2400-0000A4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228600</xdr:colOff>
          <xdr:row>112</xdr:row>
          <xdr:rowOff>9525</xdr:rowOff>
        </xdr:from>
        <xdr:to>
          <xdr:col>2</xdr:col>
          <xdr:colOff>19050</xdr:colOff>
          <xdr:row>113</xdr:row>
          <xdr:rowOff>38100</xdr:rowOff>
        </xdr:to>
        <xdr:sp macro="" textlink="">
          <xdr:nvSpPr>
            <xdr:cNvPr id="49317" name="Check Box 165" hidden="1">
              <a:extLst>
                <a:ext uri="{63B3BB69-23CF-44E3-9099-C40C66FF867C}">
                  <a14:compatExt spid="_x0000_s49317"/>
                </a:ext>
                <a:ext uri="{FF2B5EF4-FFF2-40B4-BE49-F238E27FC236}">
                  <a16:creationId xmlns:a16="http://schemas.microsoft.com/office/drawing/2014/main" id="{00000000-0008-0000-2400-0000A5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228600</xdr:colOff>
          <xdr:row>113</xdr:row>
          <xdr:rowOff>0</xdr:rowOff>
        </xdr:from>
        <xdr:to>
          <xdr:col>2</xdr:col>
          <xdr:colOff>19050</xdr:colOff>
          <xdr:row>114</xdr:row>
          <xdr:rowOff>28575</xdr:rowOff>
        </xdr:to>
        <xdr:sp macro="" textlink="">
          <xdr:nvSpPr>
            <xdr:cNvPr id="49318" name="Check Box 166" hidden="1">
              <a:extLst>
                <a:ext uri="{63B3BB69-23CF-44E3-9099-C40C66FF867C}">
                  <a14:compatExt spid="_x0000_s49318"/>
                </a:ext>
                <a:ext uri="{FF2B5EF4-FFF2-40B4-BE49-F238E27FC236}">
                  <a16:creationId xmlns:a16="http://schemas.microsoft.com/office/drawing/2014/main" id="{00000000-0008-0000-2400-0000A6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228600</xdr:colOff>
          <xdr:row>114</xdr:row>
          <xdr:rowOff>9525</xdr:rowOff>
        </xdr:from>
        <xdr:to>
          <xdr:col>2</xdr:col>
          <xdr:colOff>19050</xdr:colOff>
          <xdr:row>115</xdr:row>
          <xdr:rowOff>38100</xdr:rowOff>
        </xdr:to>
        <xdr:sp macro="" textlink="">
          <xdr:nvSpPr>
            <xdr:cNvPr id="49319" name="Check Box 167" hidden="1">
              <a:extLst>
                <a:ext uri="{63B3BB69-23CF-44E3-9099-C40C66FF867C}">
                  <a14:compatExt spid="_x0000_s49319"/>
                </a:ext>
                <a:ext uri="{FF2B5EF4-FFF2-40B4-BE49-F238E27FC236}">
                  <a16:creationId xmlns:a16="http://schemas.microsoft.com/office/drawing/2014/main" id="{00000000-0008-0000-2400-0000A7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1047750</xdr:colOff>
          <xdr:row>113</xdr:row>
          <xdr:rowOff>161925</xdr:rowOff>
        </xdr:from>
        <xdr:to>
          <xdr:col>9</xdr:col>
          <xdr:colOff>1466850</xdr:colOff>
          <xdr:row>115</xdr:row>
          <xdr:rowOff>0</xdr:rowOff>
        </xdr:to>
        <xdr:sp macro="" textlink="">
          <xdr:nvSpPr>
            <xdr:cNvPr id="49320" name="Check Box 168" hidden="1">
              <a:extLst>
                <a:ext uri="{63B3BB69-23CF-44E3-9099-C40C66FF867C}">
                  <a14:compatExt spid="_x0000_s49320"/>
                </a:ext>
                <a:ext uri="{FF2B5EF4-FFF2-40B4-BE49-F238E27FC236}">
                  <a16:creationId xmlns:a16="http://schemas.microsoft.com/office/drawing/2014/main" id="{00000000-0008-0000-2400-0000A8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1257300</xdr:colOff>
          <xdr:row>113</xdr:row>
          <xdr:rowOff>161925</xdr:rowOff>
        </xdr:from>
        <xdr:to>
          <xdr:col>10</xdr:col>
          <xdr:colOff>1676400</xdr:colOff>
          <xdr:row>115</xdr:row>
          <xdr:rowOff>0</xdr:rowOff>
        </xdr:to>
        <xdr:sp macro="" textlink="">
          <xdr:nvSpPr>
            <xdr:cNvPr id="49321" name="Check Box 169" hidden="1">
              <a:extLst>
                <a:ext uri="{63B3BB69-23CF-44E3-9099-C40C66FF867C}">
                  <a14:compatExt spid="_x0000_s49321"/>
                </a:ext>
                <a:ext uri="{FF2B5EF4-FFF2-40B4-BE49-F238E27FC236}">
                  <a16:creationId xmlns:a16="http://schemas.microsoft.com/office/drawing/2014/main" id="{00000000-0008-0000-2400-0000A9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10</xdr:col>
      <xdr:colOff>814918</xdr:colOff>
      <xdr:row>0</xdr:row>
      <xdr:rowOff>0</xdr:rowOff>
    </xdr:from>
    <xdr:to>
      <xdr:col>11</xdr:col>
      <xdr:colOff>13994</xdr:colOff>
      <xdr:row>1</xdr:row>
      <xdr:rowOff>266106</xdr:rowOff>
    </xdr:to>
    <xdr:pic>
      <xdr:nvPicPr>
        <xdr:cNvPr id="169" name="Imagem 168">
          <a:extLst>
            <a:ext uri="{FF2B5EF4-FFF2-40B4-BE49-F238E27FC236}">
              <a16:creationId xmlns:a16="http://schemas.microsoft.com/office/drawing/2014/main" id="{00000000-0008-0000-2400-0000A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29955" y="0"/>
          <a:ext cx="1009015" cy="504190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881061</xdr:colOff>
      <xdr:row>0</xdr:row>
      <xdr:rowOff>0</xdr:rowOff>
    </xdr:from>
    <xdr:to>
      <xdr:col>11</xdr:col>
      <xdr:colOff>8699</xdr:colOff>
      <xdr:row>2</xdr:row>
      <xdr:rowOff>21367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05270" y="0"/>
          <a:ext cx="1013460" cy="50673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312965</xdr:colOff>
      <xdr:row>0</xdr:row>
      <xdr:rowOff>0</xdr:rowOff>
    </xdr:from>
    <xdr:to>
      <xdr:col>16</xdr:col>
      <xdr:colOff>15504</xdr:colOff>
      <xdr:row>2</xdr:row>
      <xdr:rowOff>6059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962120" y="0"/>
          <a:ext cx="1007745" cy="50101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353785</xdr:colOff>
      <xdr:row>0</xdr:row>
      <xdr:rowOff>0</xdr:rowOff>
    </xdr:from>
    <xdr:to>
      <xdr:col>21</xdr:col>
      <xdr:colOff>1897</xdr:colOff>
      <xdr:row>2</xdr:row>
      <xdr:rowOff>6059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099145" y="0"/>
          <a:ext cx="1019175" cy="50101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603250</xdr:colOff>
      <xdr:row>0</xdr:row>
      <xdr:rowOff>0</xdr:rowOff>
    </xdr:from>
    <xdr:to>
      <xdr:col>20</xdr:col>
      <xdr:colOff>675451</xdr:colOff>
      <xdr:row>2</xdr:row>
      <xdr:rowOff>1523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357850" y="0"/>
          <a:ext cx="1014730" cy="49657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404812</xdr:colOff>
      <xdr:row>0</xdr:row>
      <xdr:rowOff>0</xdr:rowOff>
    </xdr:from>
    <xdr:to>
      <xdr:col>20</xdr:col>
      <xdr:colOff>32513</xdr:colOff>
      <xdr:row>1</xdr:row>
      <xdr:rowOff>211867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844270" y="0"/>
          <a:ext cx="999490" cy="50673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680357</xdr:colOff>
      <xdr:row>0</xdr:row>
      <xdr:rowOff>0</xdr:rowOff>
    </xdr:from>
    <xdr:to>
      <xdr:col>20</xdr:col>
      <xdr:colOff>1897</xdr:colOff>
      <xdr:row>2</xdr:row>
      <xdr:rowOff>6059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434435" y="0"/>
          <a:ext cx="997585" cy="50101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35</xdr:col>
      <xdr:colOff>258536</xdr:colOff>
      <xdr:row>0</xdr:row>
      <xdr:rowOff>13606</xdr:rowOff>
    </xdr:from>
    <xdr:to>
      <xdr:col>36</xdr:col>
      <xdr:colOff>355684</xdr:colOff>
      <xdr:row>2</xdr:row>
      <xdr:rowOff>87700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062420" y="13335"/>
          <a:ext cx="1002030" cy="50292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APADFS02\areapartilhada\DGLA\DEI\#Verif.PCIP-RAA-DGLA.DEI.00044.2017\##RAA%20unico\#Modelo%20RAA_v7_em%20constru&#231;&#227;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teresa.torcato\Documents\Teresa%20Torcato\Teresa%20Torcato\2020\RAA%20Unico\#Modelo%20RAA_v7_em%20constru&#231;&#227;o%20TT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teresa.torcato\Desktop\Somel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estão de versões"/>
      <sheetName val="Instruções"/>
      <sheetName val="Atividade"/>
      <sheetName val="Condições Operação"/>
      <sheetName val="G.Recursos-Condições Gerais"/>
      <sheetName val="G.Recursos-Consumos"/>
      <sheetName val="Ar - Condições Gerais"/>
      <sheetName val="Ar - Fontes Pontuais_FF1"/>
      <sheetName val="FF2"/>
      <sheetName val="FF3"/>
      <sheetName val="FF4"/>
      <sheetName val="FF5"/>
      <sheetName val="FF6"/>
      <sheetName val="FF7"/>
      <sheetName val="FF8"/>
      <sheetName val="FF9"/>
      <sheetName val="FF10"/>
      <sheetName val="Ar - Fontes difusas"/>
      <sheetName val="Ar - Biogás"/>
      <sheetName val="Água - C.Gerais"/>
      <sheetName val="Água - Emissões_ED1"/>
      <sheetName val="ED2"/>
      <sheetName val="ED3"/>
      <sheetName val="ED4"/>
      <sheetName val="ED5"/>
      <sheetName val="ED6"/>
      <sheetName val="ED7"/>
      <sheetName val="ED8"/>
      <sheetName val="ED9"/>
      <sheetName val="ED10"/>
      <sheetName val="Ruído"/>
      <sheetName val="Resíduos"/>
      <sheetName val="PDA e MTD"/>
      <sheetName val="Autoavaliação"/>
      <sheetName val="Listagem de Anexos"/>
      <sheetName val="Suporte"/>
      <sheetName val="Destinos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estão de versões"/>
      <sheetName val="Instruções"/>
      <sheetName val="Atividade"/>
      <sheetName val="Condições Operação"/>
      <sheetName val="G.Recursos-Condições Gerais"/>
      <sheetName val="G.Recursos-Consumos"/>
      <sheetName val="Ar - Condições Gerais"/>
      <sheetName val="Ar - Fontes Pontuais_FF1"/>
      <sheetName val="FF2"/>
      <sheetName val="FF3"/>
      <sheetName val="FF4"/>
      <sheetName val="FF5"/>
      <sheetName val="FF6"/>
      <sheetName val="FF7"/>
      <sheetName val="FF8"/>
      <sheetName val="FF9"/>
      <sheetName val="FF10"/>
      <sheetName val="Ar - Fontes difusas"/>
      <sheetName val="Ar - Biogás"/>
      <sheetName val="Água - C.Gerais"/>
      <sheetName val="Água - Emissões_ED1"/>
      <sheetName val="ED2"/>
      <sheetName val="ED3"/>
      <sheetName val="ED4"/>
      <sheetName val="ED5"/>
      <sheetName val="ED6"/>
      <sheetName val="ED7"/>
      <sheetName val="ED8"/>
      <sheetName val="ED9"/>
      <sheetName val="ED10"/>
      <sheetName val="Ruído"/>
      <sheetName val="Resíduos"/>
      <sheetName val="PDA e MTD"/>
      <sheetName val="Autoavaliação"/>
      <sheetName val="Listagem de Anexos"/>
      <sheetName val="Suporte"/>
      <sheetName val="Destinos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omelos"/>
    </sheetNames>
    <sheetDataSet>
      <sheetData sheetId="0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ela2" displayName="Tabela2" ref="A1:H471" totalsRowShown="0">
  <autoFilter ref="A1:H471" xr:uid="{00000000-0009-0000-0100-000002000000}"/>
  <tableColumns count="8">
    <tableColumn id="1" xr3:uid="{00000000-0010-0000-0000-000001000000}" name="Combustivel" dataDxfId="123"/>
    <tableColumn id="2" xr3:uid="{00000000-0010-0000-0000-000002000000}" name="Tipo Equipamento" dataDxfId="122"/>
    <tableColumn id="3" xr3:uid="{00000000-0010-0000-0000-000003000000}" name="Poluente" dataDxfId="121"/>
    <tableColumn id="4" xr3:uid="{00000000-0010-0000-0000-000004000000}" name="Potencia Maior50" dataDxfId="120"/>
    <tableColumn id="5" xr3:uid="{00000000-0010-0000-0000-000005000000}" name="Potencia Menor50" dataDxfId="119"/>
    <tableColumn id="6" xr3:uid="{00000000-0010-0000-0000-000006000000}" name="Fator Oxidacao" dataDxfId="118"/>
    <tableColumn id="7" xr3:uid="{00000000-0010-0000-0000-000007000000}" name="Fator Emissão" dataDxfId="117"/>
    <tableColumn id="8" xr3:uid="{00000000-0010-0000-0000-000008000000}" name="Unidade Fator" dataDxfId="116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Tabela4" displayName="Tabela4" ref="A507:D518" totalsRowShown="0">
  <autoFilter ref="A507:D518" xr:uid="{00000000-0009-0000-0100-000004000000}"/>
  <tableColumns count="4">
    <tableColumn id="1" xr3:uid="{00000000-0010-0000-0100-000001000000}" name="Combustivel" dataDxfId="115"/>
    <tableColumn id="2" xr3:uid="{00000000-0010-0000-0100-000002000000}" name="Fator Oxidacao" dataDxfId="114"/>
    <tableColumn id="3" xr3:uid="{00000000-0010-0000-0100-000003000000}" name="Fator Emissão" dataDxfId="113"/>
    <tableColumn id="4" xr3:uid="{00000000-0010-0000-0100-000004000000}" name="Unidade Fator" dataDxfId="112"/>
  </tableColumns>
  <tableStyleInfo name="TableStyleLight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2000000}" name="Tabela5" displayName="Tabela5" ref="A492:C504" totalsRowShown="0">
  <autoFilter ref="A492:C504" xr:uid="{00000000-0009-0000-0100-000005000000}"/>
  <tableColumns count="3">
    <tableColumn id="1" xr3:uid="{00000000-0010-0000-0200-000001000000}" name="Combustivel" dataDxfId="111"/>
    <tableColumn id="2" xr3:uid="{00000000-0010-0000-0200-000002000000}" name="Tipo Equipamento" dataDxfId="110"/>
    <tableColumn id="3" xr3:uid="{00000000-0010-0000-0200-000003000000}" name="Potencia maior que 50?" dataDxfId="109"/>
  </tableColumns>
  <tableStyleInfo name="TableStyleLight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3000000}" name="Tabela6" displayName="Tabela6" ref="A477:E488" totalsRowShown="0">
  <autoFilter ref="A477:E488" xr:uid="{00000000-0009-0000-0100-000006000000}"/>
  <tableColumns count="5">
    <tableColumn id="1" xr3:uid="{00000000-0010-0000-0300-000001000000}" name="Combustível" dataDxfId="108"/>
    <tableColumn id="2" xr3:uid="{00000000-0010-0000-0300-000002000000}" name="PCI do combustível"/>
    <tableColumn id="3" xr3:uid="{00000000-0010-0000-0300-000003000000}" name="Unidades PCI" dataDxfId="107"/>
    <tableColumn id="4" xr3:uid="{00000000-0010-0000-0300-000004000000}" name="Coeficiente de teor de enxofre" dataDxfId="106"/>
    <tableColumn id="5" xr3:uid="{00000000-0010-0000-0300-000005000000}" name="Coeficiente de retenção de enxofre" dataDxfId="105"/>
  </tableColumns>
  <tableStyleInfo name="TableStyleLight1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4000000}" name="Tabela1" displayName="Tabela1" ref="R5:R15" totalsRowShown="0">
  <autoFilter ref="R5:R15" xr:uid="{00000000-0009-0000-0100-000001000000}"/>
  <tableColumns count="1">
    <tableColumn id="1" xr3:uid="{00000000-0010-0000-0400-000001000000}" name="Unidades da capacdade instalada" dataDxfId="104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ersonalizado 1">
      <a:majorFont>
        <a:latin typeface="Corbel"/>
        <a:ea typeface=""/>
        <a:cs typeface=""/>
      </a:majorFont>
      <a:minorFont>
        <a:latin typeface="Corbe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37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4.xml"/><Relationship Id="rId117" Type="http://schemas.openxmlformats.org/officeDocument/2006/relationships/ctrlProp" Target="../ctrlProps/ctrlProp115.xml"/><Relationship Id="rId21" Type="http://schemas.openxmlformats.org/officeDocument/2006/relationships/ctrlProp" Target="../ctrlProps/ctrlProp19.xml"/><Relationship Id="rId42" Type="http://schemas.openxmlformats.org/officeDocument/2006/relationships/ctrlProp" Target="../ctrlProps/ctrlProp40.xml"/><Relationship Id="rId47" Type="http://schemas.openxmlformats.org/officeDocument/2006/relationships/ctrlProp" Target="../ctrlProps/ctrlProp45.xml"/><Relationship Id="rId63" Type="http://schemas.openxmlformats.org/officeDocument/2006/relationships/ctrlProp" Target="../ctrlProps/ctrlProp61.xml"/><Relationship Id="rId68" Type="http://schemas.openxmlformats.org/officeDocument/2006/relationships/ctrlProp" Target="../ctrlProps/ctrlProp66.xml"/><Relationship Id="rId84" Type="http://schemas.openxmlformats.org/officeDocument/2006/relationships/ctrlProp" Target="../ctrlProps/ctrlProp82.xml"/><Relationship Id="rId89" Type="http://schemas.openxmlformats.org/officeDocument/2006/relationships/ctrlProp" Target="../ctrlProps/ctrlProp87.xml"/><Relationship Id="rId112" Type="http://schemas.openxmlformats.org/officeDocument/2006/relationships/ctrlProp" Target="../ctrlProps/ctrlProp110.xml"/><Relationship Id="rId133" Type="http://schemas.openxmlformats.org/officeDocument/2006/relationships/ctrlProp" Target="../ctrlProps/ctrlProp131.xml"/><Relationship Id="rId138" Type="http://schemas.openxmlformats.org/officeDocument/2006/relationships/ctrlProp" Target="../ctrlProps/ctrlProp136.xml"/><Relationship Id="rId154" Type="http://schemas.openxmlformats.org/officeDocument/2006/relationships/ctrlProp" Target="../ctrlProps/ctrlProp152.xml"/><Relationship Id="rId159" Type="http://schemas.openxmlformats.org/officeDocument/2006/relationships/ctrlProp" Target="../ctrlProps/ctrlProp157.xml"/><Relationship Id="rId16" Type="http://schemas.openxmlformats.org/officeDocument/2006/relationships/ctrlProp" Target="../ctrlProps/ctrlProp14.xml"/><Relationship Id="rId107" Type="http://schemas.openxmlformats.org/officeDocument/2006/relationships/ctrlProp" Target="../ctrlProps/ctrlProp105.xml"/><Relationship Id="rId11" Type="http://schemas.openxmlformats.org/officeDocument/2006/relationships/ctrlProp" Target="../ctrlProps/ctrlProp9.xml"/><Relationship Id="rId32" Type="http://schemas.openxmlformats.org/officeDocument/2006/relationships/ctrlProp" Target="../ctrlProps/ctrlProp30.xml"/><Relationship Id="rId37" Type="http://schemas.openxmlformats.org/officeDocument/2006/relationships/ctrlProp" Target="../ctrlProps/ctrlProp35.xml"/><Relationship Id="rId53" Type="http://schemas.openxmlformats.org/officeDocument/2006/relationships/ctrlProp" Target="../ctrlProps/ctrlProp51.xml"/><Relationship Id="rId58" Type="http://schemas.openxmlformats.org/officeDocument/2006/relationships/ctrlProp" Target="../ctrlProps/ctrlProp56.xml"/><Relationship Id="rId74" Type="http://schemas.openxmlformats.org/officeDocument/2006/relationships/ctrlProp" Target="../ctrlProps/ctrlProp72.xml"/><Relationship Id="rId79" Type="http://schemas.openxmlformats.org/officeDocument/2006/relationships/ctrlProp" Target="../ctrlProps/ctrlProp77.xml"/><Relationship Id="rId102" Type="http://schemas.openxmlformats.org/officeDocument/2006/relationships/ctrlProp" Target="../ctrlProps/ctrlProp100.xml"/><Relationship Id="rId123" Type="http://schemas.openxmlformats.org/officeDocument/2006/relationships/ctrlProp" Target="../ctrlProps/ctrlProp121.xml"/><Relationship Id="rId128" Type="http://schemas.openxmlformats.org/officeDocument/2006/relationships/ctrlProp" Target="../ctrlProps/ctrlProp126.xml"/><Relationship Id="rId144" Type="http://schemas.openxmlformats.org/officeDocument/2006/relationships/ctrlProp" Target="../ctrlProps/ctrlProp142.xml"/><Relationship Id="rId149" Type="http://schemas.openxmlformats.org/officeDocument/2006/relationships/ctrlProp" Target="../ctrlProps/ctrlProp147.xml"/><Relationship Id="rId5" Type="http://schemas.openxmlformats.org/officeDocument/2006/relationships/ctrlProp" Target="../ctrlProps/ctrlProp3.xml"/><Relationship Id="rId90" Type="http://schemas.openxmlformats.org/officeDocument/2006/relationships/ctrlProp" Target="../ctrlProps/ctrlProp88.xml"/><Relationship Id="rId95" Type="http://schemas.openxmlformats.org/officeDocument/2006/relationships/ctrlProp" Target="../ctrlProps/ctrlProp93.xml"/><Relationship Id="rId160" Type="http://schemas.openxmlformats.org/officeDocument/2006/relationships/ctrlProp" Target="../ctrlProps/ctrlProp158.xml"/><Relationship Id="rId165" Type="http://schemas.openxmlformats.org/officeDocument/2006/relationships/ctrlProp" Target="../ctrlProps/ctrlProp163.xml"/><Relationship Id="rId22" Type="http://schemas.openxmlformats.org/officeDocument/2006/relationships/ctrlProp" Target="../ctrlProps/ctrlProp20.xml"/><Relationship Id="rId27" Type="http://schemas.openxmlformats.org/officeDocument/2006/relationships/ctrlProp" Target="../ctrlProps/ctrlProp25.xml"/><Relationship Id="rId43" Type="http://schemas.openxmlformats.org/officeDocument/2006/relationships/ctrlProp" Target="../ctrlProps/ctrlProp41.xml"/><Relationship Id="rId48" Type="http://schemas.openxmlformats.org/officeDocument/2006/relationships/ctrlProp" Target="../ctrlProps/ctrlProp46.xml"/><Relationship Id="rId64" Type="http://schemas.openxmlformats.org/officeDocument/2006/relationships/ctrlProp" Target="../ctrlProps/ctrlProp62.xml"/><Relationship Id="rId69" Type="http://schemas.openxmlformats.org/officeDocument/2006/relationships/ctrlProp" Target="../ctrlProps/ctrlProp67.xml"/><Relationship Id="rId113" Type="http://schemas.openxmlformats.org/officeDocument/2006/relationships/ctrlProp" Target="../ctrlProps/ctrlProp111.xml"/><Relationship Id="rId118" Type="http://schemas.openxmlformats.org/officeDocument/2006/relationships/ctrlProp" Target="../ctrlProps/ctrlProp116.xml"/><Relationship Id="rId134" Type="http://schemas.openxmlformats.org/officeDocument/2006/relationships/ctrlProp" Target="../ctrlProps/ctrlProp132.xml"/><Relationship Id="rId139" Type="http://schemas.openxmlformats.org/officeDocument/2006/relationships/ctrlProp" Target="../ctrlProps/ctrlProp137.xml"/><Relationship Id="rId80" Type="http://schemas.openxmlformats.org/officeDocument/2006/relationships/ctrlProp" Target="../ctrlProps/ctrlProp78.xml"/><Relationship Id="rId85" Type="http://schemas.openxmlformats.org/officeDocument/2006/relationships/ctrlProp" Target="../ctrlProps/ctrlProp83.xml"/><Relationship Id="rId150" Type="http://schemas.openxmlformats.org/officeDocument/2006/relationships/ctrlProp" Target="../ctrlProps/ctrlProp148.xml"/><Relationship Id="rId155" Type="http://schemas.openxmlformats.org/officeDocument/2006/relationships/ctrlProp" Target="../ctrlProps/ctrlProp153.xml"/><Relationship Id="rId12" Type="http://schemas.openxmlformats.org/officeDocument/2006/relationships/ctrlProp" Target="../ctrlProps/ctrlProp10.xml"/><Relationship Id="rId17" Type="http://schemas.openxmlformats.org/officeDocument/2006/relationships/ctrlProp" Target="../ctrlProps/ctrlProp15.xml"/><Relationship Id="rId33" Type="http://schemas.openxmlformats.org/officeDocument/2006/relationships/ctrlProp" Target="../ctrlProps/ctrlProp31.xml"/><Relationship Id="rId38" Type="http://schemas.openxmlformats.org/officeDocument/2006/relationships/ctrlProp" Target="../ctrlProps/ctrlProp36.xml"/><Relationship Id="rId59" Type="http://schemas.openxmlformats.org/officeDocument/2006/relationships/ctrlProp" Target="../ctrlProps/ctrlProp57.xml"/><Relationship Id="rId103" Type="http://schemas.openxmlformats.org/officeDocument/2006/relationships/ctrlProp" Target="../ctrlProps/ctrlProp101.xml"/><Relationship Id="rId108" Type="http://schemas.openxmlformats.org/officeDocument/2006/relationships/ctrlProp" Target="../ctrlProps/ctrlProp106.xml"/><Relationship Id="rId124" Type="http://schemas.openxmlformats.org/officeDocument/2006/relationships/ctrlProp" Target="../ctrlProps/ctrlProp122.xml"/><Relationship Id="rId129" Type="http://schemas.openxmlformats.org/officeDocument/2006/relationships/ctrlProp" Target="../ctrlProps/ctrlProp127.xml"/><Relationship Id="rId54" Type="http://schemas.openxmlformats.org/officeDocument/2006/relationships/ctrlProp" Target="../ctrlProps/ctrlProp52.xml"/><Relationship Id="rId70" Type="http://schemas.openxmlformats.org/officeDocument/2006/relationships/ctrlProp" Target="../ctrlProps/ctrlProp68.xml"/><Relationship Id="rId75" Type="http://schemas.openxmlformats.org/officeDocument/2006/relationships/ctrlProp" Target="../ctrlProps/ctrlProp73.xml"/><Relationship Id="rId91" Type="http://schemas.openxmlformats.org/officeDocument/2006/relationships/ctrlProp" Target="../ctrlProps/ctrlProp89.xml"/><Relationship Id="rId96" Type="http://schemas.openxmlformats.org/officeDocument/2006/relationships/ctrlProp" Target="../ctrlProps/ctrlProp94.xml"/><Relationship Id="rId140" Type="http://schemas.openxmlformats.org/officeDocument/2006/relationships/ctrlProp" Target="../ctrlProps/ctrlProp138.xml"/><Relationship Id="rId145" Type="http://schemas.openxmlformats.org/officeDocument/2006/relationships/ctrlProp" Target="../ctrlProps/ctrlProp143.xml"/><Relationship Id="rId161" Type="http://schemas.openxmlformats.org/officeDocument/2006/relationships/ctrlProp" Target="../ctrlProps/ctrlProp159.xml"/><Relationship Id="rId166" Type="http://schemas.openxmlformats.org/officeDocument/2006/relationships/ctrlProp" Target="../ctrlProps/ctrlProp164.xml"/><Relationship Id="rId1" Type="http://schemas.openxmlformats.org/officeDocument/2006/relationships/drawing" Target="../drawings/drawing36.xml"/><Relationship Id="rId6" Type="http://schemas.openxmlformats.org/officeDocument/2006/relationships/ctrlProp" Target="../ctrlProps/ctrlProp4.xml"/><Relationship Id="rId15" Type="http://schemas.openxmlformats.org/officeDocument/2006/relationships/ctrlProp" Target="../ctrlProps/ctrlProp13.xml"/><Relationship Id="rId23" Type="http://schemas.openxmlformats.org/officeDocument/2006/relationships/ctrlProp" Target="../ctrlProps/ctrlProp21.xml"/><Relationship Id="rId28" Type="http://schemas.openxmlformats.org/officeDocument/2006/relationships/ctrlProp" Target="../ctrlProps/ctrlProp26.xml"/><Relationship Id="rId36" Type="http://schemas.openxmlformats.org/officeDocument/2006/relationships/ctrlProp" Target="../ctrlProps/ctrlProp34.xml"/><Relationship Id="rId49" Type="http://schemas.openxmlformats.org/officeDocument/2006/relationships/ctrlProp" Target="../ctrlProps/ctrlProp47.xml"/><Relationship Id="rId57" Type="http://schemas.openxmlformats.org/officeDocument/2006/relationships/ctrlProp" Target="../ctrlProps/ctrlProp55.xml"/><Relationship Id="rId106" Type="http://schemas.openxmlformats.org/officeDocument/2006/relationships/ctrlProp" Target="../ctrlProps/ctrlProp104.xml"/><Relationship Id="rId114" Type="http://schemas.openxmlformats.org/officeDocument/2006/relationships/ctrlProp" Target="../ctrlProps/ctrlProp112.xml"/><Relationship Id="rId119" Type="http://schemas.openxmlformats.org/officeDocument/2006/relationships/ctrlProp" Target="../ctrlProps/ctrlProp117.xml"/><Relationship Id="rId127" Type="http://schemas.openxmlformats.org/officeDocument/2006/relationships/ctrlProp" Target="../ctrlProps/ctrlProp125.xml"/><Relationship Id="rId10" Type="http://schemas.openxmlformats.org/officeDocument/2006/relationships/ctrlProp" Target="../ctrlProps/ctrlProp8.xml"/><Relationship Id="rId31" Type="http://schemas.openxmlformats.org/officeDocument/2006/relationships/ctrlProp" Target="../ctrlProps/ctrlProp29.xml"/><Relationship Id="rId44" Type="http://schemas.openxmlformats.org/officeDocument/2006/relationships/ctrlProp" Target="../ctrlProps/ctrlProp42.xml"/><Relationship Id="rId52" Type="http://schemas.openxmlformats.org/officeDocument/2006/relationships/ctrlProp" Target="../ctrlProps/ctrlProp50.xml"/><Relationship Id="rId60" Type="http://schemas.openxmlformats.org/officeDocument/2006/relationships/ctrlProp" Target="../ctrlProps/ctrlProp58.xml"/><Relationship Id="rId65" Type="http://schemas.openxmlformats.org/officeDocument/2006/relationships/ctrlProp" Target="../ctrlProps/ctrlProp63.xml"/><Relationship Id="rId73" Type="http://schemas.openxmlformats.org/officeDocument/2006/relationships/ctrlProp" Target="../ctrlProps/ctrlProp71.xml"/><Relationship Id="rId78" Type="http://schemas.openxmlformats.org/officeDocument/2006/relationships/ctrlProp" Target="../ctrlProps/ctrlProp76.xml"/><Relationship Id="rId81" Type="http://schemas.openxmlformats.org/officeDocument/2006/relationships/ctrlProp" Target="../ctrlProps/ctrlProp79.xml"/><Relationship Id="rId86" Type="http://schemas.openxmlformats.org/officeDocument/2006/relationships/ctrlProp" Target="../ctrlProps/ctrlProp84.xml"/><Relationship Id="rId94" Type="http://schemas.openxmlformats.org/officeDocument/2006/relationships/ctrlProp" Target="../ctrlProps/ctrlProp92.xml"/><Relationship Id="rId99" Type="http://schemas.openxmlformats.org/officeDocument/2006/relationships/ctrlProp" Target="../ctrlProps/ctrlProp97.xml"/><Relationship Id="rId101" Type="http://schemas.openxmlformats.org/officeDocument/2006/relationships/ctrlProp" Target="../ctrlProps/ctrlProp99.xml"/><Relationship Id="rId122" Type="http://schemas.openxmlformats.org/officeDocument/2006/relationships/ctrlProp" Target="../ctrlProps/ctrlProp120.xml"/><Relationship Id="rId130" Type="http://schemas.openxmlformats.org/officeDocument/2006/relationships/ctrlProp" Target="../ctrlProps/ctrlProp128.xml"/><Relationship Id="rId135" Type="http://schemas.openxmlformats.org/officeDocument/2006/relationships/ctrlProp" Target="../ctrlProps/ctrlProp133.xml"/><Relationship Id="rId143" Type="http://schemas.openxmlformats.org/officeDocument/2006/relationships/ctrlProp" Target="../ctrlProps/ctrlProp141.xml"/><Relationship Id="rId148" Type="http://schemas.openxmlformats.org/officeDocument/2006/relationships/ctrlProp" Target="../ctrlProps/ctrlProp146.xml"/><Relationship Id="rId151" Type="http://schemas.openxmlformats.org/officeDocument/2006/relationships/ctrlProp" Target="../ctrlProps/ctrlProp149.xml"/><Relationship Id="rId156" Type="http://schemas.openxmlformats.org/officeDocument/2006/relationships/ctrlProp" Target="../ctrlProps/ctrlProp154.xml"/><Relationship Id="rId164" Type="http://schemas.openxmlformats.org/officeDocument/2006/relationships/ctrlProp" Target="../ctrlProps/ctrlProp162.xml"/><Relationship Id="rId169" Type="http://schemas.openxmlformats.org/officeDocument/2006/relationships/ctrlProp" Target="../ctrlProps/ctrlProp167.xml"/><Relationship Id="rId4" Type="http://schemas.openxmlformats.org/officeDocument/2006/relationships/ctrlProp" Target="../ctrlProps/ctrlProp2.xml"/><Relationship Id="rId9" Type="http://schemas.openxmlformats.org/officeDocument/2006/relationships/ctrlProp" Target="../ctrlProps/ctrlProp7.xml"/><Relationship Id="rId13" Type="http://schemas.openxmlformats.org/officeDocument/2006/relationships/ctrlProp" Target="../ctrlProps/ctrlProp11.xml"/><Relationship Id="rId18" Type="http://schemas.openxmlformats.org/officeDocument/2006/relationships/ctrlProp" Target="../ctrlProps/ctrlProp16.xml"/><Relationship Id="rId39" Type="http://schemas.openxmlformats.org/officeDocument/2006/relationships/ctrlProp" Target="../ctrlProps/ctrlProp37.xml"/><Relationship Id="rId109" Type="http://schemas.openxmlformats.org/officeDocument/2006/relationships/ctrlProp" Target="../ctrlProps/ctrlProp107.xml"/><Relationship Id="rId34" Type="http://schemas.openxmlformats.org/officeDocument/2006/relationships/ctrlProp" Target="../ctrlProps/ctrlProp32.xml"/><Relationship Id="rId50" Type="http://schemas.openxmlformats.org/officeDocument/2006/relationships/ctrlProp" Target="../ctrlProps/ctrlProp48.xml"/><Relationship Id="rId55" Type="http://schemas.openxmlformats.org/officeDocument/2006/relationships/ctrlProp" Target="../ctrlProps/ctrlProp53.xml"/><Relationship Id="rId76" Type="http://schemas.openxmlformats.org/officeDocument/2006/relationships/ctrlProp" Target="../ctrlProps/ctrlProp74.xml"/><Relationship Id="rId97" Type="http://schemas.openxmlformats.org/officeDocument/2006/relationships/ctrlProp" Target="../ctrlProps/ctrlProp95.xml"/><Relationship Id="rId104" Type="http://schemas.openxmlformats.org/officeDocument/2006/relationships/ctrlProp" Target="../ctrlProps/ctrlProp102.xml"/><Relationship Id="rId120" Type="http://schemas.openxmlformats.org/officeDocument/2006/relationships/ctrlProp" Target="../ctrlProps/ctrlProp118.xml"/><Relationship Id="rId125" Type="http://schemas.openxmlformats.org/officeDocument/2006/relationships/ctrlProp" Target="../ctrlProps/ctrlProp123.xml"/><Relationship Id="rId141" Type="http://schemas.openxmlformats.org/officeDocument/2006/relationships/ctrlProp" Target="../ctrlProps/ctrlProp139.xml"/><Relationship Id="rId146" Type="http://schemas.openxmlformats.org/officeDocument/2006/relationships/ctrlProp" Target="../ctrlProps/ctrlProp144.xml"/><Relationship Id="rId167" Type="http://schemas.openxmlformats.org/officeDocument/2006/relationships/ctrlProp" Target="../ctrlProps/ctrlProp165.xml"/><Relationship Id="rId7" Type="http://schemas.openxmlformats.org/officeDocument/2006/relationships/ctrlProp" Target="../ctrlProps/ctrlProp5.xml"/><Relationship Id="rId71" Type="http://schemas.openxmlformats.org/officeDocument/2006/relationships/ctrlProp" Target="../ctrlProps/ctrlProp69.xml"/><Relationship Id="rId92" Type="http://schemas.openxmlformats.org/officeDocument/2006/relationships/ctrlProp" Target="../ctrlProps/ctrlProp90.xml"/><Relationship Id="rId162" Type="http://schemas.openxmlformats.org/officeDocument/2006/relationships/ctrlProp" Target="../ctrlProps/ctrlProp160.xml"/><Relationship Id="rId2" Type="http://schemas.openxmlformats.org/officeDocument/2006/relationships/vmlDrawing" Target="../drawings/vmlDrawing3.vml"/><Relationship Id="rId29" Type="http://schemas.openxmlformats.org/officeDocument/2006/relationships/ctrlProp" Target="../ctrlProps/ctrlProp27.xml"/><Relationship Id="rId24" Type="http://schemas.openxmlformats.org/officeDocument/2006/relationships/ctrlProp" Target="../ctrlProps/ctrlProp22.xml"/><Relationship Id="rId40" Type="http://schemas.openxmlformats.org/officeDocument/2006/relationships/ctrlProp" Target="../ctrlProps/ctrlProp38.xml"/><Relationship Id="rId45" Type="http://schemas.openxmlformats.org/officeDocument/2006/relationships/ctrlProp" Target="../ctrlProps/ctrlProp43.xml"/><Relationship Id="rId66" Type="http://schemas.openxmlformats.org/officeDocument/2006/relationships/ctrlProp" Target="../ctrlProps/ctrlProp64.xml"/><Relationship Id="rId87" Type="http://schemas.openxmlformats.org/officeDocument/2006/relationships/ctrlProp" Target="../ctrlProps/ctrlProp85.xml"/><Relationship Id="rId110" Type="http://schemas.openxmlformats.org/officeDocument/2006/relationships/ctrlProp" Target="../ctrlProps/ctrlProp108.xml"/><Relationship Id="rId115" Type="http://schemas.openxmlformats.org/officeDocument/2006/relationships/ctrlProp" Target="../ctrlProps/ctrlProp113.xml"/><Relationship Id="rId131" Type="http://schemas.openxmlformats.org/officeDocument/2006/relationships/ctrlProp" Target="../ctrlProps/ctrlProp129.xml"/><Relationship Id="rId136" Type="http://schemas.openxmlformats.org/officeDocument/2006/relationships/ctrlProp" Target="../ctrlProps/ctrlProp134.xml"/><Relationship Id="rId157" Type="http://schemas.openxmlformats.org/officeDocument/2006/relationships/ctrlProp" Target="../ctrlProps/ctrlProp155.xml"/><Relationship Id="rId61" Type="http://schemas.openxmlformats.org/officeDocument/2006/relationships/ctrlProp" Target="../ctrlProps/ctrlProp59.xml"/><Relationship Id="rId82" Type="http://schemas.openxmlformats.org/officeDocument/2006/relationships/ctrlProp" Target="../ctrlProps/ctrlProp80.xml"/><Relationship Id="rId152" Type="http://schemas.openxmlformats.org/officeDocument/2006/relationships/ctrlProp" Target="../ctrlProps/ctrlProp150.xml"/><Relationship Id="rId19" Type="http://schemas.openxmlformats.org/officeDocument/2006/relationships/ctrlProp" Target="../ctrlProps/ctrlProp17.xml"/><Relationship Id="rId14" Type="http://schemas.openxmlformats.org/officeDocument/2006/relationships/ctrlProp" Target="../ctrlProps/ctrlProp12.xml"/><Relationship Id="rId30" Type="http://schemas.openxmlformats.org/officeDocument/2006/relationships/ctrlProp" Target="../ctrlProps/ctrlProp28.xml"/><Relationship Id="rId35" Type="http://schemas.openxmlformats.org/officeDocument/2006/relationships/ctrlProp" Target="../ctrlProps/ctrlProp33.xml"/><Relationship Id="rId56" Type="http://schemas.openxmlformats.org/officeDocument/2006/relationships/ctrlProp" Target="../ctrlProps/ctrlProp54.xml"/><Relationship Id="rId77" Type="http://schemas.openxmlformats.org/officeDocument/2006/relationships/ctrlProp" Target="../ctrlProps/ctrlProp75.xml"/><Relationship Id="rId100" Type="http://schemas.openxmlformats.org/officeDocument/2006/relationships/ctrlProp" Target="../ctrlProps/ctrlProp98.xml"/><Relationship Id="rId105" Type="http://schemas.openxmlformats.org/officeDocument/2006/relationships/ctrlProp" Target="../ctrlProps/ctrlProp103.xml"/><Relationship Id="rId126" Type="http://schemas.openxmlformats.org/officeDocument/2006/relationships/ctrlProp" Target="../ctrlProps/ctrlProp124.xml"/><Relationship Id="rId147" Type="http://schemas.openxmlformats.org/officeDocument/2006/relationships/ctrlProp" Target="../ctrlProps/ctrlProp145.xml"/><Relationship Id="rId168" Type="http://schemas.openxmlformats.org/officeDocument/2006/relationships/ctrlProp" Target="../ctrlProps/ctrlProp166.xml"/><Relationship Id="rId8" Type="http://schemas.openxmlformats.org/officeDocument/2006/relationships/ctrlProp" Target="../ctrlProps/ctrlProp6.xml"/><Relationship Id="rId51" Type="http://schemas.openxmlformats.org/officeDocument/2006/relationships/ctrlProp" Target="../ctrlProps/ctrlProp49.xml"/><Relationship Id="rId72" Type="http://schemas.openxmlformats.org/officeDocument/2006/relationships/ctrlProp" Target="../ctrlProps/ctrlProp70.xml"/><Relationship Id="rId93" Type="http://schemas.openxmlformats.org/officeDocument/2006/relationships/ctrlProp" Target="../ctrlProps/ctrlProp91.xml"/><Relationship Id="rId98" Type="http://schemas.openxmlformats.org/officeDocument/2006/relationships/ctrlProp" Target="../ctrlProps/ctrlProp96.xml"/><Relationship Id="rId121" Type="http://schemas.openxmlformats.org/officeDocument/2006/relationships/ctrlProp" Target="../ctrlProps/ctrlProp119.xml"/><Relationship Id="rId142" Type="http://schemas.openxmlformats.org/officeDocument/2006/relationships/ctrlProp" Target="../ctrlProps/ctrlProp140.xml"/><Relationship Id="rId163" Type="http://schemas.openxmlformats.org/officeDocument/2006/relationships/ctrlProp" Target="../ctrlProps/ctrlProp161.xml"/><Relationship Id="rId3" Type="http://schemas.openxmlformats.org/officeDocument/2006/relationships/ctrlProp" Target="../ctrlProps/ctrlProp1.xml"/><Relationship Id="rId25" Type="http://schemas.openxmlformats.org/officeDocument/2006/relationships/ctrlProp" Target="../ctrlProps/ctrlProp23.xml"/><Relationship Id="rId46" Type="http://schemas.openxmlformats.org/officeDocument/2006/relationships/ctrlProp" Target="../ctrlProps/ctrlProp44.xml"/><Relationship Id="rId67" Type="http://schemas.openxmlformats.org/officeDocument/2006/relationships/ctrlProp" Target="../ctrlProps/ctrlProp65.xml"/><Relationship Id="rId116" Type="http://schemas.openxmlformats.org/officeDocument/2006/relationships/ctrlProp" Target="../ctrlProps/ctrlProp114.xml"/><Relationship Id="rId137" Type="http://schemas.openxmlformats.org/officeDocument/2006/relationships/ctrlProp" Target="../ctrlProps/ctrlProp135.xml"/><Relationship Id="rId158" Type="http://schemas.openxmlformats.org/officeDocument/2006/relationships/ctrlProp" Target="../ctrlProps/ctrlProp156.xml"/><Relationship Id="rId20" Type="http://schemas.openxmlformats.org/officeDocument/2006/relationships/ctrlProp" Target="../ctrlProps/ctrlProp18.xml"/><Relationship Id="rId41" Type="http://schemas.openxmlformats.org/officeDocument/2006/relationships/ctrlProp" Target="../ctrlProps/ctrlProp39.xml"/><Relationship Id="rId62" Type="http://schemas.openxmlformats.org/officeDocument/2006/relationships/ctrlProp" Target="../ctrlProps/ctrlProp60.xml"/><Relationship Id="rId83" Type="http://schemas.openxmlformats.org/officeDocument/2006/relationships/ctrlProp" Target="../ctrlProps/ctrlProp81.xml"/><Relationship Id="rId88" Type="http://schemas.openxmlformats.org/officeDocument/2006/relationships/ctrlProp" Target="../ctrlProps/ctrlProp86.xml"/><Relationship Id="rId111" Type="http://schemas.openxmlformats.org/officeDocument/2006/relationships/ctrlProp" Target="../ctrlProps/ctrlProp109.xml"/><Relationship Id="rId132" Type="http://schemas.openxmlformats.org/officeDocument/2006/relationships/ctrlProp" Target="../ctrlProps/ctrlProp130.xml"/><Relationship Id="rId153" Type="http://schemas.openxmlformats.org/officeDocument/2006/relationships/ctrlProp" Target="../ctrlProps/ctrlProp151.x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7.xm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W260"/>
  <sheetViews>
    <sheetView topLeftCell="A177" zoomScale="80" zoomScaleNormal="80" zoomScaleSheetLayoutView="80" workbookViewId="0">
      <pane ySplit="1" topLeftCell="A248" activePane="bottomLeft" state="frozen"/>
      <selection pane="bottomLeft" activeCell="A259" sqref="A259"/>
    </sheetView>
  </sheetViews>
  <sheetFormatPr defaultColWidth="9" defaultRowHeight="15"/>
  <cols>
    <col min="1" max="1" width="28.25" customWidth="1"/>
    <col min="5" max="5" width="13.875" customWidth="1"/>
  </cols>
  <sheetData>
    <row r="2" spans="1:12">
      <c r="A2" s="427" t="s">
        <v>0</v>
      </c>
    </row>
    <row r="3" spans="1:12">
      <c r="A3" s="427"/>
    </row>
    <row r="4" spans="1:12">
      <c r="A4" s="428" t="s">
        <v>1</v>
      </c>
      <c r="B4" s="429"/>
      <c r="C4" s="429"/>
      <c r="D4" s="429"/>
      <c r="E4" s="429"/>
      <c r="F4" s="429"/>
      <c r="G4" s="429"/>
      <c r="H4" s="429"/>
      <c r="I4" s="429"/>
      <c r="J4" s="429"/>
      <c r="K4" s="429"/>
      <c r="L4" s="429"/>
    </row>
    <row r="5" spans="1:12">
      <c r="A5" s="427"/>
    </row>
    <row r="6" spans="1:12">
      <c r="A6" s="430" t="s">
        <v>2</v>
      </c>
    </row>
    <row r="8" spans="1:12">
      <c r="A8" s="427"/>
    </row>
    <row r="10" spans="1:12">
      <c r="A10" s="431"/>
    </row>
    <row r="18" spans="1:1">
      <c r="A18" s="430" t="s">
        <v>3</v>
      </c>
    </row>
    <row r="39" spans="1:12">
      <c r="A39" s="428"/>
      <c r="B39" s="429" t="s">
        <v>4</v>
      </c>
      <c r="C39" s="429"/>
      <c r="D39" s="429"/>
      <c r="E39" s="429"/>
      <c r="F39" s="429"/>
      <c r="G39" s="429"/>
      <c r="H39" s="429"/>
      <c r="I39" s="429"/>
      <c r="J39" s="429"/>
      <c r="K39" s="429"/>
      <c r="L39" s="429"/>
    </row>
    <row r="40" spans="1:12">
      <c r="B40" s="432" t="s">
        <v>5</v>
      </c>
    </row>
    <row r="41" spans="1:12">
      <c r="B41" s="430" t="s">
        <v>6</v>
      </c>
    </row>
    <row r="42" spans="1:12">
      <c r="B42" s="430" t="s">
        <v>7</v>
      </c>
    </row>
    <row r="45" spans="1:12">
      <c r="B45" s="427"/>
    </row>
    <row r="58" spans="2:16" ht="70.5" customHeight="1">
      <c r="B58" s="517" t="s">
        <v>8</v>
      </c>
      <c r="C58" s="517"/>
      <c r="D58" s="517"/>
      <c r="E58" s="517"/>
      <c r="F58" s="517"/>
      <c r="G58" s="517"/>
      <c r="H58" s="517"/>
      <c r="I58" s="517"/>
      <c r="J58" s="517"/>
      <c r="K58" s="517"/>
      <c r="L58" s="517"/>
      <c r="M58" s="517"/>
      <c r="N58" s="517"/>
      <c r="O58" s="517"/>
      <c r="P58" s="517"/>
    </row>
    <row r="60" spans="2:16">
      <c r="B60" s="432" t="s">
        <v>9</v>
      </c>
    </row>
    <row r="61" spans="2:16">
      <c r="B61" s="433" t="s">
        <v>10</v>
      </c>
    </row>
    <row r="62" spans="2:16">
      <c r="B62" s="433" t="s">
        <v>11</v>
      </c>
    </row>
    <row r="75" spans="2:2">
      <c r="B75" s="432" t="s">
        <v>12</v>
      </c>
    </row>
    <row r="76" spans="2:2">
      <c r="B76" s="427" t="s">
        <v>13</v>
      </c>
    </row>
    <row r="77" spans="2:2">
      <c r="B77" s="434" t="s">
        <v>14</v>
      </c>
    </row>
    <row r="78" spans="2:2">
      <c r="B78" s="427"/>
    </row>
    <row r="80" spans="2:2">
      <c r="B80" s="427"/>
    </row>
    <row r="101" spans="2:2">
      <c r="B101" s="432" t="s">
        <v>15</v>
      </c>
    </row>
    <row r="102" spans="2:2">
      <c r="B102" s="427" t="s">
        <v>16</v>
      </c>
    </row>
    <row r="103" spans="2:2">
      <c r="B103" s="427" t="s">
        <v>17</v>
      </c>
    </row>
    <row r="105" spans="2:2">
      <c r="B105" s="427"/>
    </row>
    <row r="119" spans="2:17">
      <c r="B119" s="432"/>
    </row>
    <row r="120" spans="2:17">
      <c r="B120" s="432" t="s">
        <v>18</v>
      </c>
    </row>
    <row r="121" spans="2:17" ht="75" customHeight="1">
      <c r="B121" s="518" t="s">
        <v>19</v>
      </c>
      <c r="C121" s="518"/>
      <c r="D121" s="518"/>
      <c r="E121" s="518"/>
      <c r="F121" s="518"/>
      <c r="G121" s="518"/>
      <c r="H121" s="518"/>
      <c r="I121" s="518"/>
      <c r="J121" s="518"/>
      <c r="K121" s="518"/>
      <c r="L121" s="518"/>
      <c r="M121" s="518"/>
      <c r="N121" s="518"/>
      <c r="O121" s="518"/>
      <c r="P121" s="518"/>
      <c r="Q121" s="518"/>
    </row>
    <row r="122" spans="2:17">
      <c r="B122" s="427"/>
    </row>
    <row r="123" spans="2:17">
      <c r="B123" s="435" t="s">
        <v>20</v>
      </c>
    </row>
    <row r="124" spans="2:17">
      <c r="B124" s="435"/>
    </row>
    <row r="126" spans="2:17">
      <c r="B126" s="427"/>
    </row>
    <row r="145" spans="1:12">
      <c r="A145" s="428"/>
      <c r="B145" s="429" t="s">
        <v>21</v>
      </c>
      <c r="C145" s="429"/>
      <c r="D145" s="429"/>
      <c r="E145" s="429"/>
      <c r="F145" s="429"/>
      <c r="G145" s="429"/>
      <c r="H145" s="429"/>
      <c r="I145" s="429"/>
      <c r="J145" s="429"/>
      <c r="K145" s="429"/>
      <c r="L145" s="429"/>
    </row>
    <row r="146" spans="1:12">
      <c r="B146" s="436" t="s">
        <v>22</v>
      </c>
    </row>
    <row r="147" spans="1:12">
      <c r="B147" s="434" t="s">
        <v>23</v>
      </c>
    </row>
    <row r="149" spans="1:12">
      <c r="B149" s="427"/>
    </row>
    <row r="151" spans="1:12">
      <c r="B151" s="437"/>
    </row>
    <row r="152" spans="1:12">
      <c r="B152" s="438"/>
    </row>
    <row r="154" spans="1:12">
      <c r="B154" s="438"/>
    </row>
    <row r="156" spans="1:12" hidden="1"/>
    <row r="157" spans="1:12" hidden="1"/>
    <row r="158" spans="1:12" hidden="1"/>
    <row r="159" spans="1:12" hidden="1"/>
    <row r="160" spans="1:12" hidden="1"/>
    <row r="161" spans="1:21" hidden="1"/>
    <row r="162" spans="1:21" hidden="1"/>
    <row r="163" spans="1:21" hidden="1"/>
    <row r="164" spans="1:21" hidden="1"/>
    <row r="165" spans="1:21" hidden="1"/>
    <row r="166" spans="1:21" hidden="1"/>
    <row r="167" spans="1:21" hidden="1"/>
    <row r="168" spans="1:21" s="240" customFormat="1" hidden="1">
      <c r="A168" s="439"/>
      <c r="B168" s="440" t="s">
        <v>24</v>
      </c>
      <c r="C168" s="440"/>
      <c r="D168" s="440"/>
      <c r="E168" s="440"/>
      <c r="F168" s="440"/>
      <c r="G168" s="440"/>
      <c r="H168" s="440"/>
      <c r="I168" s="440"/>
      <c r="J168" s="440"/>
      <c r="K168" s="440"/>
      <c r="L168" s="440"/>
    </row>
    <row r="169" spans="1:21" ht="15.75" hidden="1">
      <c r="B169" s="441" t="s">
        <v>25</v>
      </c>
    </row>
    <row r="170" spans="1:21" ht="40.5" hidden="1" customHeight="1">
      <c r="B170" s="519" t="s">
        <v>26</v>
      </c>
      <c r="C170" s="519"/>
      <c r="D170" s="519"/>
      <c r="E170" s="519"/>
      <c r="F170" s="519"/>
      <c r="G170" s="519"/>
      <c r="H170" s="519"/>
      <c r="I170" s="519"/>
      <c r="J170" s="519"/>
      <c r="K170" s="519"/>
      <c r="L170" s="519"/>
      <c r="M170" s="519"/>
      <c r="N170" s="519"/>
      <c r="O170" s="519"/>
      <c r="P170" s="519"/>
      <c r="Q170" s="519"/>
      <c r="R170" s="519"/>
      <c r="S170" s="519"/>
      <c r="T170" s="519"/>
      <c r="U170" s="519"/>
    </row>
    <row r="171" spans="1:21" ht="15.75" hidden="1">
      <c r="B171" s="519" t="s">
        <v>27</v>
      </c>
      <c r="C171" s="519"/>
      <c r="D171" s="519"/>
      <c r="E171" s="519"/>
      <c r="F171" s="519"/>
      <c r="G171" s="519"/>
      <c r="H171" s="519"/>
      <c r="I171" s="519"/>
      <c r="J171" s="519"/>
      <c r="K171" s="519"/>
      <c r="L171" s="519"/>
      <c r="M171" s="519"/>
      <c r="N171" s="519"/>
      <c r="O171" s="519"/>
      <c r="P171" s="519"/>
      <c r="Q171" s="519"/>
      <c r="R171" s="519"/>
      <c r="S171" s="519"/>
      <c r="T171" s="519"/>
      <c r="U171" s="519"/>
    </row>
    <row r="172" spans="1:21" ht="15.75" hidden="1">
      <c r="B172" s="519" t="s">
        <v>28</v>
      </c>
      <c r="C172" s="519"/>
      <c r="D172" s="519"/>
      <c r="E172" s="519"/>
      <c r="F172" s="519"/>
      <c r="G172" s="519"/>
      <c r="H172" s="519"/>
      <c r="I172" s="519"/>
      <c r="J172" s="519"/>
      <c r="K172" s="519"/>
      <c r="L172" s="519"/>
      <c r="M172" s="519"/>
      <c r="N172" s="519"/>
      <c r="O172" s="519"/>
      <c r="P172" s="519"/>
      <c r="Q172" s="519"/>
      <c r="R172" s="519"/>
      <c r="S172" s="519"/>
      <c r="T172" s="519"/>
      <c r="U172" s="519"/>
    </row>
    <row r="173" spans="1:21" ht="15.75" hidden="1">
      <c r="B173" s="442"/>
      <c r="C173" s="442"/>
      <c r="D173" s="442"/>
      <c r="E173" s="442"/>
      <c r="F173" s="442"/>
      <c r="G173" s="442"/>
      <c r="H173" s="442"/>
      <c r="I173" s="442"/>
      <c r="J173" s="442"/>
      <c r="K173" s="442"/>
      <c r="L173" s="442"/>
      <c r="M173" s="442"/>
      <c r="N173" s="442"/>
      <c r="O173" s="442"/>
      <c r="P173" s="442"/>
      <c r="Q173" s="442"/>
      <c r="R173" s="442"/>
      <c r="S173" s="442"/>
      <c r="T173" s="442"/>
      <c r="U173" s="442"/>
    </row>
    <row r="174" spans="1:21" hidden="1">
      <c r="A174" s="439"/>
      <c r="B174" s="440" t="s">
        <v>29</v>
      </c>
      <c r="C174" s="440"/>
      <c r="D174" s="440"/>
      <c r="E174" s="440"/>
      <c r="F174" s="440"/>
      <c r="G174" s="440"/>
      <c r="H174" s="440"/>
      <c r="I174" s="440"/>
      <c r="J174" s="440"/>
      <c r="K174" s="440"/>
      <c r="L174" s="440"/>
      <c r="M174" s="240"/>
      <c r="N174" s="240"/>
      <c r="O174" s="240"/>
      <c r="P174" s="240"/>
      <c r="Q174" s="240"/>
      <c r="R174" s="240"/>
      <c r="S174" s="240"/>
      <c r="T174" s="240"/>
      <c r="U174" s="240"/>
    </row>
    <row r="175" spans="1:21" ht="15.75" hidden="1">
      <c r="B175" s="519" t="s">
        <v>30</v>
      </c>
      <c r="C175" s="519"/>
      <c r="D175" s="519"/>
      <c r="E175" s="519"/>
      <c r="F175" s="519"/>
      <c r="G175" s="519"/>
      <c r="H175" s="519"/>
      <c r="I175" s="519"/>
      <c r="J175" s="519"/>
      <c r="K175" s="519"/>
      <c r="L175" s="519"/>
      <c r="M175" s="519"/>
      <c r="N175" s="519"/>
      <c r="O175" s="519"/>
      <c r="P175" s="519"/>
      <c r="Q175" s="519"/>
      <c r="R175" s="519"/>
      <c r="S175" s="519"/>
      <c r="T175" s="519"/>
      <c r="U175" s="519"/>
    </row>
    <row r="176" spans="1:21" ht="15.75" hidden="1">
      <c r="B176" s="519"/>
      <c r="C176" s="519"/>
      <c r="D176" s="519"/>
      <c r="E176" s="519"/>
      <c r="F176" s="519"/>
      <c r="G176" s="519"/>
      <c r="H176" s="519"/>
      <c r="I176" s="519"/>
      <c r="J176" s="519"/>
      <c r="K176" s="519"/>
      <c r="L176" s="519"/>
      <c r="M176" s="519"/>
      <c r="N176" s="519"/>
      <c r="O176" s="519"/>
      <c r="P176" s="519"/>
      <c r="Q176" s="519"/>
      <c r="R176" s="519"/>
      <c r="S176" s="519"/>
      <c r="T176" s="519"/>
      <c r="U176" s="519"/>
    </row>
    <row r="177" spans="1:23" hidden="1"/>
    <row r="178" spans="1:23" s="425" customFormat="1" hidden="1">
      <c r="A178" s="443" t="s">
        <v>31</v>
      </c>
      <c r="B178" s="440" t="s">
        <v>32</v>
      </c>
      <c r="C178" s="444"/>
      <c r="D178" s="444"/>
      <c r="E178" s="444"/>
      <c r="F178" s="444"/>
      <c r="G178" s="444"/>
      <c r="H178" s="444"/>
      <c r="I178" s="444"/>
      <c r="J178" s="444"/>
      <c r="K178" s="444"/>
      <c r="L178" s="444"/>
      <c r="M178" s="445"/>
      <c r="N178" s="445"/>
      <c r="O178" s="445"/>
      <c r="P178" s="445"/>
      <c r="Q178" s="445"/>
      <c r="R178" s="445"/>
      <c r="S178" s="445"/>
      <c r="T178" s="445"/>
      <c r="U178" s="445"/>
    </row>
    <row r="179" spans="1:23" ht="24.75" hidden="1" customHeight="1">
      <c r="B179" s="520" t="s">
        <v>33</v>
      </c>
      <c r="C179" s="519"/>
      <c r="D179" s="519"/>
      <c r="E179" s="519"/>
      <c r="F179" s="519"/>
      <c r="G179" s="519"/>
      <c r="H179" s="519"/>
      <c r="I179" s="519"/>
      <c r="J179" s="519"/>
      <c r="K179" s="519"/>
      <c r="L179" s="519"/>
      <c r="M179" s="519"/>
      <c r="N179" s="519"/>
      <c r="O179" s="519"/>
      <c r="P179" s="519"/>
      <c r="Q179" s="519"/>
      <c r="R179" s="519"/>
      <c r="S179" s="519"/>
      <c r="T179" s="519"/>
      <c r="U179" s="519"/>
    </row>
    <row r="180" spans="1:23" ht="38.25" hidden="1" customHeight="1">
      <c r="B180" s="520" t="s">
        <v>34</v>
      </c>
      <c r="C180" s="519"/>
      <c r="D180" s="519"/>
      <c r="E180" s="519"/>
      <c r="F180" s="519"/>
      <c r="G180" s="519"/>
      <c r="H180" s="519"/>
      <c r="I180" s="519"/>
      <c r="J180" s="519"/>
      <c r="K180" s="519"/>
      <c r="L180" s="519"/>
      <c r="M180" s="519"/>
      <c r="N180" s="519"/>
      <c r="O180" s="519"/>
      <c r="P180" s="519"/>
      <c r="Q180" s="519"/>
      <c r="R180" s="519"/>
      <c r="S180" s="519"/>
      <c r="T180" s="519"/>
      <c r="U180" s="519"/>
    </row>
    <row r="181" spans="1:23" ht="38.25" hidden="1" customHeight="1">
      <c r="B181" s="520" t="s">
        <v>35</v>
      </c>
      <c r="C181" s="519"/>
      <c r="D181" s="519"/>
      <c r="E181" s="519"/>
      <c r="F181" s="519"/>
      <c r="G181" s="519"/>
      <c r="H181" s="519"/>
      <c r="I181" s="519"/>
      <c r="J181" s="519"/>
      <c r="K181" s="519"/>
      <c r="L181" s="519"/>
      <c r="M181" s="519"/>
      <c r="N181" s="519"/>
      <c r="O181" s="519"/>
      <c r="P181" s="519"/>
      <c r="Q181" s="519"/>
      <c r="R181" s="519"/>
      <c r="S181" s="519"/>
      <c r="T181" s="519"/>
      <c r="U181" s="519"/>
      <c r="V181" s="520"/>
      <c r="W181" s="519"/>
    </row>
    <row r="182" spans="1:23" ht="54" hidden="1" customHeight="1">
      <c r="B182" s="520" t="s">
        <v>36</v>
      </c>
      <c r="C182" s="519"/>
      <c r="D182" s="519"/>
      <c r="E182" s="519"/>
      <c r="F182" s="519"/>
      <c r="G182" s="519"/>
      <c r="H182" s="519"/>
      <c r="I182" s="519"/>
      <c r="J182" s="519"/>
      <c r="K182" s="519"/>
      <c r="L182" s="519"/>
      <c r="M182" s="519"/>
      <c r="N182" s="519"/>
      <c r="O182" s="519"/>
      <c r="P182" s="519"/>
      <c r="Q182" s="519"/>
      <c r="R182" s="519"/>
      <c r="S182" s="519"/>
      <c r="T182" s="519"/>
      <c r="U182" s="519"/>
      <c r="V182" s="520"/>
      <c r="W182" s="519"/>
    </row>
    <row r="183" spans="1:23" ht="15.75" hidden="1">
      <c r="B183" s="520" t="s">
        <v>37</v>
      </c>
      <c r="C183" s="519"/>
      <c r="D183" s="519"/>
      <c r="E183" s="519"/>
      <c r="F183" s="519"/>
      <c r="G183" s="519"/>
      <c r="H183" s="519"/>
      <c r="I183" s="519"/>
      <c r="J183" s="519"/>
      <c r="K183" s="519"/>
      <c r="L183" s="519"/>
      <c r="M183" s="519"/>
      <c r="N183" s="519"/>
      <c r="O183" s="519"/>
      <c r="P183" s="519"/>
      <c r="Q183" s="519"/>
      <c r="R183" s="519"/>
      <c r="S183" s="519"/>
      <c r="T183" s="519"/>
      <c r="U183" s="519"/>
    </row>
    <row r="184" spans="1:23" ht="15.75" hidden="1">
      <c r="B184" s="520" t="s">
        <v>38</v>
      </c>
      <c r="C184" s="519"/>
      <c r="D184" s="519"/>
      <c r="E184" s="519"/>
      <c r="F184" s="519"/>
      <c r="G184" s="519"/>
      <c r="H184" s="519"/>
      <c r="I184" s="519"/>
      <c r="J184" s="519"/>
      <c r="K184" s="519"/>
      <c r="L184" s="519"/>
      <c r="M184" s="519"/>
      <c r="N184" s="519"/>
      <c r="O184" s="519"/>
      <c r="P184" s="519"/>
      <c r="Q184" s="519"/>
      <c r="R184" s="519"/>
      <c r="S184" s="519"/>
      <c r="T184" s="519"/>
      <c r="U184" s="519"/>
    </row>
    <row r="185" spans="1:23" ht="15.75" hidden="1">
      <c r="B185" s="520" t="s">
        <v>39</v>
      </c>
      <c r="C185" s="519"/>
      <c r="D185" s="519"/>
      <c r="E185" s="519"/>
      <c r="F185" s="519"/>
      <c r="G185" s="519"/>
      <c r="H185" s="519"/>
      <c r="I185" s="519"/>
      <c r="J185" s="519"/>
      <c r="K185" s="519"/>
      <c r="L185" s="519"/>
      <c r="M185" s="519"/>
      <c r="N185" s="519"/>
      <c r="O185" s="519"/>
      <c r="P185" s="519"/>
      <c r="Q185" s="519"/>
      <c r="R185" s="519"/>
      <c r="S185" s="519"/>
      <c r="T185" s="519"/>
      <c r="U185" s="519"/>
    </row>
    <row r="186" spans="1:23" ht="15.75" hidden="1">
      <c r="B186" s="520" t="s">
        <v>40</v>
      </c>
      <c r="C186" s="519"/>
      <c r="D186" s="519"/>
      <c r="E186" s="519"/>
      <c r="F186" s="519"/>
      <c r="G186" s="519"/>
      <c r="H186" s="519"/>
      <c r="I186" s="519"/>
      <c r="J186" s="519"/>
      <c r="K186" s="519"/>
      <c r="L186" s="519"/>
      <c r="M186" s="519"/>
      <c r="N186" s="519"/>
      <c r="O186" s="519"/>
      <c r="P186" s="519"/>
      <c r="Q186" s="519"/>
      <c r="R186" s="519"/>
      <c r="S186" s="519"/>
      <c r="T186" s="519"/>
      <c r="U186" s="519"/>
    </row>
    <row r="187" spans="1:23" ht="59.25" hidden="1" customHeight="1">
      <c r="B187" s="520" t="s">
        <v>41</v>
      </c>
      <c r="C187" s="519"/>
      <c r="D187" s="519"/>
      <c r="E187" s="519"/>
      <c r="F187" s="519"/>
      <c r="G187" s="519"/>
      <c r="H187" s="519"/>
      <c r="I187" s="519"/>
      <c r="J187" s="519"/>
      <c r="K187" s="519"/>
      <c r="L187" s="519"/>
      <c r="M187" s="519"/>
      <c r="N187" s="519"/>
      <c r="O187" s="519"/>
      <c r="P187" s="519"/>
      <c r="Q187" s="519"/>
      <c r="R187" s="519"/>
      <c r="S187" s="519"/>
      <c r="T187" s="519"/>
      <c r="U187" s="519"/>
    </row>
    <row r="188" spans="1:23" ht="1.5" hidden="1" customHeight="1">
      <c r="B188" s="520"/>
      <c r="C188" s="519"/>
      <c r="D188" s="519"/>
      <c r="E188" s="519"/>
      <c r="F188" s="519"/>
      <c r="G188" s="519"/>
      <c r="H188" s="519"/>
      <c r="I188" s="519"/>
      <c r="J188" s="519"/>
      <c r="K188" s="519"/>
      <c r="L188" s="519"/>
      <c r="M188" s="519"/>
      <c r="N188" s="519"/>
      <c r="O188" s="519"/>
      <c r="P188" s="519"/>
      <c r="Q188" s="519"/>
      <c r="R188" s="519"/>
      <c r="S188" s="519"/>
      <c r="T188" s="519"/>
      <c r="U188" s="519"/>
      <c r="V188" s="520"/>
      <c r="W188" s="519"/>
    </row>
    <row r="189" spans="1:23" s="426" customFormat="1" ht="12" hidden="1">
      <c r="B189" s="447"/>
      <c r="C189" s="527" t="s">
        <v>42</v>
      </c>
      <c r="D189" s="527"/>
      <c r="E189" s="527"/>
      <c r="F189" s="527"/>
      <c r="G189" s="527"/>
      <c r="H189" s="527"/>
      <c r="I189" s="527"/>
      <c r="J189" s="527"/>
      <c r="K189" s="527"/>
      <c r="L189" s="527"/>
      <c r="M189" s="521"/>
      <c r="N189" s="521"/>
      <c r="O189" s="521"/>
      <c r="P189" s="521"/>
      <c r="Q189" s="521"/>
      <c r="R189" s="521"/>
      <c r="S189" s="521"/>
      <c r="T189" s="521"/>
      <c r="U189" s="521"/>
      <c r="V189" s="521"/>
      <c r="W189" s="521"/>
    </row>
    <row r="190" spans="1:23" s="426" customFormat="1" ht="12" hidden="1">
      <c r="B190" s="448"/>
      <c r="C190" s="522"/>
      <c r="D190" s="522"/>
      <c r="E190" s="522"/>
      <c r="F190" s="522"/>
      <c r="G190" s="522"/>
      <c r="H190" s="522"/>
      <c r="I190" s="522"/>
      <c r="J190" s="522"/>
      <c r="K190" s="522"/>
      <c r="L190" s="522"/>
      <c r="M190" s="522"/>
      <c r="N190" s="522"/>
      <c r="O190" s="522"/>
      <c r="P190" s="522"/>
      <c r="Q190" s="522"/>
      <c r="R190" s="522"/>
      <c r="S190" s="522"/>
      <c r="T190" s="522"/>
      <c r="U190" s="522"/>
      <c r="V190" s="522"/>
      <c r="W190" s="522"/>
    </row>
    <row r="191" spans="1:23" s="426" customFormat="1" ht="64.5" hidden="1" customHeight="1">
      <c r="B191" s="570"/>
      <c r="C191" s="571" t="s">
        <v>43</v>
      </c>
      <c r="D191" s="523" t="s">
        <v>44</v>
      </c>
      <c r="E191" s="524"/>
      <c r="F191" s="525" t="s">
        <v>45</v>
      </c>
      <c r="G191" s="526"/>
      <c r="H191" s="524"/>
      <c r="I191" s="525" t="s">
        <v>46</v>
      </c>
      <c r="J191" s="526"/>
      <c r="K191" s="526"/>
      <c r="L191" s="526"/>
      <c r="M191" s="526"/>
      <c r="N191" s="526"/>
      <c r="O191" s="526"/>
      <c r="P191" s="526"/>
      <c r="Q191" s="526"/>
      <c r="R191" s="526"/>
      <c r="S191" s="526"/>
      <c r="T191" s="526"/>
      <c r="U191" s="526"/>
      <c r="V191" s="526"/>
      <c r="W191" s="524"/>
    </row>
    <row r="192" spans="1:23" s="426" customFormat="1" ht="63.75" hidden="1" customHeight="1">
      <c r="B192" s="570"/>
      <c r="C192" s="572"/>
      <c r="D192" s="528" t="s">
        <v>47</v>
      </c>
      <c r="E192" s="529"/>
      <c r="F192" s="530" t="s">
        <v>48</v>
      </c>
      <c r="G192" s="531"/>
      <c r="H192" s="529"/>
      <c r="I192" s="530" t="s">
        <v>49</v>
      </c>
      <c r="J192" s="531"/>
      <c r="K192" s="531"/>
      <c r="L192" s="531"/>
      <c r="M192" s="531"/>
      <c r="N192" s="531"/>
      <c r="O192" s="531"/>
      <c r="P192" s="531"/>
      <c r="Q192" s="531"/>
      <c r="R192" s="531"/>
      <c r="S192" s="531"/>
      <c r="T192" s="531"/>
      <c r="U192" s="531"/>
      <c r="V192" s="531"/>
      <c r="W192" s="529"/>
    </row>
    <row r="193" spans="1:23" s="426" customFormat="1" ht="63" hidden="1" customHeight="1">
      <c r="B193" s="570"/>
      <c r="C193" s="573"/>
      <c r="D193" s="532" t="s">
        <v>50</v>
      </c>
      <c r="E193" s="533"/>
      <c r="F193" s="582"/>
      <c r="G193" s="583"/>
      <c r="H193" s="533"/>
      <c r="I193" s="534"/>
      <c r="J193" s="535"/>
      <c r="K193" s="535"/>
      <c r="L193" s="535"/>
      <c r="M193" s="535"/>
      <c r="N193" s="535"/>
      <c r="O193" s="535"/>
      <c r="P193" s="535"/>
      <c r="Q193" s="535"/>
      <c r="R193" s="535"/>
      <c r="S193" s="535"/>
      <c r="T193" s="535"/>
      <c r="U193" s="535"/>
      <c r="V193" s="535"/>
      <c r="W193" s="536"/>
    </row>
    <row r="194" spans="1:23" s="426" customFormat="1" ht="126" hidden="1" customHeight="1">
      <c r="B194" s="570"/>
      <c r="C194" s="574">
        <v>1</v>
      </c>
      <c r="D194" s="537" t="s">
        <v>51</v>
      </c>
      <c r="E194" s="538"/>
      <c r="F194" s="539" t="s">
        <v>52</v>
      </c>
      <c r="G194" s="540"/>
      <c r="H194" s="541"/>
      <c r="I194" s="542" t="s">
        <v>53</v>
      </c>
      <c r="J194" s="543"/>
      <c r="K194" s="543"/>
      <c r="L194" s="543"/>
      <c r="M194" s="543"/>
      <c r="N194" s="543"/>
      <c r="O194" s="543"/>
      <c r="P194" s="543"/>
      <c r="Q194" s="543"/>
      <c r="R194" s="543"/>
      <c r="S194" s="543"/>
      <c r="T194" s="543"/>
      <c r="U194" s="543"/>
      <c r="V194" s="543"/>
      <c r="W194" s="544"/>
    </row>
    <row r="195" spans="1:23" s="426" customFormat="1" ht="44.25" hidden="1" customHeight="1">
      <c r="B195" s="570"/>
      <c r="C195" s="575"/>
      <c r="D195" s="545" t="s">
        <v>54</v>
      </c>
      <c r="E195" s="546"/>
      <c r="F195" s="547"/>
      <c r="G195" s="548"/>
      <c r="H195" s="549"/>
      <c r="I195" s="550" t="s">
        <v>55</v>
      </c>
      <c r="J195" s="551"/>
      <c r="K195" s="551"/>
      <c r="L195" s="551"/>
      <c r="M195" s="551"/>
      <c r="N195" s="551"/>
      <c r="O195" s="551"/>
      <c r="P195" s="551"/>
      <c r="Q195" s="551"/>
      <c r="R195" s="551"/>
      <c r="S195" s="551"/>
      <c r="T195" s="551"/>
      <c r="U195" s="551"/>
      <c r="V195" s="551"/>
      <c r="W195" s="552"/>
    </row>
    <row r="196" spans="1:23" s="426" customFormat="1" ht="48" hidden="1" customHeight="1">
      <c r="B196" s="570"/>
      <c r="C196" s="575"/>
      <c r="D196" s="545" t="s">
        <v>56</v>
      </c>
      <c r="E196" s="546"/>
      <c r="F196" s="553" t="s">
        <v>57</v>
      </c>
      <c r="G196" s="554"/>
      <c r="H196" s="555"/>
      <c r="I196" s="550" t="s">
        <v>58</v>
      </c>
      <c r="J196" s="551"/>
      <c r="K196" s="551"/>
      <c r="L196" s="551"/>
      <c r="M196" s="551"/>
      <c r="N196" s="551"/>
      <c r="O196" s="551"/>
      <c r="P196" s="551"/>
      <c r="Q196" s="551"/>
      <c r="R196" s="551"/>
      <c r="S196" s="551"/>
      <c r="T196" s="551"/>
      <c r="U196" s="551"/>
      <c r="V196" s="551"/>
      <c r="W196" s="552"/>
    </row>
    <row r="197" spans="1:23" s="426" customFormat="1" ht="60" hidden="1" customHeight="1">
      <c r="B197" s="570"/>
      <c r="C197" s="575"/>
      <c r="D197" s="556"/>
      <c r="E197" s="557"/>
      <c r="F197" s="553" t="s">
        <v>59</v>
      </c>
      <c r="G197" s="554"/>
      <c r="H197" s="555"/>
      <c r="I197" s="550" t="s">
        <v>60</v>
      </c>
      <c r="J197" s="551"/>
      <c r="K197" s="551"/>
      <c r="L197" s="551"/>
      <c r="M197" s="551"/>
      <c r="N197" s="551"/>
      <c r="O197" s="551"/>
      <c r="P197" s="551"/>
      <c r="Q197" s="551"/>
      <c r="R197" s="551"/>
      <c r="S197" s="551"/>
      <c r="T197" s="551"/>
      <c r="U197" s="551"/>
      <c r="V197" s="551"/>
      <c r="W197" s="552"/>
    </row>
    <row r="198" spans="1:23" s="426" customFormat="1" ht="30.75" hidden="1" customHeight="1">
      <c r="B198" s="570"/>
      <c r="C198" s="576"/>
      <c r="D198" s="558"/>
      <c r="E198" s="559"/>
      <c r="F198" s="560"/>
      <c r="G198" s="561"/>
      <c r="H198" s="562"/>
      <c r="I198" s="563" t="s">
        <v>61</v>
      </c>
      <c r="J198" s="564"/>
      <c r="K198" s="564"/>
      <c r="L198" s="564"/>
      <c r="M198" s="564"/>
      <c r="N198" s="564"/>
      <c r="O198" s="564"/>
      <c r="P198" s="564"/>
      <c r="Q198" s="564"/>
      <c r="R198" s="564"/>
      <c r="S198" s="564"/>
      <c r="T198" s="564"/>
      <c r="U198" s="564"/>
      <c r="V198" s="564"/>
      <c r="W198" s="565"/>
    </row>
    <row r="199" spans="1:23" s="426" customFormat="1" ht="20.25" hidden="1" customHeight="1">
      <c r="B199" s="449"/>
      <c r="C199" s="450"/>
      <c r="D199" s="451"/>
      <c r="E199" s="451"/>
      <c r="F199" s="452"/>
      <c r="G199" s="452"/>
      <c r="H199" s="452"/>
      <c r="I199" s="453"/>
      <c r="J199" s="453"/>
      <c r="K199" s="453"/>
      <c r="L199" s="453"/>
      <c r="M199" s="453"/>
      <c r="N199" s="453"/>
      <c r="O199" s="453"/>
      <c r="P199" s="453"/>
      <c r="Q199" s="453"/>
      <c r="R199" s="453"/>
      <c r="S199" s="453"/>
      <c r="T199" s="453"/>
      <c r="U199" s="453"/>
      <c r="V199" s="453"/>
      <c r="W199" s="453"/>
    </row>
    <row r="200" spans="1:23" s="425" customFormat="1" hidden="1">
      <c r="A200" s="443" t="s">
        <v>62</v>
      </c>
      <c r="B200" s="440" t="s">
        <v>63</v>
      </c>
      <c r="C200" s="444"/>
      <c r="D200" s="444"/>
      <c r="E200" s="444"/>
      <c r="F200" s="444"/>
      <c r="G200" s="444"/>
      <c r="H200" s="444"/>
      <c r="I200" s="444"/>
      <c r="J200" s="444"/>
      <c r="K200" s="444"/>
      <c r="L200" s="444"/>
      <c r="M200" s="445"/>
      <c r="N200" s="445"/>
      <c r="O200" s="445"/>
      <c r="P200" s="445"/>
      <c r="Q200" s="445"/>
      <c r="R200" s="445"/>
      <c r="S200" s="445"/>
      <c r="T200" s="445"/>
      <c r="U200" s="445"/>
    </row>
    <row r="201" spans="1:23" s="425" customFormat="1" ht="15.75" hidden="1">
      <c r="A201" s="454"/>
      <c r="B201" s="520" t="s">
        <v>64</v>
      </c>
      <c r="C201" s="519"/>
      <c r="D201" s="519"/>
      <c r="E201" s="519"/>
      <c r="F201" s="519"/>
      <c r="G201" s="519"/>
      <c r="H201" s="519"/>
      <c r="I201" s="519"/>
      <c r="J201" s="519"/>
      <c r="K201" s="519"/>
      <c r="L201" s="519"/>
      <c r="M201" s="519"/>
      <c r="N201" s="519"/>
      <c r="O201" s="519"/>
      <c r="P201" s="519"/>
      <c r="Q201" s="519"/>
      <c r="R201" s="519"/>
      <c r="S201" s="519"/>
      <c r="T201" s="519"/>
      <c r="U201" s="519"/>
    </row>
    <row r="202" spans="1:23" s="425" customFormat="1" hidden="1">
      <c r="A202" s="454"/>
      <c r="B202" s="240"/>
      <c r="C202" s="445"/>
      <c r="D202" s="445"/>
      <c r="E202" s="445"/>
      <c r="F202" s="445"/>
      <c r="G202" s="445"/>
      <c r="H202" s="445"/>
      <c r="I202" s="445"/>
      <c r="J202" s="445"/>
      <c r="K202" s="445"/>
      <c r="L202" s="445"/>
      <c r="M202" s="445"/>
      <c r="N202" s="445"/>
      <c r="O202" s="445"/>
      <c r="P202" s="445"/>
      <c r="Q202" s="445"/>
      <c r="R202" s="445"/>
      <c r="S202" s="445"/>
      <c r="T202" s="445"/>
      <c r="U202" s="445"/>
    </row>
    <row r="203" spans="1:23" s="425" customFormat="1" ht="15.75" hidden="1">
      <c r="A203" s="455" t="s">
        <v>62</v>
      </c>
      <c r="B203" s="240" t="s">
        <v>65</v>
      </c>
      <c r="C203" s="520" t="s">
        <v>66</v>
      </c>
      <c r="D203" s="519"/>
      <c r="E203" s="519"/>
      <c r="F203" s="519"/>
      <c r="G203" s="519"/>
      <c r="H203" s="519"/>
      <c r="I203" s="519"/>
      <c r="J203" s="519"/>
      <c r="K203" s="519"/>
      <c r="L203" s="519"/>
      <c r="M203" s="519"/>
      <c r="N203" s="519"/>
      <c r="O203" s="519"/>
      <c r="P203" s="519"/>
      <c r="Q203" s="519"/>
      <c r="R203" s="519"/>
      <c r="S203" s="519"/>
      <c r="T203" s="519"/>
      <c r="U203" s="519"/>
      <c r="V203" s="519"/>
    </row>
    <row r="204" spans="1:23" ht="24.75" hidden="1" customHeight="1">
      <c r="A204" s="455" t="s">
        <v>67</v>
      </c>
      <c r="B204" s="240" t="s">
        <v>68</v>
      </c>
      <c r="C204" s="520" t="s">
        <v>69</v>
      </c>
      <c r="D204" s="519"/>
      <c r="E204" s="519"/>
      <c r="F204" s="519"/>
      <c r="G204" s="519"/>
      <c r="H204" s="519"/>
      <c r="I204" s="519"/>
      <c r="J204" s="519"/>
      <c r="K204" s="519"/>
      <c r="L204" s="519"/>
      <c r="M204" s="519"/>
      <c r="N204" s="519"/>
      <c r="O204" s="519"/>
      <c r="P204" s="519"/>
      <c r="Q204" s="519"/>
      <c r="R204" s="519"/>
      <c r="S204" s="519"/>
      <c r="T204" s="519"/>
      <c r="U204" s="519"/>
      <c r="V204" s="519"/>
    </row>
    <row r="205" spans="1:23" ht="24.75" hidden="1" customHeight="1">
      <c r="B205" s="240"/>
    </row>
    <row r="206" spans="1:23" s="425" customFormat="1">
      <c r="A206" s="456">
        <v>44242</v>
      </c>
      <c r="B206" s="444" t="s">
        <v>70</v>
      </c>
      <c r="C206" s="444"/>
      <c r="D206" s="444"/>
      <c r="E206" s="444"/>
      <c r="F206" s="444"/>
      <c r="G206" s="444"/>
      <c r="H206" s="444"/>
      <c r="I206" s="444"/>
      <c r="J206" s="444"/>
      <c r="K206" s="444"/>
      <c r="L206" s="444"/>
      <c r="M206" s="445"/>
      <c r="N206" s="445"/>
      <c r="O206" s="445"/>
      <c r="P206" s="445"/>
      <c r="Q206" s="445"/>
      <c r="R206" s="445"/>
      <c r="S206" s="445"/>
      <c r="T206" s="445"/>
      <c r="U206" s="445"/>
    </row>
    <row r="207" spans="1:23">
      <c r="A207" s="457"/>
    </row>
    <row r="208" spans="1:23" ht="15.75" customHeight="1">
      <c r="A208" s="457"/>
      <c r="B208" s="520" t="s">
        <v>71</v>
      </c>
      <c r="C208" s="519"/>
      <c r="D208" s="519"/>
      <c r="E208" s="519"/>
      <c r="F208" s="519"/>
      <c r="G208" s="519"/>
      <c r="H208" s="519"/>
      <c r="I208" s="519"/>
      <c r="J208" s="519"/>
      <c r="K208" s="519"/>
      <c r="L208" s="519"/>
      <c r="M208" s="519"/>
      <c r="N208" s="519"/>
      <c r="O208" s="519"/>
      <c r="P208" s="519"/>
      <c r="Q208" s="519"/>
      <c r="R208" s="519"/>
      <c r="S208" s="519"/>
      <c r="T208" s="519"/>
      <c r="U208" s="519"/>
    </row>
    <row r="209" spans="1:21" ht="15.75">
      <c r="B209" s="458"/>
    </row>
    <row r="210" spans="1:21" ht="15.75">
      <c r="A210" s="459"/>
      <c r="B210" s="520" t="s">
        <v>72</v>
      </c>
      <c r="C210" s="519"/>
      <c r="D210" s="519"/>
      <c r="E210" s="519"/>
      <c r="F210" s="519"/>
      <c r="G210" s="519"/>
      <c r="H210" s="519"/>
      <c r="I210" s="519"/>
      <c r="J210" s="519"/>
      <c r="K210" s="519"/>
      <c r="L210" s="519"/>
      <c r="M210" s="519"/>
      <c r="N210" s="519"/>
      <c r="O210" s="519"/>
      <c r="P210" s="519"/>
      <c r="Q210" s="519"/>
      <c r="R210" s="519"/>
      <c r="S210" s="519"/>
      <c r="T210" s="519"/>
      <c r="U210" s="519"/>
    </row>
    <row r="211" spans="1:21">
      <c r="L211" s="382"/>
    </row>
    <row r="212" spans="1:21" ht="15.75" customHeight="1">
      <c r="B212" s="520" t="s">
        <v>73</v>
      </c>
      <c r="C212" s="519"/>
      <c r="D212" s="519"/>
      <c r="E212" s="519"/>
      <c r="F212" s="519"/>
      <c r="G212" s="519"/>
      <c r="H212" s="519"/>
      <c r="I212" s="519"/>
      <c r="J212" s="519"/>
      <c r="K212" s="519"/>
      <c r="L212" s="519"/>
      <c r="M212" s="519"/>
      <c r="N212" s="519"/>
      <c r="O212" s="519"/>
      <c r="P212" s="519"/>
      <c r="Q212" s="519"/>
      <c r="R212" s="519"/>
      <c r="S212" s="519"/>
      <c r="T212" s="519"/>
      <c r="U212" s="519"/>
    </row>
    <row r="213" spans="1:21" ht="15.75" customHeight="1">
      <c r="B213" s="446"/>
      <c r="C213" s="442"/>
      <c r="D213" s="442"/>
      <c r="E213" s="442"/>
      <c r="F213" s="442"/>
      <c r="G213" s="442"/>
      <c r="H213" s="442"/>
      <c r="I213" s="442"/>
      <c r="J213" s="442"/>
      <c r="K213" s="442"/>
      <c r="L213" s="442"/>
      <c r="M213" s="442"/>
      <c r="N213" s="442"/>
      <c r="O213" s="442"/>
      <c r="P213" s="442"/>
      <c r="Q213" s="442"/>
      <c r="R213" s="442"/>
      <c r="S213" s="442"/>
      <c r="T213" s="442"/>
      <c r="U213" s="442"/>
    </row>
    <row r="214" spans="1:21" ht="15.75" customHeight="1">
      <c r="A214" s="460"/>
      <c r="B214" s="520" t="s">
        <v>74</v>
      </c>
      <c r="C214" s="519" t="s">
        <v>75</v>
      </c>
      <c r="D214" s="519"/>
      <c r="E214" s="519"/>
      <c r="F214" s="519"/>
      <c r="G214" s="519"/>
      <c r="H214" s="519"/>
      <c r="I214" s="519"/>
      <c r="J214" s="519"/>
      <c r="K214" s="519"/>
      <c r="L214" s="519"/>
      <c r="M214" s="519"/>
      <c r="N214" s="519"/>
      <c r="O214" s="519"/>
      <c r="P214" s="519"/>
      <c r="Q214" s="519"/>
      <c r="R214" s="519"/>
      <c r="S214" s="519"/>
      <c r="T214" s="519"/>
      <c r="U214" s="519"/>
    </row>
    <row r="216" spans="1:21" ht="64.5" customHeight="1">
      <c r="C216" s="577" t="s">
        <v>76</v>
      </c>
      <c r="D216" s="578" t="s">
        <v>77</v>
      </c>
      <c r="E216" s="580" t="s">
        <v>78</v>
      </c>
      <c r="F216" s="578" t="s">
        <v>79</v>
      </c>
      <c r="G216" s="566" t="s">
        <v>80</v>
      </c>
      <c r="H216" s="567"/>
      <c r="I216" s="567"/>
      <c r="J216" s="567"/>
      <c r="K216" s="567"/>
      <c r="L216" s="567"/>
      <c r="M216" s="567"/>
      <c r="N216" s="567"/>
      <c r="O216" s="567"/>
      <c r="P216" s="567"/>
      <c r="Q216" s="567"/>
      <c r="R216" s="568"/>
    </row>
    <row r="217" spans="1:21">
      <c r="C217" s="577"/>
      <c r="D217" s="579"/>
      <c r="E217" s="581"/>
      <c r="F217" s="579"/>
      <c r="G217" s="372" t="s">
        <v>81</v>
      </c>
      <c r="H217" s="372" t="s">
        <v>82</v>
      </c>
      <c r="I217" s="372" t="s">
        <v>83</v>
      </c>
      <c r="J217" s="372" t="s">
        <v>84</v>
      </c>
      <c r="K217" s="372" t="s">
        <v>85</v>
      </c>
      <c r="L217" s="372" t="s">
        <v>86</v>
      </c>
      <c r="M217" s="372" t="s">
        <v>87</v>
      </c>
      <c r="N217" s="372" t="s">
        <v>88</v>
      </c>
      <c r="O217" s="372" t="s">
        <v>89</v>
      </c>
      <c r="P217" s="372" t="s">
        <v>90</v>
      </c>
      <c r="Q217" s="372" t="s">
        <v>91</v>
      </c>
      <c r="R217" s="372" t="s">
        <v>92</v>
      </c>
    </row>
    <row r="219" spans="1:21" ht="15.75">
      <c r="B219" s="520" t="s">
        <v>93</v>
      </c>
      <c r="C219" s="519"/>
      <c r="D219" s="519"/>
      <c r="E219" s="519"/>
      <c r="F219" s="519"/>
      <c r="G219" s="519"/>
      <c r="H219" s="519"/>
      <c r="I219" s="519"/>
      <c r="J219" s="519"/>
      <c r="K219" s="519"/>
      <c r="L219" s="519"/>
      <c r="M219" s="519"/>
      <c r="N219" s="519"/>
      <c r="O219" s="519"/>
      <c r="P219" s="519"/>
      <c r="Q219" s="519"/>
      <c r="R219" s="519"/>
      <c r="S219" s="519"/>
      <c r="T219" s="519"/>
      <c r="U219" s="519"/>
    </row>
    <row r="220" spans="1:21" ht="15.75">
      <c r="B220" s="446"/>
      <c r="C220" s="442"/>
      <c r="D220" s="442"/>
      <c r="E220" s="442"/>
      <c r="F220" s="442"/>
      <c r="G220" s="442"/>
      <c r="H220" s="442"/>
      <c r="I220" s="442"/>
      <c r="J220" s="442"/>
      <c r="K220" s="442"/>
      <c r="L220" s="442"/>
      <c r="M220" s="442"/>
      <c r="N220" s="442"/>
      <c r="O220" s="442"/>
      <c r="P220" s="442"/>
      <c r="Q220" s="442"/>
      <c r="R220" s="442"/>
      <c r="S220" s="442"/>
      <c r="T220" s="442"/>
      <c r="U220" s="442"/>
    </row>
    <row r="221" spans="1:21" ht="15.75">
      <c r="B221" s="520" t="s">
        <v>94</v>
      </c>
      <c r="C221" s="519"/>
      <c r="D221" s="519"/>
      <c r="E221" s="519"/>
      <c r="F221" s="519"/>
      <c r="G221" s="519"/>
      <c r="H221" s="519"/>
      <c r="I221" s="519"/>
      <c r="J221" s="519"/>
      <c r="K221" s="519"/>
      <c r="L221" s="519"/>
      <c r="M221" s="519"/>
      <c r="N221" s="519"/>
      <c r="O221" s="519"/>
      <c r="P221" s="519"/>
      <c r="Q221" s="519"/>
      <c r="R221" s="519"/>
      <c r="S221" s="519"/>
      <c r="T221" s="519"/>
      <c r="U221" s="519"/>
    </row>
    <row r="222" spans="1:21" ht="15.75">
      <c r="B222" s="446"/>
      <c r="C222" s="442"/>
      <c r="D222" s="442"/>
      <c r="E222" s="442"/>
      <c r="F222" s="442"/>
      <c r="G222" s="442"/>
      <c r="H222" s="442"/>
      <c r="I222" s="442"/>
      <c r="J222" s="442"/>
      <c r="K222" s="442"/>
      <c r="L222" s="442"/>
      <c r="M222" s="442"/>
      <c r="N222" s="442"/>
      <c r="O222" s="442"/>
      <c r="P222" s="442"/>
      <c r="Q222" s="442"/>
      <c r="R222" s="442"/>
      <c r="S222" s="442"/>
      <c r="T222" s="442"/>
      <c r="U222" s="442"/>
    </row>
    <row r="223" spans="1:21" ht="15.75">
      <c r="B223" s="520" t="s">
        <v>95</v>
      </c>
      <c r="C223" s="519"/>
      <c r="D223" s="519"/>
      <c r="E223" s="519"/>
      <c r="F223" s="519"/>
      <c r="G223" s="519"/>
      <c r="H223" s="519"/>
      <c r="I223" s="519"/>
      <c r="J223" s="519"/>
      <c r="K223" s="519"/>
      <c r="L223" s="519"/>
      <c r="M223" s="519"/>
      <c r="N223" s="519"/>
      <c r="O223" s="519"/>
      <c r="P223" s="519"/>
      <c r="Q223" s="519"/>
      <c r="R223" s="519"/>
      <c r="S223" s="519"/>
      <c r="T223" s="519"/>
      <c r="U223" s="519"/>
    </row>
    <row r="225" spans="1:21" ht="15.75">
      <c r="B225" s="520" t="s">
        <v>96</v>
      </c>
      <c r="C225" s="519"/>
      <c r="D225" s="519"/>
      <c r="E225" s="519"/>
      <c r="F225" s="519"/>
      <c r="G225" s="519"/>
      <c r="H225" s="519"/>
      <c r="I225" s="519"/>
      <c r="J225" s="519"/>
      <c r="K225" s="519"/>
      <c r="L225" s="519"/>
      <c r="M225" s="519"/>
      <c r="N225" s="519"/>
      <c r="O225" s="519"/>
      <c r="P225" s="519"/>
      <c r="Q225" s="519"/>
      <c r="R225" s="519"/>
      <c r="S225" s="519"/>
      <c r="T225" s="519"/>
      <c r="U225" s="519"/>
    </row>
    <row r="226" spans="1:21" ht="15.75">
      <c r="B226" s="446"/>
      <c r="C226" s="442"/>
      <c r="D226" s="442"/>
      <c r="E226" s="442"/>
      <c r="F226" s="442"/>
      <c r="G226" s="442"/>
      <c r="H226" s="442"/>
      <c r="I226" s="442"/>
      <c r="J226" s="442"/>
      <c r="K226" s="442"/>
      <c r="L226" s="442"/>
      <c r="M226" s="442"/>
      <c r="N226" s="442"/>
      <c r="O226" s="442"/>
      <c r="P226" s="442"/>
      <c r="Q226" s="442"/>
      <c r="R226" s="442"/>
      <c r="S226" s="442"/>
      <c r="T226" s="442"/>
      <c r="U226" s="442"/>
    </row>
    <row r="227" spans="1:21" ht="15.75">
      <c r="B227" s="520" t="s">
        <v>97</v>
      </c>
      <c r="C227" s="519"/>
      <c r="D227" s="519"/>
      <c r="E227" s="519"/>
      <c r="F227" s="519"/>
      <c r="G227" s="519"/>
      <c r="H227" s="519"/>
      <c r="I227" s="519"/>
      <c r="J227" s="519"/>
      <c r="K227" s="519"/>
      <c r="L227" s="519"/>
      <c r="M227" s="519"/>
      <c r="N227" s="519"/>
      <c r="O227" s="519"/>
      <c r="P227" s="519"/>
      <c r="Q227" s="519"/>
      <c r="R227" s="519"/>
      <c r="S227" s="519"/>
      <c r="T227" s="519"/>
      <c r="U227" s="519"/>
    </row>
    <row r="228" spans="1:21" ht="15.75">
      <c r="B228" s="446"/>
      <c r="C228" s="442"/>
      <c r="D228" s="442"/>
      <c r="E228" s="442"/>
      <c r="F228" s="442"/>
      <c r="G228" s="442"/>
      <c r="H228" s="442"/>
      <c r="I228" s="442"/>
      <c r="J228" s="442"/>
      <c r="K228" s="442"/>
      <c r="L228" s="442"/>
      <c r="M228" s="442"/>
      <c r="N228" s="442"/>
      <c r="O228" s="442"/>
      <c r="P228" s="442"/>
      <c r="Q228" s="442"/>
      <c r="R228" s="442"/>
      <c r="S228" s="442"/>
      <c r="T228" s="442"/>
      <c r="U228" s="442"/>
    </row>
    <row r="229" spans="1:21">
      <c r="A229" s="456">
        <v>44250</v>
      </c>
      <c r="B229" s="444" t="s">
        <v>98</v>
      </c>
      <c r="C229" s="444"/>
      <c r="D229" s="444"/>
      <c r="E229" s="444"/>
      <c r="F229" s="444"/>
      <c r="G229" s="444"/>
      <c r="H229" s="444"/>
      <c r="I229" s="444"/>
      <c r="J229" s="444"/>
      <c r="K229" s="444"/>
      <c r="L229" s="444"/>
    </row>
    <row r="230" spans="1:21" hidden="1">
      <c r="A230" s="461" t="s">
        <v>99</v>
      </c>
      <c r="B230" s="462" t="s">
        <v>100</v>
      </c>
      <c r="C230" s="444"/>
      <c r="D230" s="444"/>
      <c r="E230" s="444"/>
      <c r="F230" s="444"/>
      <c r="G230" s="444"/>
      <c r="H230" s="444"/>
      <c r="I230" s="444"/>
      <c r="J230" s="444"/>
      <c r="K230" s="444"/>
      <c r="L230" s="444"/>
    </row>
    <row r="231" spans="1:21" hidden="1"/>
    <row r="232" spans="1:21" hidden="1"/>
    <row r="233" spans="1:21" ht="71.25" hidden="1" customHeight="1">
      <c r="A233" s="463"/>
      <c r="B233" s="569" t="s">
        <v>101</v>
      </c>
      <c r="C233" s="569"/>
      <c r="D233" s="569"/>
      <c r="E233" s="569"/>
      <c r="F233" s="569"/>
      <c r="G233" s="569"/>
      <c r="H233" s="569"/>
      <c r="I233" s="569"/>
      <c r="J233" s="569"/>
      <c r="K233" s="569"/>
      <c r="L233" s="569"/>
      <c r="M233" s="569"/>
      <c r="N233" s="569"/>
      <c r="O233" s="569"/>
      <c r="P233" s="569"/>
      <c r="Q233" s="569"/>
      <c r="R233" s="569"/>
      <c r="S233" s="569"/>
    </row>
    <row r="234" spans="1:21" ht="15" hidden="1" customHeight="1">
      <c r="A234" s="464"/>
      <c r="B234" s="465" t="s">
        <v>102</v>
      </c>
    </row>
    <row r="235" spans="1:21">
      <c r="A235" s="466"/>
    </row>
    <row r="236" spans="1:21" ht="15.75" customHeight="1">
      <c r="A236" s="466"/>
      <c r="B236" s="520" t="s">
        <v>103</v>
      </c>
      <c r="C236" s="520"/>
      <c r="D236" s="520"/>
      <c r="E236" s="520"/>
      <c r="F236" s="520"/>
      <c r="G236" s="520"/>
      <c r="H236" s="520"/>
      <c r="I236" s="520"/>
      <c r="J236" s="520"/>
      <c r="K236" s="520"/>
      <c r="L236" s="520"/>
      <c r="M236" s="520"/>
      <c r="N236" s="520"/>
      <c r="O236" s="520"/>
      <c r="P236" s="520"/>
      <c r="Q236" s="520"/>
      <c r="R236" s="520"/>
      <c r="S236" s="520"/>
      <c r="T236" s="520"/>
      <c r="U236" s="520"/>
    </row>
    <row r="237" spans="1:21">
      <c r="A237" s="466"/>
    </row>
    <row r="238" spans="1:21">
      <c r="A238" s="456">
        <v>44284</v>
      </c>
      <c r="B238" s="444" t="s">
        <v>104</v>
      </c>
      <c r="C238" s="444"/>
      <c r="D238" s="444"/>
      <c r="E238" s="444"/>
      <c r="F238" s="444"/>
      <c r="G238" s="444"/>
      <c r="H238" s="444"/>
      <c r="I238" s="444"/>
      <c r="J238" s="444"/>
      <c r="K238" s="444"/>
      <c r="L238" s="444"/>
    </row>
    <row r="239" spans="1:21" hidden="1">
      <c r="A239" s="461" t="s">
        <v>99</v>
      </c>
      <c r="B239" s="462" t="s">
        <v>100</v>
      </c>
      <c r="C239" s="444"/>
      <c r="D239" s="444"/>
      <c r="E239" s="444"/>
      <c r="F239" s="444"/>
      <c r="G239" s="444"/>
      <c r="H239" s="444"/>
      <c r="I239" s="444"/>
      <c r="J239" s="444"/>
      <c r="K239" s="444"/>
      <c r="L239" s="444"/>
    </row>
    <row r="240" spans="1:21" hidden="1"/>
    <row r="241" spans="1:21" hidden="1"/>
    <row r="242" spans="1:21" ht="71.25" hidden="1" customHeight="1">
      <c r="A242" s="463"/>
      <c r="B242" s="569" t="s">
        <v>101</v>
      </c>
      <c r="C242" s="569"/>
      <c r="D242" s="569"/>
      <c r="E242" s="569"/>
      <c r="F242" s="569"/>
      <c r="G242" s="569"/>
      <c r="H242" s="569"/>
      <c r="I242" s="569"/>
      <c r="J242" s="569"/>
      <c r="K242" s="569"/>
      <c r="L242" s="569"/>
      <c r="M242" s="569"/>
      <c r="N242" s="569"/>
      <c r="O242" s="569"/>
      <c r="P242" s="569"/>
      <c r="Q242" s="569"/>
      <c r="R242" s="569"/>
      <c r="S242" s="569"/>
    </row>
    <row r="243" spans="1:21" ht="15" hidden="1" customHeight="1">
      <c r="A243" s="464"/>
      <c r="B243" s="465" t="s">
        <v>102</v>
      </c>
    </row>
    <row r="244" spans="1:21">
      <c r="A244" s="466"/>
    </row>
    <row r="245" spans="1:21" ht="15.75" customHeight="1">
      <c r="A245" s="466"/>
      <c r="B245" s="520" t="s">
        <v>105</v>
      </c>
      <c r="C245" s="520"/>
      <c r="D245" s="520"/>
      <c r="E245" s="520"/>
      <c r="F245" s="520"/>
      <c r="G245" s="520"/>
      <c r="H245" s="520"/>
      <c r="I245" s="520"/>
      <c r="J245" s="520"/>
      <c r="K245" s="520"/>
      <c r="L245" s="520"/>
      <c r="M245" s="520"/>
      <c r="N245" s="520"/>
      <c r="O245" s="520"/>
      <c r="P245" s="520"/>
      <c r="Q245" s="520"/>
      <c r="R245" s="520"/>
      <c r="S245" s="520"/>
      <c r="T245" s="520"/>
      <c r="U245" s="520"/>
    </row>
    <row r="247" spans="1:21">
      <c r="A247" s="456">
        <v>44540</v>
      </c>
      <c r="B247" s="444" t="s">
        <v>106</v>
      </c>
      <c r="C247" s="444"/>
      <c r="D247" s="444"/>
      <c r="E247" s="444"/>
      <c r="F247" s="444"/>
      <c r="G247" s="444"/>
      <c r="H247" s="444"/>
      <c r="I247" s="444"/>
      <c r="J247" s="444"/>
      <c r="K247" s="444"/>
      <c r="L247" s="444"/>
    </row>
    <row r="248" spans="1:21" ht="15" customHeight="1">
      <c r="B248" s="520" t="s">
        <v>107</v>
      </c>
      <c r="C248" s="520"/>
      <c r="D248" s="520"/>
      <c r="E248" s="520"/>
      <c r="F248" s="520"/>
      <c r="G248" s="520"/>
      <c r="H248" s="520"/>
      <c r="I248" s="520"/>
      <c r="J248" s="520"/>
      <c r="K248" s="520"/>
      <c r="L248" s="520"/>
      <c r="M248" s="520"/>
      <c r="N248" s="520"/>
      <c r="O248" s="520"/>
      <c r="P248" s="520"/>
      <c r="Q248" s="520"/>
      <c r="R248" s="520"/>
      <c r="S248" s="520"/>
      <c r="T248" s="520"/>
      <c r="U248" s="520"/>
    </row>
    <row r="249" spans="1:21" ht="15" customHeight="1">
      <c r="B249" s="520" t="s">
        <v>108</v>
      </c>
      <c r="C249" s="520"/>
      <c r="D249" s="520"/>
      <c r="E249" s="520"/>
      <c r="F249" s="520"/>
      <c r="G249" s="520"/>
      <c r="H249" s="520"/>
      <c r="I249" s="520"/>
      <c r="J249" s="520"/>
      <c r="K249" s="520"/>
      <c r="L249" s="520"/>
      <c r="M249" s="520"/>
      <c r="N249" s="520"/>
      <c r="O249" s="520"/>
      <c r="P249" s="520"/>
      <c r="Q249" s="520"/>
      <c r="R249" s="520"/>
      <c r="S249" s="520"/>
      <c r="T249" s="520"/>
      <c r="U249" s="520"/>
    </row>
    <row r="250" spans="1:21" ht="15" customHeight="1">
      <c r="B250" s="520" t="s">
        <v>109</v>
      </c>
      <c r="C250" s="520"/>
      <c r="D250" s="520"/>
      <c r="E250" s="520"/>
      <c r="F250" s="520"/>
      <c r="G250" s="520"/>
      <c r="H250" s="520"/>
      <c r="I250" s="520"/>
      <c r="J250" s="520"/>
      <c r="K250" s="520"/>
      <c r="L250" s="520"/>
      <c r="M250" s="520"/>
      <c r="N250" s="520"/>
      <c r="O250" s="520"/>
      <c r="P250" s="520"/>
      <c r="Q250" s="520"/>
      <c r="R250" s="520"/>
      <c r="S250" s="520"/>
      <c r="T250" s="520"/>
      <c r="U250" s="520"/>
    </row>
    <row r="252" spans="1:21">
      <c r="A252" s="456">
        <v>44683</v>
      </c>
      <c r="B252" s="444" t="s">
        <v>110</v>
      </c>
      <c r="C252" s="444"/>
      <c r="D252" s="444"/>
      <c r="E252" s="444"/>
      <c r="F252" s="444"/>
      <c r="G252" s="444"/>
      <c r="H252" s="444"/>
      <c r="I252" s="444"/>
      <c r="J252" s="444"/>
      <c r="K252" s="444"/>
      <c r="L252" s="444"/>
    </row>
    <row r="253" spans="1:21">
      <c r="B253" s="520" t="s">
        <v>111</v>
      </c>
      <c r="C253" s="520"/>
      <c r="D253" s="520"/>
      <c r="E253" s="520"/>
      <c r="F253" s="520"/>
      <c r="G253" s="520"/>
      <c r="H253" s="520"/>
      <c r="I253" s="520"/>
      <c r="J253" s="520"/>
      <c r="K253" s="520"/>
      <c r="L253" s="520"/>
      <c r="M253" s="520"/>
      <c r="N253" s="520"/>
      <c r="O253" s="520"/>
      <c r="P253" s="520"/>
      <c r="Q253" s="520"/>
      <c r="R253" s="520"/>
      <c r="S253" s="520"/>
      <c r="T253" s="520"/>
      <c r="U253" s="520"/>
    </row>
    <row r="254" spans="1:21">
      <c r="B254" s="520" t="s">
        <v>112</v>
      </c>
      <c r="C254" s="520"/>
      <c r="D254" s="520"/>
      <c r="E254" s="520"/>
      <c r="F254" s="520"/>
      <c r="G254" s="520"/>
      <c r="H254" s="520"/>
      <c r="I254" s="520"/>
      <c r="J254" s="520"/>
      <c r="K254" s="520"/>
      <c r="L254" s="520"/>
      <c r="M254" s="520"/>
      <c r="N254" s="520"/>
      <c r="O254" s="520"/>
      <c r="P254" s="520"/>
      <c r="Q254" s="520"/>
      <c r="R254" s="520"/>
      <c r="S254" s="520"/>
      <c r="T254" s="520"/>
      <c r="U254" s="520"/>
    </row>
    <row r="256" spans="1:21">
      <c r="A256" s="456">
        <v>45749</v>
      </c>
      <c r="B256" s="444" t="s">
        <v>113</v>
      </c>
      <c r="C256" s="444"/>
      <c r="D256" s="444"/>
      <c r="E256" s="444"/>
      <c r="F256" s="444"/>
      <c r="G256" s="444"/>
      <c r="H256" s="444"/>
      <c r="I256" s="444"/>
      <c r="J256" s="444"/>
      <c r="K256" s="444"/>
      <c r="L256" s="444"/>
    </row>
    <row r="257" spans="1:21">
      <c r="B257" s="520" t="s">
        <v>114</v>
      </c>
      <c r="C257" s="520"/>
      <c r="D257" s="520"/>
      <c r="E257" s="520"/>
      <c r="F257" s="520"/>
      <c r="G257" s="520"/>
      <c r="H257" s="520"/>
      <c r="I257" s="520"/>
      <c r="J257" s="520"/>
      <c r="K257" s="520"/>
      <c r="L257" s="520"/>
      <c r="M257" s="520"/>
      <c r="N257" s="520"/>
      <c r="O257" s="520"/>
      <c r="P257" s="520"/>
      <c r="Q257" s="520"/>
      <c r="R257" s="520"/>
      <c r="S257" s="520"/>
      <c r="T257" s="520"/>
      <c r="U257" s="520"/>
    </row>
    <row r="259" spans="1:21">
      <c r="A259" s="456" t="s">
        <v>115</v>
      </c>
      <c r="B259" s="444" t="s">
        <v>116</v>
      </c>
      <c r="C259" s="444"/>
      <c r="D259" s="444"/>
      <c r="E259" s="444"/>
      <c r="F259" s="444"/>
      <c r="G259" s="444"/>
      <c r="H259" s="444"/>
      <c r="I259" s="444"/>
      <c r="J259" s="444"/>
      <c r="K259" s="444"/>
      <c r="L259" s="444"/>
    </row>
    <row r="260" spans="1:21">
      <c r="B260" s="520" t="s">
        <v>117</v>
      </c>
      <c r="C260" s="520"/>
      <c r="D260" s="520"/>
      <c r="E260" s="520"/>
      <c r="F260" s="520"/>
      <c r="G260" s="520"/>
      <c r="H260" s="520"/>
      <c r="I260" s="520"/>
      <c r="J260" s="520"/>
      <c r="K260" s="520"/>
      <c r="L260" s="520"/>
      <c r="M260" s="520"/>
      <c r="N260" s="520"/>
      <c r="O260" s="520"/>
      <c r="P260" s="520"/>
      <c r="Q260" s="520"/>
      <c r="R260" s="520"/>
      <c r="S260" s="520"/>
      <c r="T260" s="520"/>
      <c r="U260" s="520"/>
    </row>
  </sheetData>
  <sheetProtection algorithmName="SHA-512" hashValue="OIhI7+Vv2g7CyrvA17VoxvsHjUPKrOddRGzZUJ/U1rgNY6QT9QbLq3Wy5fAVe0wDq8DzAoFd4JpfJ8gfRxZG6g==" saltValue="Mf1iy/rDfgW8SWXKfB6ZMw==" spinCount="100000" sheet="1" objects="1" scenarios="1"/>
  <mergeCells count="82">
    <mergeCell ref="B253:U253"/>
    <mergeCell ref="B254:U254"/>
    <mergeCell ref="B257:U257"/>
    <mergeCell ref="B260:U260"/>
    <mergeCell ref="B191:B193"/>
    <mergeCell ref="B194:B198"/>
    <mergeCell ref="C191:C193"/>
    <mergeCell ref="C194:C198"/>
    <mergeCell ref="C216:C217"/>
    <mergeCell ref="D216:D217"/>
    <mergeCell ref="E216:E217"/>
    <mergeCell ref="F216:F217"/>
    <mergeCell ref="F192:H193"/>
    <mergeCell ref="B242:S242"/>
    <mergeCell ref="B245:U245"/>
    <mergeCell ref="B248:U248"/>
    <mergeCell ref="B249:U249"/>
    <mergeCell ref="B250:U250"/>
    <mergeCell ref="B223:U223"/>
    <mergeCell ref="B225:U225"/>
    <mergeCell ref="B227:U227"/>
    <mergeCell ref="B233:S233"/>
    <mergeCell ref="B236:U236"/>
    <mergeCell ref="B212:U212"/>
    <mergeCell ref="B214:U214"/>
    <mergeCell ref="G216:R216"/>
    <mergeCell ref="B219:U219"/>
    <mergeCell ref="B221:U221"/>
    <mergeCell ref="B201:U201"/>
    <mergeCell ref="C203:V203"/>
    <mergeCell ref="C204:V204"/>
    <mergeCell ref="B208:U208"/>
    <mergeCell ref="B210:U210"/>
    <mergeCell ref="D197:E197"/>
    <mergeCell ref="F197:H197"/>
    <mergeCell ref="I197:W197"/>
    <mergeCell ref="D198:E198"/>
    <mergeCell ref="F198:H198"/>
    <mergeCell ref="I198:W198"/>
    <mergeCell ref="D195:E195"/>
    <mergeCell ref="F195:H195"/>
    <mergeCell ref="I195:W195"/>
    <mergeCell ref="D196:E196"/>
    <mergeCell ref="F196:H196"/>
    <mergeCell ref="I196:W196"/>
    <mergeCell ref="D192:E192"/>
    <mergeCell ref="I192:W192"/>
    <mergeCell ref="D193:E193"/>
    <mergeCell ref="I193:W193"/>
    <mergeCell ref="D194:E194"/>
    <mergeCell ref="F194:H194"/>
    <mergeCell ref="I194:W194"/>
    <mergeCell ref="U189:W189"/>
    <mergeCell ref="C190:W190"/>
    <mergeCell ref="D191:E191"/>
    <mergeCell ref="F191:H191"/>
    <mergeCell ref="I191:W191"/>
    <mergeCell ref="C189:L189"/>
    <mergeCell ref="M189:N189"/>
    <mergeCell ref="O189:P189"/>
    <mergeCell ref="Q189:R189"/>
    <mergeCell ref="S189:T189"/>
    <mergeCell ref="B185:U185"/>
    <mergeCell ref="B186:U186"/>
    <mergeCell ref="B187:U187"/>
    <mergeCell ref="B188:U188"/>
    <mergeCell ref="V188:W188"/>
    <mergeCell ref="V181:W181"/>
    <mergeCell ref="B182:U182"/>
    <mergeCell ref="V182:W182"/>
    <mergeCell ref="B183:U183"/>
    <mergeCell ref="B184:U184"/>
    <mergeCell ref="B175:U175"/>
    <mergeCell ref="B176:U176"/>
    <mergeCell ref="B179:U179"/>
    <mergeCell ref="B180:U180"/>
    <mergeCell ref="B181:U181"/>
    <mergeCell ref="B58:P58"/>
    <mergeCell ref="B121:Q121"/>
    <mergeCell ref="B170:U170"/>
    <mergeCell ref="B171:U171"/>
    <mergeCell ref="B172:U172"/>
  </mergeCells>
  <pageMargins left="0.7" right="0.7" top="0.75" bottom="0.75" header="0.3" footer="0.3"/>
  <pageSetup paperSize="9" scale="38" orientation="portrait"/>
  <drawing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BR41"/>
  <sheetViews>
    <sheetView zoomScale="70" zoomScaleNormal="70" workbookViewId="0">
      <selection activeCell="H28" sqref="H28"/>
    </sheetView>
  </sheetViews>
  <sheetFormatPr defaultColWidth="9" defaultRowHeight="15"/>
  <cols>
    <col min="1" max="1" width="3.25" style="14" customWidth="1"/>
    <col min="2" max="2" width="20.875" style="14" customWidth="1"/>
    <col min="3" max="3" width="13.25" style="14" customWidth="1"/>
    <col min="4" max="4" width="10.625" style="14" customWidth="1"/>
    <col min="5" max="7" width="12" style="14" customWidth="1"/>
    <col min="8" max="8" width="12.75" style="14" customWidth="1"/>
    <col min="9" max="36" width="12.125" style="14" customWidth="1"/>
    <col min="37" max="37" width="4.875" style="14" customWidth="1"/>
    <col min="38" max="38" width="14.125" style="14" customWidth="1"/>
    <col min="39" max="39" width="9" style="14"/>
    <col min="40" max="40" width="12.5" style="14" customWidth="1"/>
    <col min="41" max="41" width="13.375" style="14" customWidth="1"/>
    <col min="42" max="42" width="9" style="14"/>
    <col min="43" max="43" width="17.25" style="14" customWidth="1"/>
    <col min="44" max="44" width="11.375" style="14" customWidth="1"/>
    <col min="45" max="48" width="9" style="14"/>
    <col min="49" max="49" width="4.75" style="14" customWidth="1"/>
    <col min="50" max="16384" width="9" style="14"/>
  </cols>
  <sheetData>
    <row r="1" spans="1:44" customFormat="1">
      <c r="B1" s="69" t="s">
        <v>193</v>
      </c>
    </row>
    <row r="2" spans="1:44" customFormat="1" ht="18">
      <c r="A2" s="108"/>
      <c r="B2" s="109" t="s">
        <v>342</v>
      </c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  <c r="T2" s="110"/>
      <c r="U2" s="110"/>
      <c r="V2" s="111"/>
      <c r="W2" s="111"/>
      <c r="X2" s="111"/>
      <c r="Y2" s="111"/>
      <c r="Z2" s="111"/>
      <c r="AA2" s="111"/>
      <c r="AB2" s="14"/>
    </row>
    <row r="3" spans="1:44" customFormat="1" ht="18">
      <c r="A3" s="144"/>
      <c r="B3" s="145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4"/>
      <c r="U3" s="144"/>
    </row>
    <row r="4" spans="1:44" customFormat="1" ht="18.75">
      <c r="A4" s="144"/>
      <c r="B4" s="304" t="s">
        <v>369</v>
      </c>
      <c r="C4" s="305"/>
      <c r="D4" s="144"/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144"/>
      <c r="P4" s="144"/>
      <c r="Q4" s="144"/>
      <c r="R4" s="144"/>
      <c r="S4" s="144"/>
      <c r="T4" s="144"/>
      <c r="U4" s="144"/>
      <c r="V4" s="144"/>
      <c r="W4" s="144"/>
      <c r="X4" s="144"/>
      <c r="Y4" s="144"/>
      <c r="Z4" s="144"/>
      <c r="AA4" s="144"/>
      <c r="AB4" s="14"/>
    </row>
    <row r="5" spans="1:44">
      <c r="A5" s="144"/>
      <c r="B5" s="306"/>
      <c r="C5" s="307"/>
      <c r="D5" s="307"/>
      <c r="E5" s="307"/>
      <c r="F5" s="307"/>
      <c r="G5" s="307"/>
      <c r="H5" s="307"/>
      <c r="I5" s="307"/>
      <c r="J5" s="307"/>
      <c r="K5" s="307"/>
      <c r="L5" s="307"/>
      <c r="M5" s="307"/>
      <c r="N5" s="307"/>
      <c r="O5" s="307"/>
      <c r="P5" s="307"/>
      <c r="Q5" s="307"/>
      <c r="R5" s="307"/>
      <c r="S5" s="307"/>
      <c r="T5" s="307"/>
      <c r="U5" s="307"/>
      <c r="V5" s="307"/>
      <c r="W5" s="307"/>
      <c r="X5" s="307"/>
      <c r="Y5" s="307"/>
      <c r="Z5" s="307"/>
      <c r="AA5" s="307"/>
      <c r="AB5" s="307"/>
      <c r="AC5" s="307"/>
      <c r="AD5" s="307"/>
      <c r="AE5" s="307"/>
      <c r="AF5" s="307"/>
      <c r="AG5" s="307"/>
      <c r="AH5" s="307"/>
      <c r="AI5" s="307"/>
      <c r="AJ5" s="307"/>
      <c r="AK5" s="308"/>
    </row>
    <row r="6" spans="1:44" ht="18" customHeight="1">
      <c r="A6" s="19"/>
      <c r="B6" s="747" t="s">
        <v>345</v>
      </c>
      <c r="C6" s="748"/>
      <c r="D6" s="748"/>
      <c r="E6" s="748"/>
      <c r="F6" s="74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K6" s="309"/>
    </row>
    <row r="7" spans="1:44" ht="18" customHeight="1">
      <c r="A7" s="19"/>
      <c r="B7" s="750" t="s">
        <v>346</v>
      </c>
      <c r="C7" s="751"/>
      <c r="D7" s="751"/>
      <c r="E7" s="675"/>
      <c r="F7" s="675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K7" s="309"/>
    </row>
    <row r="8" spans="1:44" ht="18" customHeight="1">
      <c r="A8" s="19"/>
      <c r="B8" s="752" t="s">
        <v>347</v>
      </c>
      <c r="C8" s="753"/>
      <c r="D8" s="754"/>
      <c r="E8" s="695"/>
      <c r="F8" s="697"/>
      <c r="G8" s="19"/>
      <c r="H8" s="310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K8" s="309"/>
    </row>
    <row r="9" spans="1:44" ht="18" customHeight="1">
      <c r="A9" s="19"/>
      <c r="B9" s="750" t="s">
        <v>348</v>
      </c>
      <c r="C9" s="751"/>
      <c r="D9" s="751"/>
      <c r="E9" s="675"/>
      <c r="F9" s="675"/>
      <c r="G9" s="19"/>
      <c r="H9" s="126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K9" s="309"/>
    </row>
    <row r="10" spans="1:44" ht="18" customHeight="1">
      <c r="A10" s="19"/>
      <c r="B10" s="752" t="s">
        <v>349</v>
      </c>
      <c r="C10" s="753"/>
      <c r="D10" s="754"/>
      <c r="E10" s="695"/>
      <c r="F10" s="697"/>
      <c r="G10" s="19"/>
      <c r="H10" s="310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K10" s="309"/>
    </row>
    <row r="11" spans="1:44" ht="18" customHeight="1">
      <c r="A11" s="19"/>
      <c r="B11" s="752" t="s">
        <v>350</v>
      </c>
      <c r="C11" s="753"/>
      <c r="D11" s="754"/>
      <c r="E11" s="695"/>
      <c r="F11" s="697"/>
      <c r="G11" s="759"/>
      <c r="H11" s="759"/>
      <c r="I11" s="759"/>
      <c r="J11" s="759"/>
      <c r="K11" s="759"/>
      <c r="L11" s="759"/>
      <c r="M11" s="759"/>
      <c r="N11" s="759"/>
      <c r="O11" s="760"/>
      <c r="P11" s="760"/>
      <c r="Q11" s="760"/>
      <c r="R11" s="760"/>
      <c r="S11" s="760"/>
      <c r="T11" s="760"/>
      <c r="U11" s="760"/>
      <c r="V11" s="760"/>
      <c r="W11" s="311"/>
      <c r="X11" s="311"/>
      <c r="Y11" s="311"/>
      <c r="Z11" s="311"/>
      <c r="AA11" s="311"/>
      <c r="AB11" s="311"/>
      <c r="AC11" s="19"/>
      <c r="AD11" s="19"/>
      <c r="AK11" s="309"/>
    </row>
    <row r="12" spans="1:44" ht="18.75">
      <c r="A12" s="19"/>
      <c r="B12" s="312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313"/>
      <c r="AK12" s="309"/>
    </row>
    <row r="13" spans="1:44" ht="18.75" customHeight="1">
      <c r="A13" s="19"/>
      <c r="B13" s="314"/>
      <c r="C13" s="19"/>
      <c r="D13" s="19"/>
      <c r="E13" s="19"/>
      <c r="F13" s="19"/>
      <c r="G13" s="19"/>
      <c r="H13" s="19"/>
      <c r="I13" s="755" t="s">
        <v>351</v>
      </c>
      <c r="J13" s="756"/>
      <c r="K13" s="756"/>
      <c r="L13" s="756"/>
      <c r="M13" s="756"/>
      <c r="N13" s="756"/>
      <c r="O13" s="757"/>
      <c r="P13" s="755" t="s">
        <v>352</v>
      </c>
      <c r="Q13" s="756"/>
      <c r="R13" s="756"/>
      <c r="S13" s="756"/>
      <c r="T13" s="756"/>
      <c r="U13" s="756"/>
      <c r="V13" s="757"/>
      <c r="W13" s="755" t="s">
        <v>353</v>
      </c>
      <c r="X13" s="756"/>
      <c r="Y13" s="756"/>
      <c r="Z13" s="756"/>
      <c r="AA13" s="756"/>
      <c r="AB13" s="756"/>
      <c r="AC13" s="757"/>
      <c r="AD13" s="755" t="s">
        <v>354</v>
      </c>
      <c r="AE13" s="756"/>
      <c r="AF13" s="756"/>
      <c r="AG13" s="756"/>
      <c r="AH13" s="756"/>
      <c r="AI13" s="756"/>
      <c r="AJ13" s="758"/>
      <c r="AK13" s="309"/>
      <c r="AL13" s="313"/>
      <c r="AM13" s="313"/>
      <c r="AN13" s="313"/>
    </row>
    <row r="14" spans="1:44" ht="40.5" customHeight="1">
      <c r="A14" s="19"/>
      <c r="B14" s="315"/>
      <c r="C14" s="90"/>
      <c r="D14" s="90"/>
      <c r="E14" s="90"/>
      <c r="F14" s="90"/>
      <c r="G14" s="90"/>
      <c r="H14" s="90"/>
      <c r="I14" s="316"/>
      <c r="J14" s="317"/>
      <c r="K14" s="317"/>
      <c r="L14" s="317"/>
      <c r="M14" s="317"/>
      <c r="N14" s="317"/>
      <c r="O14" s="317"/>
      <c r="P14" s="316"/>
      <c r="Q14" s="317"/>
      <c r="R14" s="317"/>
      <c r="S14" s="317"/>
      <c r="T14" s="317"/>
      <c r="U14" s="317"/>
      <c r="V14" s="317"/>
      <c r="W14" s="316"/>
      <c r="X14" s="317"/>
      <c r="Y14" s="317"/>
      <c r="Z14" s="317"/>
      <c r="AA14" s="317"/>
      <c r="AB14" s="317"/>
      <c r="AC14" s="317"/>
      <c r="AD14" s="316"/>
      <c r="AE14" s="317"/>
      <c r="AF14" s="317"/>
      <c r="AG14" s="317"/>
      <c r="AH14" s="317"/>
      <c r="AI14" s="317"/>
      <c r="AJ14" s="318"/>
      <c r="AK14" s="319"/>
      <c r="AL14" s="313"/>
      <c r="AM14" s="313"/>
      <c r="AN14" s="313"/>
      <c r="AO14" s="313"/>
      <c r="AP14" s="313"/>
      <c r="AQ14" s="313"/>
      <c r="AR14" s="313"/>
    </row>
    <row r="15" spans="1:44" ht="107.25" customHeight="1">
      <c r="A15" s="19"/>
      <c r="B15" s="320" t="s">
        <v>355</v>
      </c>
      <c r="C15" s="198" t="s">
        <v>356</v>
      </c>
      <c r="D15" s="95" t="s">
        <v>357</v>
      </c>
      <c r="E15" s="95" t="s">
        <v>358</v>
      </c>
      <c r="F15" s="95" t="s">
        <v>359</v>
      </c>
      <c r="G15" s="197" t="s">
        <v>225</v>
      </c>
      <c r="H15" s="197" t="s">
        <v>360</v>
      </c>
      <c r="I15" s="321" t="s">
        <v>361</v>
      </c>
      <c r="J15" s="322" t="s">
        <v>362</v>
      </c>
      <c r="K15" s="323" t="s">
        <v>363</v>
      </c>
      <c r="L15" s="323" t="s">
        <v>364</v>
      </c>
      <c r="M15" s="324" t="s">
        <v>365</v>
      </c>
      <c r="N15" s="324" t="s">
        <v>366</v>
      </c>
      <c r="O15" s="325" t="s">
        <v>367</v>
      </c>
      <c r="P15" s="326" t="s">
        <v>361</v>
      </c>
      <c r="Q15" s="327" t="s">
        <v>362</v>
      </c>
      <c r="R15" s="328" t="s">
        <v>363</v>
      </c>
      <c r="S15" s="328" t="s">
        <v>364</v>
      </c>
      <c r="T15" s="324" t="s">
        <v>365</v>
      </c>
      <c r="U15" s="324" t="s">
        <v>366</v>
      </c>
      <c r="V15" s="325" t="s">
        <v>367</v>
      </c>
      <c r="W15" s="326" t="s">
        <v>361</v>
      </c>
      <c r="X15" s="327" t="s">
        <v>362</v>
      </c>
      <c r="Y15" s="328" t="s">
        <v>363</v>
      </c>
      <c r="Z15" s="328" t="s">
        <v>364</v>
      </c>
      <c r="AA15" s="324" t="s">
        <v>365</v>
      </c>
      <c r="AB15" s="324" t="s">
        <v>366</v>
      </c>
      <c r="AC15" s="325" t="s">
        <v>367</v>
      </c>
      <c r="AD15" s="326" t="s">
        <v>361</v>
      </c>
      <c r="AE15" s="327" t="s">
        <v>362</v>
      </c>
      <c r="AF15" s="328" t="s">
        <v>363</v>
      </c>
      <c r="AG15" s="328" t="s">
        <v>364</v>
      </c>
      <c r="AH15" s="324" t="s">
        <v>365</v>
      </c>
      <c r="AI15" s="324" t="s">
        <v>366</v>
      </c>
      <c r="AJ15" s="325" t="s">
        <v>367</v>
      </c>
      <c r="AK15" s="319"/>
      <c r="AL15" s="313"/>
      <c r="AM15" s="313"/>
      <c r="AN15" s="313"/>
      <c r="AO15" s="313"/>
      <c r="AP15" s="313"/>
      <c r="AQ15" s="313"/>
      <c r="AR15" s="313"/>
    </row>
    <row r="16" spans="1:44" ht="36.75" customHeight="1">
      <c r="A16" s="19"/>
      <c r="B16" s="329" t="s">
        <v>214</v>
      </c>
      <c r="C16" s="171"/>
      <c r="D16" s="317"/>
      <c r="E16" s="98" t="str">
        <f>IFERROR((M16*I16*IF(J16="&lt;LQ",(1/3),(IF(J16="&lt;Ld",0,1)))+T16*P16*IF(Q16="&lt;LQ",(1/3),(IF(Q16="&lt;Ld",0,1)))+AA16*W16*IF(X16="&lt;LQ",(1/3),(IF(X16="&lt;Ld",0,1)))+AH16*AD16*IF(AE16="&lt;LQ",(1/3),(IF(AE16="&lt;Ld",0,1))))/COUNTA(I16,P16,W16,AD16)*(IF(F16="mg/Nm3",(10^-6),IF(F16="µg/m3",(10^-9),IF(F16="ng/Nm3",(10^-12),""))))*$E$9,"")</f>
        <v/>
      </c>
      <c r="F16" s="330" t="s">
        <v>214</v>
      </c>
      <c r="G16" s="171"/>
      <c r="H16" s="331" t="s">
        <v>214</v>
      </c>
      <c r="I16" s="316"/>
      <c r="J16" s="176"/>
      <c r="K16" s="174"/>
      <c r="L16" s="332">
        <f>I16*IF(K16=21,1,(IF(ISNUMBER($E$10),(21-$E$10)/(21-K16),1)))</f>
        <v>0</v>
      </c>
      <c r="M16" s="317"/>
      <c r="N16" s="317"/>
      <c r="O16" s="333"/>
      <c r="P16" s="316"/>
      <c r="Q16" s="176"/>
      <c r="R16" s="174"/>
      <c r="S16" s="332">
        <f>P16*IF(R16=21,1,(IF(ISNUMBER($E$10),(21-$E$10)/(21-R16),1)))</f>
        <v>0</v>
      </c>
      <c r="T16" s="317"/>
      <c r="U16" s="317"/>
      <c r="V16" s="333"/>
      <c r="W16" s="316"/>
      <c r="X16" s="176"/>
      <c r="Y16" s="174"/>
      <c r="Z16" s="332">
        <f>W16*IF(Y16=21,1,(IF(ISNUMBER($E$10),(21-$E$10)/(21-Y16),1)))</f>
        <v>0</v>
      </c>
      <c r="AA16" s="317"/>
      <c r="AB16" s="317"/>
      <c r="AC16" s="333"/>
      <c r="AD16" s="316"/>
      <c r="AE16" s="176"/>
      <c r="AF16" s="174"/>
      <c r="AG16" s="332">
        <f>AD16*IF(AF16=21,1,(IF(ISNUMBER($E$10),(21-$E$10)/(21-AF16),1)))</f>
        <v>0</v>
      </c>
      <c r="AH16" s="317"/>
      <c r="AI16" s="317"/>
      <c r="AJ16" s="333"/>
      <c r="AK16" s="319"/>
      <c r="AL16" s="313"/>
      <c r="AM16" s="313"/>
      <c r="AN16" s="313"/>
      <c r="AO16" s="313"/>
      <c r="AP16" s="313"/>
      <c r="AQ16" s="313"/>
      <c r="AR16" s="313"/>
    </row>
    <row r="17" spans="1:70" ht="36.75" customHeight="1">
      <c r="A17" s="19"/>
      <c r="B17" s="329" t="s">
        <v>214</v>
      </c>
      <c r="C17" s="171"/>
      <c r="D17" s="317"/>
      <c r="E17" s="98" t="str">
        <f t="shared" ref="E17:E38" si="0">IFERROR((M17*I17*IF(J17="&lt;LQ",(1/3),(IF(J17="&lt;Ld",0,1)))+T17*P17*IF(Q17="&lt;LQ",(1/3),(IF(Q17="&lt;Ld",0,1)))+AA17*W17*IF(X17="&lt;LQ",(1/3),(IF(X17="&lt;Ld",0,1)))+AH17*AD17*IF(AE17="&lt;LQ",(1/3),(IF(AE17="&lt;Ld",0,1))))/COUNTA(I17,P17,W17,AD17)*(IF(F17="mg/Nm3",(10^-6),IF(F17="µg/m3",(10^-9),IF(F17="ng/Nm3",(10^-12),""))))*$E$9,"")</f>
        <v/>
      </c>
      <c r="F17" s="330" t="s">
        <v>214</v>
      </c>
      <c r="G17" s="171"/>
      <c r="H17" s="331" t="s">
        <v>214</v>
      </c>
      <c r="I17" s="316"/>
      <c r="J17" s="176"/>
      <c r="K17" s="174"/>
      <c r="L17" s="332">
        <f t="shared" ref="L17:L38" si="1">I17*IF(K17=21,1,(IF(ISNUMBER($E$10),(21-$E$10)/(21-K17),1)))</f>
        <v>0</v>
      </c>
      <c r="M17" s="317"/>
      <c r="N17" s="317"/>
      <c r="O17" s="334"/>
      <c r="P17" s="316"/>
      <c r="Q17" s="176"/>
      <c r="R17" s="174"/>
      <c r="S17" s="332">
        <f t="shared" ref="S17:S38" si="2">P17*IF(R17=21,1,(IF(ISNUMBER($E$10),(21-$E$10)/(21-R17),1)))</f>
        <v>0</v>
      </c>
      <c r="T17" s="317"/>
      <c r="U17" s="317"/>
      <c r="V17" s="318"/>
      <c r="W17" s="316"/>
      <c r="X17" s="176"/>
      <c r="Y17" s="174"/>
      <c r="Z17" s="332">
        <f t="shared" ref="Z17:Z38" si="3">W17*IF(Y17=21,1,(IF(ISNUMBER($E$10),(21-$E$10)/(21-Y17),1)))</f>
        <v>0</v>
      </c>
      <c r="AA17" s="317"/>
      <c r="AB17" s="317"/>
      <c r="AC17" s="333"/>
      <c r="AD17" s="316"/>
      <c r="AE17" s="176"/>
      <c r="AF17" s="174"/>
      <c r="AG17" s="332">
        <f t="shared" ref="AG17:AG38" si="4">AD17*IF(AF17=21,1,(IF(ISNUMBER($E$10),(21-$E$10)/(21-AF17),1)))</f>
        <v>0</v>
      </c>
      <c r="AH17" s="317"/>
      <c r="AI17" s="317"/>
      <c r="AJ17" s="333"/>
      <c r="AK17" s="319"/>
      <c r="AL17" s="313"/>
      <c r="AM17" s="313"/>
      <c r="AN17" s="313"/>
      <c r="AO17" s="313"/>
      <c r="AP17" s="313"/>
      <c r="AQ17" s="313"/>
      <c r="AR17" s="313"/>
      <c r="AS17" s="19"/>
      <c r="AT17" s="19"/>
    </row>
    <row r="18" spans="1:70" ht="36.75" customHeight="1">
      <c r="A18" s="19"/>
      <c r="B18" s="329" t="s">
        <v>214</v>
      </c>
      <c r="C18" s="171"/>
      <c r="D18" s="317"/>
      <c r="E18" s="98" t="str">
        <f t="shared" si="0"/>
        <v/>
      </c>
      <c r="F18" s="330" t="s">
        <v>214</v>
      </c>
      <c r="G18" s="171"/>
      <c r="H18" s="331" t="s">
        <v>214</v>
      </c>
      <c r="I18" s="316"/>
      <c r="J18" s="176"/>
      <c r="K18" s="174"/>
      <c r="L18" s="332">
        <f t="shared" si="1"/>
        <v>0</v>
      </c>
      <c r="M18" s="317"/>
      <c r="N18" s="317"/>
      <c r="O18" s="333"/>
      <c r="P18" s="316"/>
      <c r="Q18" s="176"/>
      <c r="R18" s="174"/>
      <c r="S18" s="332">
        <f t="shared" si="2"/>
        <v>0</v>
      </c>
      <c r="T18" s="317"/>
      <c r="U18" s="317"/>
      <c r="V18" s="318"/>
      <c r="W18" s="316"/>
      <c r="X18" s="176"/>
      <c r="Y18" s="174"/>
      <c r="Z18" s="332">
        <f t="shared" si="3"/>
        <v>0</v>
      </c>
      <c r="AA18" s="317"/>
      <c r="AB18" s="317"/>
      <c r="AC18" s="333"/>
      <c r="AD18" s="316"/>
      <c r="AE18" s="176"/>
      <c r="AF18" s="174"/>
      <c r="AG18" s="332">
        <f t="shared" si="4"/>
        <v>0</v>
      </c>
      <c r="AH18" s="317"/>
      <c r="AI18" s="317"/>
      <c r="AJ18" s="333"/>
      <c r="AK18" s="319"/>
      <c r="AL18" s="313"/>
      <c r="AM18" s="313"/>
      <c r="AN18" s="313"/>
      <c r="AO18" s="313"/>
      <c r="AP18" s="313"/>
      <c r="AQ18" s="313"/>
      <c r="AR18" s="313"/>
      <c r="AS18" s="19"/>
      <c r="AT18" s="19"/>
    </row>
    <row r="19" spans="1:70" ht="36.75" customHeight="1">
      <c r="A19" s="19"/>
      <c r="B19" s="329" t="s">
        <v>214</v>
      </c>
      <c r="C19" s="171"/>
      <c r="D19" s="317"/>
      <c r="E19" s="98" t="str">
        <f t="shared" si="0"/>
        <v/>
      </c>
      <c r="F19" s="330" t="s">
        <v>214</v>
      </c>
      <c r="G19" s="171"/>
      <c r="H19" s="331" t="s">
        <v>214</v>
      </c>
      <c r="I19" s="316"/>
      <c r="J19" s="176"/>
      <c r="K19" s="174"/>
      <c r="L19" s="332">
        <f t="shared" si="1"/>
        <v>0</v>
      </c>
      <c r="M19" s="317"/>
      <c r="N19" s="317"/>
      <c r="O19" s="333"/>
      <c r="P19" s="316"/>
      <c r="Q19" s="176"/>
      <c r="R19" s="174"/>
      <c r="S19" s="332">
        <f t="shared" si="2"/>
        <v>0</v>
      </c>
      <c r="T19" s="317"/>
      <c r="U19" s="317"/>
      <c r="V19" s="318"/>
      <c r="W19" s="316"/>
      <c r="X19" s="176"/>
      <c r="Y19" s="174"/>
      <c r="Z19" s="332">
        <f t="shared" si="3"/>
        <v>0</v>
      </c>
      <c r="AA19" s="317"/>
      <c r="AB19" s="317"/>
      <c r="AC19" s="333"/>
      <c r="AD19" s="316"/>
      <c r="AE19" s="176"/>
      <c r="AF19" s="174"/>
      <c r="AG19" s="332">
        <f t="shared" si="4"/>
        <v>0</v>
      </c>
      <c r="AH19" s="317"/>
      <c r="AI19" s="317"/>
      <c r="AJ19" s="333"/>
      <c r="AK19" s="319"/>
      <c r="AL19" s="313"/>
      <c r="AM19" s="313"/>
      <c r="AN19" s="313"/>
      <c r="AO19" s="313"/>
      <c r="AP19" s="313"/>
      <c r="AQ19" s="313"/>
      <c r="AR19" s="313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P19" s="19"/>
    </row>
    <row r="20" spans="1:70" ht="36.75" customHeight="1">
      <c r="A20" s="19"/>
      <c r="B20" s="329" t="s">
        <v>214</v>
      </c>
      <c r="C20" s="171"/>
      <c r="D20" s="317"/>
      <c r="E20" s="98" t="str">
        <f t="shared" si="0"/>
        <v/>
      </c>
      <c r="F20" s="330" t="s">
        <v>214</v>
      </c>
      <c r="G20" s="171"/>
      <c r="H20" s="331" t="s">
        <v>214</v>
      </c>
      <c r="I20" s="316"/>
      <c r="J20" s="176"/>
      <c r="K20" s="174"/>
      <c r="L20" s="332">
        <f t="shared" si="1"/>
        <v>0</v>
      </c>
      <c r="M20" s="317"/>
      <c r="N20" s="317"/>
      <c r="O20" s="333"/>
      <c r="P20" s="316"/>
      <c r="Q20" s="176"/>
      <c r="R20" s="174"/>
      <c r="S20" s="332">
        <f t="shared" si="2"/>
        <v>0</v>
      </c>
      <c r="T20" s="317"/>
      <c r="U20" s="317"/>
      <c r="V20" s="318"/>
      <c r="W20" s="316"/>
      <c r="X20" s="176"/>
      <c r="Y20" s="174"/>
      <c r="Z20" s="332">
        <f t="shared" si="3"/>
        <v>0</v>
      </c>
      <c r="AA20" s="317"/>
      <c r="AB20" s="317"/>
      <c r="AC20" s="333"/>
      <c r="AD20" s="316"/>
      <c r="AE20" s="176"/>
      <c r="AF20" s="174"/>
      <c r="AG20" s="332">
        <f t="shared" si="4"/>
        <v>0</v>
      </c>
      <c r="AH20" s="317"/>
      <c r="AI20" s="317"/>
      <c r="AJ20" s="333"/>
      <c r="AK20" s="319"/>
      <c r="AL20" s="313"/>
      <c r="AM20" s="313"/>
      <c r="AN20" s="313"/>
      <c r="AO20" s="313"/>
      <c r="AP20" s="313"/>
      <c r="AQ20" s="313"/>
      <c r="AR20" s="313"/>
      <c r="AS20" s="19"/>
      <c r="AT20" s="19"/>
      <c r="AU20" s="19"/>
      <c r="AV20" s="19"/>
      <c r="AW20" s="19"/>
      <c r="AX20" s="19"/>
      <c r="AY20" s="19"/>
      <c r="AZ20" s="19"/>
      <c r="BA20" s="19"/>
      <c r="BB20" s="19"/>
      <c r="BC20" s="19"/>
      <c r="BD20" s="19"/>
      <c r="BE20" s="19"/>
      <c r="BF20" s="19"/>
      <c r="BG20" s="19"/>
      <c r="BH20" s="19"/>
      <c r="BI20" s="19"/>
      <c r="BP20" s="19"/>
    </row>
    <row r="21" spans="1:70" ht="36.75" customHeight="1">
      <c r="A21" s="19"/>
      <c r="B21" s="329" t="s">
        <v>214</v>
      </c>
      <c r="C21" s="171"/>
      <c r="D21" s="317"/>
      <c r="E21" s="98" t="str">
        <f t="shared" si="0"/>
        <v/>
      </c>
      <c r="F21" s="330" t="s">
        <v>214</v>
      </c>
      <c r="G21" s="171"/>
      <c r="H21" s="331" t="s">
        <v>214</v>
      </c>
      <c r="I21" s="316"/>
      <c r="J21" s="176"/>
      <c r="K21" s="174"/>
      <c r="L21" s="332">
        <f t="shared" si="1"/>
        <v>0</v>
      </c>
      <c r="M21" s="317"/>
      <c r="N21" s="317"/>
      <c r="O21" s="333"/>
      <c r="P21" s="316"/>
      <c r="Q21" s="176"/>
      <c r="R21" s="174"/>
      <c r="S21" s="332">
        <f t="shared" si="2"/>
        <v>0</v>
      </c>
      <c r="T21" s="317"/>
      <c r="U21" s="317"/>
      <c r="V21" s="318"/>
      <c r="W21" s="316"/>
      <c r="X21" s="176"/>
      <c r="Y21" s="174"/>
      <c r="Z21" s="332">
        <f t="shared" si="3"/>
        <v>0</v>
      </c>
      <c r="AA21" s="317"/>
      <c r="AB21" s="317"/>
      <c r="AC21" s="333"/>
      <c r="AD21" s="316"/>
      <c r="AE21" s="176"/>
      <c r="AF21" s="174"/>
      <c r="AG21" s="332">
        <f t="shared" si="4"/>
        <v>0</v>
      </c>
      <c r="AH21" s="317"/>
      <c r="AI21" s="317"/>
      <c r="AJ21" s="333"/>
      <c r="AK21" s="319"/>
      <c r="AL21" s="313"/>
      <c r="AM21" s="313"/>
      <c r="AN21" s="313"/>
      <c r="AO21" s="313"/>
      <c r="AP21" s="313"/>
      <c r="AQ21" s="313"/>
      <c r="AR21" s="313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P21" s="19"/>
    </row>
    <row r="22" spans="1:70" ht="36.75" customHeight="1">
      <c r="A22" s="19"/>
      <c r="B22" s="329" t="s">
        <v>214</v>
      </c>
      <c r="C22" s="171"/>
      <c r="D22" s="317"/>
      <c r="E22" s="98" t="str">
        <f t="shared" si="0"/>
        <v/>
      </c>
      <c r="F22" s="330" t="s">
        <v>214</v>
      </c>
      <c r="G22" s="171"/>
      <c r="H22" s="331" t="s">
        <v>214</v>
      </c>
      <c r="I22" s="316"/>
      <c r="J22" s="176"/>
      <c r="K22" s="174"/>
      <c r="L22" s="332">
        <f t="shared" si="1"/>
        <v>0</v>
      </c>
      <c r="M22" s="317"/>
      <c r="N22" s="317"/>
      <c r="O22" s="333"/>
      <c r="P22" s="316"/>
      <c r="Q22" s="176"/>
      <c r="R22" s="174"/>
      <c r="S22" s="332">
        <f t="shared" si="2"/>
        <v>0</v>
      </c>
      <c r="T22" s="317"/>
      <c r="U22" s="317"/>
      <c r="V22" s="318"/>
      <c r="W22" s="316"/>
      <c r="X22" s="176"/>
      <c r="Y22" s="174"/>
      <c r="Z22" s="332">
        <f t="shared" si="3"/>
        <v>0</v>
      </c>
      <c r="AA22" s="317"/>
      <c r="AB22" s="317"/>
      <c r="AC22" s="333"/>
      <c r="AD22" s="316"/>
      <c r="AE22" s="176"/>
      <c r="AF22" s="174"/>
      <c r="AG22" s="332">
        <f t="shared" si="4"/>
        <v>0</v>
      </c>
      <c r="AH22" s="317"/>
      <c r="AI22" s="317"/>
      <c r="AJ22" s="333"/>
      <c r="AK22" s="319"/>
      <c r="AL22" s="313"/>
      <c r="AM22" s="313"/>
      <c r="AN22" s="313"/>
      <c r="AO22" s="313"/>
      <c r="AP22" s="313"/>
      <c r="AQ22" s="313"/>
      <c r="AR22" s="313"/>
      <c r="AS22" s="19"/>
      <c r="AT22" s="19"/>
      <c r="AU22" s="19"/>
      <c r="AV22" s="19"/>
      <c r="AW22" s="19"/>
      <c r="AX22" s="19"/>
      <c r="AY22" s="19"/>
      <c r="AZ22" s="19"/>
      <c r="BA22" s="19"/>
      <c r="BB22" s="19"/>
      <c r="BC22" s="19"/>
      <c r="BD22" s="19"/>
      <c r="BE22" s="19"/>
      <c r="BF22" s="19"/>
      <c r="BG22" s="19"/>
      <c r="BH22" s="19"/>
      <c r="BI22" s="19"/>
      <c r="BP22" s="19"/>
    </row>
    <row r="23" spans="1:70" ht="36.75" customHeight="1">
      <c r="A23" s="19"/>
      <c r="B23" s="329" t="s">
        <v>214</v>
      </c>
      <c r="C23" s="171"/>
      <c r="D23" s="317"/>
      <c r="E23" s="98" t="str">
        <f t="shared" si="0"/>
        <v/>
      </c>
      <c r="F23" s="330" t="s">
        <v>214</v>
      </c>
      <c r="G23" s="171"/>
      <c r="H23" s="331" t="s">
        <v>214</v>
      </c>
      <c r="I23" s="316"/>
      <c r="J23" s="176"/>
      <c r="K23" s="174"/>
      <c r="L23" s="332">
        <f t="shared" si="1"/>
        <v>0</v>
      </c>
      <c r="M23" s="317"/>
      <c r="N23" s="317"/>
      <c r="O23" s="333"/>
      <c r="P23" s="316"/>
      <c r="Q23" s="176"/>
      <c r="R23" s="174"/>
      <c r="S23" s="332">
        <f t="shared" si="2"/>
        <v>0</v>
      </c>
      <c r="T23" s="317"/>
      <c r="U23" s="317"/>
      <c r="V23" s="318"/>
      <c r="W23" s="316"/>
      <c r="X23" s="176"/>
      <c r="Y23" s="174"/>
      <c r="Z23" s="332">
        <f t="shared" si="3"/>
        <v>0</v>
      </c>
      <c r="AA23" s="317"/>
      <c r="AB23" s="317"/>
      <c r="AC23" s="333"/>
      <c r="AD23" s="316"/>
      <c r="AE23" s="176"/>
      <c r="AF23" s="174"/>
      <c r="AG23" s="332">
        <f t="shared" si="4"/>
        <v>0</v>
      </c>
      <c r="AH23" s="317"/>
      <c r="AI23" s="317"/>
      <c r="AJ23" s="333"/>
      <c r="AK23" s="319"/>
      <c r="AL23" s="313"/>
      <c r="AM23" s="313"/>
      <c r="AN23" s="313"/>
      <c r="AO23" s="313"/>
      <c r="AP23" s="313"/>
      <c r="AQ23" s="313"/>
      <c r="AR23" s="313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19"/>
      <c r="BE23" s="19"/>
      <c r="BF23" s="19"/>
      <c r="BG23" s="19"/>
      <c r="BH23" s="19"/>
      <c r="BI23" s="19"/>
      <c r="BP23" s="19"/>
    </row>
    <row r="24" spans="1:70" ht="36.75" customHeight="1">
      <c r="A24" s="19"/>
      <c r="B24" s="329" t="s">
        <v>214</v>
      </c>
      <c r="C24" s="171"/>
      <c r="D24" s="317"/>
      <c r="E24" s="98" t="str">
        <f t="shared" si="0"/>
        <v/>
      </c>
      <c r="F24" s="330" t="s">
        <v>214</v>
      </c>
      <c r="G24" s="171"/>
      <c r="H24" s="331" t="s">
        <v>214</v>
      </c>
      <c r="I24" s="316"/>
      <c r="J24" s="176"/>
      <c r="K24" s="174"/>
      <c r="L24" s="332">
        <f t="shared" si="1"/>
        <v>0</v>
      </c>
      <c r="M24" s="317"/>
      <c r="N24" s="317"/>
      <c r="O24" s="333"/>
      <c r="P24" s="316"/>
      <c r="Q24" s="176"/>
      <c r="R24" s="174"/>
      <c r="S24" s="332">
        <f t="shared" si="2"/>
        <v>0</v>
      </c>
      <c r="T24" s="317"/>
      <c r="U24" s="317"/>
      <c r="V24" s="318"/>
      <c r="W24" s="316"/>
      <c r="X24" s="176"/>
      <c r="Y24" s="174"/>
      <c r="Z24" s="332">
        <f t="shared" si="3"/>
        <v>0</v>
      </c>
      <c r="AA24" s="317"/>
      <c r="AB24" s="317"/>
      <c r="AC24" s="333"/>
      <c r="AD24" s="316"/>
      <c r="AE24" s="176"/>
      <c r="AF24" s="174"/>
      <c r="AG24" s="332">
        <f t="shared" si="4"/>
        <v>0</v>
      </c>
      <c r="AH24" s="317"/>
      <c r="AI24" s="317"/>
      <c r="AJ24" s="333"/>
      <c r="AK24" s="319"/>
      <c r="AL24" s="313"/>
      <c r="AM24" s="313"/>
      <c r="AN24" s="313"/>
      <c r="AO24" s="313"/>
      <c r="AP24" s="313"/>
      <c r="AQ24" s="313"/>
      <c r="AR24" s="313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19"/>
      <c r="BE24" s="19"/>
      <c r="BF24" s="19"/>
      <c r="BG24" s="19"/>
      <c r="BH24" s="19"/>
      <c r="BI24" s="19"/>
      <c r="BP24" s="19"/>
    </row>
    <row r="25" spans="1:70" ht="36.75" customHeight="1">
      <c r="A25" s="19"/>
      <c r="B25" s="329" t="s">
        <v>214</v>
      </c>
      <c r="C25" s="171"/>
      <c r="D25" s="317"/>
      <c r="E25" s="98" t="str">
        <f t="shared" si="0"/>
        <v/>
      </c>
      <c r="F25" s="330" t="s">
        <v>214</v>
      </c>
      <c r="G25" s="171"/>
      <c r="H25" s="331" t="s">
        <v>214</v>
      </c>
      <c r="I25" s="316"/>
      <c r="J25" s="176"/>
      <c r="K25" s="174"/>
      <c r="L25" s="332">
        <f t="shared" si="1"/>
        <v>0</v>
      </c>
      <c r="M25" s="317"/>
      <c r="N25" s="317"/>
      <c r="O25" s="333"/>
      <c r="P25" s="316"/>
      <c r="Q25" s="176"/>
      <c r="R25" s="174"/>
      <c r="S25" s="332">
        <f t="shared" si="2"/>
        <v>0</v>
      </c>
      <c r="T25" s="317"/>
      <c r="U25" s="317"/>
      <c r="V25" s="318"/>
      <c r="W25" s="316"/>
      <c r="X25" s="176"/>
      <c r="Y25" s="174"/>
      <c r="Z25" s="332">
        <f t="shared" si="3"/>
        <v>0</v>
      </c>
      <c r="AA25" s="317"/>
      <c r="AB25" s="317"/>
      <c r="AC25" s="333"/>
      <c r="AD25" s="316"/>
      <c r="AE25" s="176"/>
      <c r="AF25" s="174"/>
      <c r="AG25" s="332">
        <f t="shared" si="4"/>
        <v>0</v>
      </c>
      <c r="AH25" s="317"/>
      <c r="AI25" s="317"/>
      <c r="AJ25" s="333"/>
      <c r="AK25" s="319"/>
      <c r="AL25" s="313"/>
      <c r="AM25" s="313"/>
      <c r="AN25" s="313"/>
      <c r="AO25" s="313"/>
      <c r="AP25" s="313"/>
      <c r="AQ25" s="313"/>
      <c r="AR25" s="313"/>
      <c r="AS25" s="19"/>
      <c r="AT25" s="19"/>
      <c r="AU25" s="19"/>
      <c r="AV25" s="19"/>
      <c r="AW25" s="19"/>
      <c r="AX25" s="19"/>
      <c r="AY25" s="19"/>
      <c r="AZ25" s="19"/>
      <c r="BA25" s="19"/>
      <c r="BB25" s="19"/>
      <c r="BC25" s="19"/>
      <c r="BD25" s="19"/>
      <c r="BE25" s="19"/>
      <c r="BF25" s="19"/>
      <c r="BG25" s="19"/>
      <c r="BH25" s="19"/>
      <c r="BI25" s="19"/>
      <c r="BP25" s="19"/>
    </row>
    <row r="26" spans="1:70" ht="36.75" customHeight="1">
      <c r="A26" s="19"/>
      <c r="B26" s="329" t="s">
        <v>214</v>
      </c>
      <c r="C26" s="171"/>
      <c r="D26" s="317"/>
      <c r="E26" s="98" t="str">
        <f t="shared" si="0"/>
        <v/>
      </c>
      <c r="F26" s="330" t="s">
        <v>214</v>
      </c>
      <c r="G26" s="171"/>
      <c r="H26" s="331" t="s">
        <v>214</v>
      </c>
      <c r="I26" s="316"/>
      <c r="J26" s="176"/>
      <c r="K26" s="174"/>
      <c r="L26" s="332">
        <f t="shared" si="1"/>
        <v>0</v>
      </c>
      <c r="M26" s="317"/>
      <c r="N26" s="317"/>
      <c r="O26" s="333"/>
      <c r="P26" s="316"/>
      <c r="Q26" s="176"/>
      <c r="R26" s="174"/>
      <c r="S26" s="332">
        <f t="shared" si="2"/>
        <v>0</v>
      </c>
      <c r="T26" s="317"/>
      <c r="U26" s="317"/>
      <c r="V26" s="318"/>
      <c r="W26" s="316"/>
      <c r="X26" s="176"/>
      <c r="Y26" s="174"/>
      <c r="Z26" s="332">
        <f t="shared" si="3"/>
        <v>0</v>
      </c>
      <c r="AA26" s="317"/>
      <c r="AB26" s="317"/>
      <c r="AC26" s="333"/>
      <c r="AD26" s="316"/>
      <c r="AE26" s="176"/>
      <c r="AF26" s="174"/>
      <c r="AG26" s="332">
        <f t="shared" si="4"/>
        <v>0</v>
      </c>
      <c r="AH26" s="317"/>
      <c r="AI26" s="317"/>
      <c r="AJ26" s="333"/>
      <c r="AK26" s="319"/>
      <c r="AL26" s="313"/>
      <c r="AM26" s="313"/>
      <c r="AN26" s="313"/>
      <c r="AO26" s="313"/>
      <c r="AP26" s="313"/>
      <c r="AQ26" s="313"/>
      <c r="AR26" s="313"/>
      <c r="AS26" s="19"/>
      <c r="AT26" s="19"/>
      <c r="AU26" s="19"/>
      <c r="AV26" s="19"/>
      <c r="AW26" s="19"/>
      <c r="AX26" s="19"/>
      <c r="AY26" s="19"/>
      <c r="AZ26" s="19"/>
      <c r="BA26" s="19"/>
      <c r="BB26" s="19"/>
      <c r="BC26" s="19"/>
      <c r="BD26" s="19"/>
      <c r="BE26" s="19"/>
      <c r="BF26" s="19"/>
      <c r="BG26" s="19"/>
      <c r="BH26" s="19"/>
      <c r="BI26" s="19"/>
      <c r="BP26" s="19"/>
    </row>
    <row r="27" spans="1:70" ht="36.75" customHeight="1">
      <c r="A27" s="19"/>
      <c r="B27" s="329" t="s">
        <v>214</v>
      </c>
      <c r="C27" s="171"/>
      <c r="D27" s="317"/>
      <c r="E27" s="98" t="str">
        <f t="shared" si="0"/>
        <v/>
      </c>
      <c r="F27" s="330" t="s">
        <v>214</v>
      </c>
      <c r="G27" s="171"/>
      <c r="H27" s="331" t="s">
        <v>214</v>
      </c>
      <c r="I27" s="316"/>
      <c r="J27" s="176"/>
      <c r="K27" s="174"/>
      <c r="L27" s="332">
        <f t="shared" si="1"/>
        <v>0</v>
      </c>
      <c r="M27" s="317"/>
      <c r="N27" s="317"/>
      <c r="O27" s="333"/>
      <c r="P27" s="316"/>
      <c r="Q27" s="176"/>
      <c r="R27" s="174"/>
      <c r="S27" s="332">
        <f t="shared" si="2"/>
        <v>0</v>
      </c>
      <c r="T27" s="317"/>
      <c r="U27" s="317"/>
      <c r="V27" s="318"/>
      <c r="W27" s="316"/>
      <c r="X27" s="176"/>
      <c r="Y27" s="174"/>
      <c r="Z27" s="332">
        <f t="shared" si="3"/>
        <v>0</v>
      </c>
      <c r="AA27" s="317"/>
      <c r="AB27" s="317"/>
      <c r="AC27" s="333"/>
      <c r="AD27" s="316"/>
      <c r="AE27" s="176"/>
      <c r="AF27" s="174"/>
      <c r="AG27" s="332">
        <f t="shared" si="4"/>
        <v>0</v>
      </c>
      <c r="AH27" s="317"/>
      <c r="AI27" s="317"/>
      <c r="AJ27" s="333"/>
      <c r="AK27" s="319"/>
      <c r="AL27" s="313"/>
      <c r="AM27" s="313"/>
      <c r="AN27" s="313"/>
      <c r="AO27" s="313"/>
      <c r="AP27" s="313"/>
      <c r="AQ27" s="313"/>
      <c r="AR27" s="313"/>
      <c r="AS27" s="19"/>
      <c r="AT27" s="19"/>
      <c r="AU27" s="19"/>
      <c r="AV27" s="19"/>
      <c r="AW27" s="19"/>
      <c r="AX27" s="19"/>
      <c r="AY27" s="19"/>
      <c r="AZ27" s="19"/>
      <c r="BA27" s="19"/>
      <c r="BB27" s="19"/>
      <c r="BC27" s="19"/>
      <c r="BD27" s="19"/>
      <c r="BE27" s="19"/>
      <c r="BF27" s="19"/>
      <c r="BG27" s="19"/>
      <c r="BH27" s="19"/>
      <c r="BI27" s="19"/>
      <c r="BP27" s="19"/>
    </row>
    <row r="28" spans="1:70" ht="36.75" customHeight="1">
      <c r="A28" s="19"/>
      <c r="B28" s="329" t="s">
        <v>214</v>
      </c>
      <c r="C28" s="171"/>
      <c r="D28" s="317"/>
      <c r="E28" s="98" t="str">
        <f t="shared" si="0"/>
        <v/>
      </c>
      <c r="F28" s="330" t="s">
        <v>214</v>
      </c>
      <c r="G28" s="171"/>
      <c r="H28" s="331" t="s">
        <v>214</v>
      </c>
      <c r="I28" s="316"/>
      <c r="J28" s="176"/>
      <c r="K28" s="174"/>
      <c r="L28" s="332">
        <f t="shared" si="1"/>
        <v>0</v>
      </c>
      <c r="M28" s="317"/>
      <c r="N28" s="317"/>
      <c r="O28" s="333"/>
      <c r="P28" s="316"/>
      <c r="Q28" s="176"/>
      <c r="R28" s="174"/>
      <c r="S28" s="332">
        <f t="shared" si="2"/>
        <v>0</v>
      </c>
      <c r="T28" s="317"/>
      <c r="U28" s="317"/>
      <c r="V28" s="318"/>
      <c r="W28" s="316"/>
      <c r="X28" s="176"/>
      <c r="Y28" s="174"/>
      <c r="Z28" s="332">
        <f t="shared" si="3"/>
        <v>0</v>
      </c>
      <c r="AA28" s="317"/>
      <c r="AB28" s="317"/>
      <c r="AC28" s="333"/>
      <c r="AD28" s="316"/>
      <c r="AE28" s="176"/>
      <c r="AF28" s="174"/>
      <c r="AG28" s="332">
        <f t="shared" si="4"/>
        <v>0</v>
      </c>
      <c r="AH28" s="317"/>
      <c r="AI28" s="317"/>
      <c r="AJ28" s="333"/>
      <c r="AK28" s="319"/>
      <c r="AL28" s="313"/>
      <c r="AM28" s="313"/>
      <c r="AN28" s="313"/>
      <c r="AO28" s="313"/>
      <c r="AP28" s="313"/>
      <c r="AQ28" s="313"/>
      <c r="AR28" s="313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19"/>
      <c r="BE28" s="19"/>
      <c r="BF28" s="19"/>
      <c r="BG28" s="19"/>
      <c r="BH28" s="19"/>
      <c r="BI28" s="19"/>
      <c r="BJ28" s="19"/>
      <c r="BK28" s="19"/>
      <c r="BL28" s="19"/>
      <c r="BM28" s="19"/>
      <c r="BN28" s="19"/>
      <c r="BO28" s="19"/>
      <c r="BP28" s="19"/>
      <c r="BQ28" s="19"/>
      <c r="BR28" s="19"/>
    </row>
    <row r="29" spans="1:70" ht="36.75" customHeight="1">
      <c r="A29" s="19"/>
      <c r="B29" s="329" t="s">
        <v>214</v>
      </c>
      <c r="C29" s="171"/>
      <c r="D29" s="317"/>
      <c r="E29" s="98" t="str">
        <f t="shared" si="0"/>
        <v/>
      </c>
      <c r="F29" s="330" t="s">
        <v>214</v>
      </c>
      <c r="G29" s="171"/>
      <c r="H29" s="331" t="s">
        <v>214</v>
      </c>
      <c r="I29" s="316"/>
      <c r="J29" s="176"/>
      <c r="K29" s="174"/>
      <c r="L29" s="332">
        <f t="shared" si="1"/>
        <v>0</v>
      </c>
      <c r="M29" s="317"/>
      <c r="N29" s="317"/>
      <c r="O29" s="333"/>
      <c r="P29" s="316"/>
      <c r="Q29" s="176"/>
      <c r="R29" s="174"/>
      <c r="S29" s="332">
        <f t="shared" si="2"/>
        <v>0</v>
      </c>
      <c r="T29" s="317"/>
      <c r="U29" s="317"/>
      <c r="V29" s="318"/>
      <c r="W29" s="316"/>
      <c r="X29" s="176"/>
      <c r="Y29" s="174"/>
      <c r="Z29" s="332">
        <f t="shared" si="3"/>
        <v>0</v>
      </c>
      <c r="AA29" s="317"/>
      <c r="AB29" s="317"/>
      <c r="AC29" s="333"/>
      <c r="AD29" s="316"/>
      <c r="AE29" s="176"/>
      <c r="AF29" s="174"/>
      <c r="AG29" s="332">
        <f t="shared" si="4"/>
        <v>0</v>
      </c>
      <c r="AH29" s="317"/>
      <c r="AI29" s="317"/>
      <c r="AJ29" s="333"/>
      <c r="AK29" s="319"/>
      <c r="AL29" s="313"/>
      <c r="AM29" s="313"/>
      <c r="AN29" s="313"/>
      <c r="AO29" s="313"/>
      <c r="AP29" s="313"/>
      <c r="AQ29" s="313"/>
      <c r="AR29" s="313"/>
      <c r="AS29" s="19"/>
      <c r="AT29" s="19"/>
      <c r="AU29" s="19"/>
      <c r="AV29" s="19"/>
      <c r="AW29" s="19"/>
      <c r="AX29" s="19"/>
      <c r="AY29" s="19"/>
      <c r="AZ29" s="19"/>
      <c r="BA29" s="19"/>
      <c r="BB29" s="19"/>
      <c r="BC29" s="19"/>
      <c r="BD29" s="19"/>
      <c r="BE29" s="19"/>
      <c r="BF29" s="19"/>
      <c r="BG29" s="19"/>
      <c r="BH29" s="19"/>
      <c r="BI29" s="19"/>
      <c r="BJ29" s="19"/>
      <c r="BK29" s="19"/>
      <c r="BL29" s="19"/>
      <c r="BM29" s="19"/>
      <c r="BN29" s="19"/>
      <c r="BO29" s="19"/>
      <c r="BP29" s="19"/>
      <c r="BQ29" s="19"/>
      <c r="BR29" s="19"/>
    </row>
    <row r="30" spans="1:70" ht="36.75" customHeight="1">
      <c r="A30" s="19"/>
      <c r="B30" s="329" t="s">
        <v>214</v>
      </c>
      <c r="C30" s="171"/>
      <c r="D30" s="317"/>
      <c r="E30" s="98" t="str">
        <f t="shared" si="0"/>
        <v/>
      </c>
      <c r="F30" s="330" t="s">
        <v>214</v>
      </c>
      <c r="G30" s="171"/>
      <c r="H30" s="331" t="s">
        <v>214</v>
      </c>
      <c r="I30" s="316"/>
      <c r="J30" s="176"/>
      <c r="K30" s="174"/>
      <c r="L30" s="332">
        <f t="shared" si="1"/>
        <v>0</v>
      </c>
      <c r="M30" s="317"/>
      <c r="N30" s="317"/>
      <c r="O30" s="333"/>
      <c r="P30" s="316"/>
      <c r="Q30" s="176"/>
      <c r="R30" s="174"/>
      <c r="S30" s="332">
        <f t="shared" si="2"/>
        <v>0</v>
      </c>
      <c r="T30" s="317"/>
      <c r="U30" s="317"/>
      <c r="V30" s="318"/>
      <c r="W30" s="316"/>
      <c r="X30" s="176"/>
      <c r="Y30" s="174"/>
      <c r="Z30" s="332">
        <f t="shared" si="3"/>
        <v>0</v>
      </c>
      <c r="AA30" s="317"/>
      <c r="AB30" s="317"/>
      <c r="AC30" s="333"/>
      <c r="AD30" s="316"/>
      <c r="AE30" s="176"/>
      <c r="AF30" s="174"/>
      <c r="AG30" s="332">
        <f t="shared" si="4"/>
        <v>0</v>
      </c>
      <c r="AH30" s="317"/>
      <c r="AI30" s="317"/>
      <c r="AJ30" s="333"/>
      <c r="AK30" s="319"/>
      <c r="AL30" s="313"/>
      <c r="AM30" s="313"/>
      <c r="AN30" s="313"/>
      <c r="AO30" s="313"/>
      <c r="AP30" s="313"/>
      <c r="AQ30" s="313"/>
      <c r="AR30" s="313"/>
      <c r="AS30" s="19"/>
      <c r="AT30" s="19"/>
      <c r="AU30" s="19"/>
      <c r="AV30" s="19"/>
      <c r="AW30" s="19"/>
      <c r="AX30" s="19"/>
      <c r="AY30" s="19"/>
      <c r="AZ30" s="19"/>
      <c r="BA30" s="19"/>
      <c r="BB30" s="19"/>
      <c r="BC30" s="19"/>
      <c r="BD30" s="19"/>
      <c r="BE30" s="19"/>
      <c r="BF30" s="19"/>
      <c r="BG30" s="19"/>
      <c r="BH30" s="19"/>
      <c r="BI30" s="19"/>
      <c r="BJ30" s="19"/>
      <c r="BK30" s="19"/>
      <c r="BL30" s="19"/>
      <c r="BM30" s="19"/>
      <c r="BN30" s="19"/>
      <c r="BO30" s="19"/>
      <c r="BP30" s="19"/>
      <c r="BQ30" s="19"/>
      <c r="BR30" s="19"/>
    </row>
    <row r="31" spans="1:70" ht="36.75" customHeight="1">
      <c r="A31" s="19"/>
      <c r="B31" s="329" t="s">
        <v>214</v>
      </c>
      <c r="C31" s="171"/>
      <c r="D31" s="317"/>
      <c r="E31" s="98" t="str">
        <f t="shared" si="0"/>
        <v/>
      </c>
      <c r="F31" s="330" t="s">
        <v>214</v>
      </c>
      <c r="G31" s="171"/>
      <c r="H31" s="331" t="s">
        <v>214</v>
      </c>
      <c r="I31" s="316"/>
      <c r="J31" s="176"/>
      <c r="K31" s="174"/>
      <c r="L31" s="332">
        <f t="shared" si="1"/>
        <v>0</v>
      </c>
      <c r="M31" s="317"/>
      <c r="N31" s="317"/>
      <c r="O31" s="333"/>
      <c r="P31" s="316"/>
      <c r="Q31" s="176"/>
      <c r="R31" s="174"/>
      <c r="S31" s="332">
        <f t="shared" si="2"/>
        <v>0</v>
      </c>
      <c r="T31" s="317"/>
      <c r="U31" s="317"/>
      <c r="V31" s="318"/>
      <c r="W31" s="316"/>
      <c r="X31" s="176"/>
      <c r="Y31" s="174"/>
      <c r="Z31" s="332">
        <f t="shared" si="3"/>
        <v>0</v>
      </c>
      <c r="AA31" s="317"/>
      <c r="AB31" s="317"/>
      <c r="AC31" s="333"/>
      <c r="AD31" s="316"/>
      <c r="AE31" s="176"/>
      <c r="AF31" s="174"/>
      <c r="AG31" s="332">
        <f t="shared" si="4"/>
        <v>0</v>
      </c>
      <c r="AH31" s="317"/>
      <c r="AI31" s="317"/>
      <c r="AJ31" s="333"/>
      <c r="AK31" s="319"/>
      <c r="AL31" s="313"/>
      <c r="AM31" s="313"/>
      <c r="AN31" s="313"/>
      <c r="AO31" s="313"/>
      <c r="AP31" s="313"/>
      <c r="AQ31" s="313"/>
      <c r="AR31" s="313"/>
      <c r="AS31" s="19"/>
      <c r="AT31" s="19"/>
      <c r="AU31" s="19"/>
      <c r="AV31" s="19"/>
      <c r="AW31" s="19"/>
      <c r="AX31" s="19"/>
      <c r="AY31" s="19"/>
      <c r="AZ31" s="19"/>
      <c r="BA31" s="19"/>
      <c r="BB31" s="19"/>
      <c r="BC31" s="19"/>
      <c r="BD31" s="19"/>
      <c r="BE31" s="19"/>
      <c r="BF31" s="19"/>
      <c r="BG31" s="19"/>
      <c r="BH31" s="19"/>
      <c r="BI31" s="19"/>
      <c r="BJ31" s="19"/>
      <c r="BK31" s="19"/>
      <c r="BL31" s="19"/>
      <c r="BM31" s="19"/>
      <c r="BN31" s="19"/>
      <c r="BO31" s="19"/>
      <c r="BP31" s="19"/>
      <c r="BQ31" s="19"/>
      <c r="BR31" s="19"/>
    </row>
    <row r="32" spans="1:70" ht="36.75" customHeight="1">
      <c r="A32" s="19"/>
      <c r="B32" s="329" t="s">
        <v>214</v>
      </c>
      <c r="C32" s="171"/>
      <c r="D32" s="317"/>
      <c r="E32" s="98" t="str">
        <f t="shared" si="0"/>
        <v/>
      </c>
      <c r="F32" s="330" t="s">
        <v>214</v>
      </c>
      <c r="G32" s="171"/>
      <c r="H32" s="331" t="s">
        <v>214</v>
      </c>
      <c r="I32" s="316"/>
      <c r="J32" s="176"/>
      <c r="K32" s="174"/>
      <c r="L32" s="332">
        <f t="shared" si="1"/>
        <v>0</v>
      </c>
      <c r="M32" s="317"/>
      <c r="N32" s="317"/>
      <c r="O32" s="333"/>
      <c r="P32" s="316"/>
      <c r="Q32" s="176"/>
      <c r="R32" s="174"/>
      <c r="S32" s="332">
        <f t="shared" si="2"/>
        <v>0</v>
      </c>
      <c r="T32" s="317"/>
      <c r="U32" s="317"/>
      <c r="V32" s="318"/>
      <c r="W32" s="316"/>
      <c r="X32" s="176"/>
      <c r="Y32" s="174"/>
      <c r="Z32" s="332">
        <f t="shared" si="3"/>
        <v>0</v>
      </c>
      <c r="AA32" s="317"/>
      <c r="AB32" s="317"/>
      <c r="AC32" s="333"/>
      <c r="AD32" s="316"/>
      <c r="AE32" s="176"/>
      <c r="AF32" s="174"/>
      <c r="AG32" s="332">
        <f t="shared" si="4"/>
        <v>0</v>
      </c>
      <c r="AH32" s="317"/>
      <c r="AI32" s="317"/>
      <c r="AJ32" s="333"/>
      <c r="AK32" s="319"/>
      <c r="AL32" s="313"/>
      <c r="AM32" s="313"/>
      <c r="AN32" s="313"/>
      <c r="AO32" s="313"/>
      <c r="AP32" s="313"/>
      <c r="AQ32" s="313"/>
      <c r="AR32" s="313"/>
      <c r="AS32" s="19"/>
      <c r="AT32" s="19"/>
      <c r="AU32" s="19"/>
      <c r="AV32" s="19"/>
      <c r="AW32" s="19"/>
      <c r="AX32" s="19"/>
      <c r="AY32" s="19"/>
      <c r="AZ32" s="19"/>
      <c r="BA32" s="19"/>
      <c r="BB32" s="19"/>
      <c r="BC32" s="19"/>
      <c r="BD32" s="19"/>
      <c r="BE32" s="19"/>
      <c r="BF32" s="19"/>
      <c r="BG32" s="19"/>
      <c r="BH32" s="19"/>
      <c r="BI32" s="19"/>
      <c r="BJ32" s="19"/>
      <c r="BK32" s="19"/>
      <c r="BL32" s="19"/>
      <c r="BM32" s="19"/>
      <c r="BN32" s="19"/>
      <c r="BO32" s="19"/>
      <c r="BP32" s="19"/>
      <c r="BQ32" s="19"/>
      <c r="BR32" s="19"/>
    </row>
    <row r="33" spans="1:70" customFormat="1" ht="36.75" customHeight="1">
      <c r="A33" s="144"/>
      <c r="B33" s="329" t="s">
        <v>214</v>
      </c>
      <c r="C33" s="171"/>
      <c r="D33" s="317"/>
      <c r="E33" s="98" t="str">
        <f t="shared" si="0"/>
        <v/>
      </c>
      <c r="F33" s="330" t="s">
        <v>214</v>
      </c>
      <c r="G33" s="171"/>
      <c r="H33" s="331" t="s">
        <v>214</v>
      </c>
      <c r="I33" s="316"/>
      <c r="J33" s="176"/>
      <c r="K33" s="174"/>
      <c r="L33" s="332">
        <f t="shared" si="1"/>
        <v>0</v>
      </c>
      <c r="M33" s="317"/>
      <c r="N33" s="317"/>
      <c r="O33" s="333"/>
      <c r="P33" s="316"/>
      <c r="Q33" s="176"/>
      <c r="R33" s="174"/>
      <c r="S33" s="332">
        <f t="shared" si="2"/>
        <v>0</v>
      </c>
      <c r="T33" s="317"/>
      <c r="U33" s="317"/>
      <c r="V33" s="318"/>
      <c r="W33" s="316"/>
      <c r="X33" s="176"/>
      <c r="Y33" s="174"/>
      <c r="Z33" s="332">
        <f t="shared" si="3"/>
        <v>0</v>
      </c>
      <c r="AA33" s="317"/>
      <c r="AB33" s="317"/>
      <c r="AC33" s="333"/>
      <c r="AD33" s="316"/>
      <c r="AE33" s="176"/>
      <c r="AF33" s="174"/>
      <c r="AG33" s="332">
        <f t="shared" si="4"/>
        <v>0</v>
      </c>
      <c r="AH33" s="317"/>
      <c r="AI33" s="317"/>
      <c r="AJ33" s="333"/>
      <c r="AK33" s="319"/>
      <c r="AL33" s="313"/>
      <c r="AM33" s="313"/>
      <c r="AN33" s="313"/>
      <c r="AO33" s="313"/>
      <c r="AP33" s="313"/>
      <c r="AQ33" s="313"/>
      <c r="AR33" s="313"/>
      <c r="AS33" s="19"/>
      <c r="AT33" s="19"/>
      <c r="AU33" s="19"/>
      <c r="AV33" s="19"/>
      <c r="AW33" s="19"/>
      <c r="AX33" s="19"/>
      <c r="AY33" s="19"/>
      <c r="AZ33" s="19"/>
      <c r="BA33" s="19"/>
      <c r="BB33" s="19"/>
      <c r="BC33" s="19"/>
      <c r="BD33" s="19"/>
      <c r="BE33" s="19"/>
      <c r="BF33" s="19"/>
      <c r="BG33" s="19"/>
      <c r="BH33" s="19"/>
      <c r="BI33" s="19"/>
      <c r="BJ33" s="19"/>
      <c r="BK33" s="19"/>
      <c r="BL33" s="19"/>
      <c r="BM33" s="19"/>
      <c r="BN33" s="19"/>
      <c r="BO33" s="19"/>
      <c r="BP33" s="19"/>
      <c r="BQ33" s="19"/>
      <c r="BR33" s="19"/>
    </row>
    <row r="34" spans="1:70" ht="36.75" customHeight="1">
      <c r="B34" s="329" t="s">
        <v>214</v>
      </c>
      <c r="C34" s="171"/>
      <c r="D34" s="317"/>
      <c r="E34" s="98" t="str">
        <f t="shared" si="0"/>
        <v/>
      </c>
      <c r="F34" s="330" t="s">
        <v>214</v>
      </c>
      <c r="G34" s="171"/>
      <c r="H34" s="331" t="s">
        <v>214</v>
      </c>
      <c r="I34" s="316"/>
      <c r="J34" s="176"/>
      <c r="K34" s="174"/>
      <c r="L34" s="332">
        <f t="shared" si="1"/>
        <v>0</v>
      </c>
      <c r="M34" s="317"/>
      <c r="N34" s="317"/>
      <c r="O34" s="333"/>
      <c r="P34" s="316"/>
      <c r="Q34" s="176"/>
      <c r="R34" s="174"/>
      <c r="S34" s="332">
        <f t="shared" si="2"/>
        <v>0</v>
      </c>
      <c r="T34" s="317"/>
      <c r="U34" s="317"/>
      <c r="V34" s="318"/>
      <c r="W34" s="316"/>
      <c r="X34" s="176"/>
      <c r="Y34" s="174"/>
      <c r="Z34" s="332">
        <f t="shared" si="3"/>
        <v>0</v>
      </c>
      <c r="AA34" s="317"/>
      <c r="AB34" s="317"/>
      <c r="AC34" s="333"/>
      <c r="AD34" s="316"/>
      <c r="AE34" s="176"/>
      <c r="AF34" s="174"/>
      <c r="AG34" s="332">
        <f t="shared" si="4"/>
        <v>0</v>
      </c>
      <c r="AH34" s="317"/>
      <c r="AI34" s="317"/>
      <c r="AJ34" s="333"/>
      <c r="AK34" s="319"/>
      <c r="AL34" s="313"/>
      <c r="AM34" s="313"/>
      <c r="AN34" s="313"/>
      <c r="AO34" s="313"/>
      <c r="AP34" s="313"/>
      <c r="AQ34" s="313"/>
      <c r="AR34" s="313"/>
      <c r="AS34" s="19"/>
      <c r="AT34" s="19"/>
      <c r="AU34" s="19"/>
      <c r="AV34" s="19"/>
      <c r="AW34" s="19"/>
      <c r="AX34" s="19"/>
      <c r="AY34" s="19"/>
      <c r="AZ34" s="19"/>
      <c r="BA34" s="19"/>
      <c r="BB34" s="19"/>
      <c r="BC34" s="19"/>
      <c r="BD34" s="19"/>
      <c r="BE34" s="19"/>
      <c r="BF34" s="19"/>
      <c r="BG34" s="19"/>
      <c r="BH34" s="19"/>
      <c r="BI34" s="19"/>
      <c r="BJ34" s="19"/>
      <c r="BK34" s="19"/>
      <c r="BL34" s="19"/>
      <c r="BM34" s="19"/>
      <c r="BN34" s="19"/>
      <c r="BO34" s="19"/>
      <c r="BP34" s="19"/>
      <c r="BQ34" s="19"/>
      <c r="BR34" s="19"/>
    </row>
    <row r="35" spans="1:70" ht="36.75" customHeight="1">
      <c r="B35" s="329" t="s">
        <v>214</v>
      </c>
      <c r="C35" s="171"/>
      <c r="D35" s="317"/>
      <c r="E35" s="98" t="str">
        <f t="shared" si="0"/>
        <v/>
      </c>
      <c r="F35" s="330" t="s">
        <v>214</v>
      </c>
      <c r="G35" s="171"/>
      <c r="H35" s="331" t="s">
        <v>214</v>
      </c>
      <c r="I35" s="316"/>
      <c r="J35" s="176"/>
      <c r="K35" s="174"/>
      <c r="L35" s="332">
        <f t="shared" si="1"/>
        <v>0</v>
      </c>
      <c r="M35" s="317"/>
      <c r="N35" s="317"/>
      <c r="O35" s="333"/>
      <c r="P35" s="316"/>
      <c r="Q35" s="176"/>
      <c r="R35" s="174"/>
      <c r="S35" s="332">
        <f t="shared" si="2"/>
        <v>0</v>
      </c>
      <c r="T35" s="317"/>
      <c r="U35" s="317"/>
      <c r="V35" s="318"/>
      <c r="W35" s="316"/>
      <c r="X35" s="176"/>
      <c r="Y35" s="174"/>
      <c r="Z35" s="332">
        <f t="shared" si="3"/>
        <v>0</v>
      </c>
      <c r="AA35" s="317"/>
      <c r="AB35" s="317"/>
      <c r="AC35" s="333"/>
      <c r="AD35" s="316"/>
      <c r="AE35" s="176"/>
      <c r="AF35" s="174"/>
      <c r="AG35" s="332">
        <f t="shared" si="4"/>
        <v>0</v>
      </c>
      <c r="AH35" s="317"/>
      <c r="AI35" s="317"/>
      <c r="AJ35" s="333"/>
      <c r="AK35" s="319"/>
      <c r="AL35" s="313"/>
      <c r="AM35" s="313"/>
      <c r="AN35" s="313"/>
      <c r="AO35" s="313"/>
      <c r="AP35" s="313"/>
      <c r="AQ35" s="313"/>
      <c r="AR35" s="313"/>
      <c r="AS35" s="19"/>
      <c r="AT35" s="19"/>
      <c r="AU35" s="19"/>
      <c r="AV35" s="19"/>
      <c r="AW35" s="19"/>
      <c r="AX35" s="19"/>
      <c r="AY35" s="19"/>
      <c r="AZ35" s="19"/>
      <c r="BA35" s="19"/>
      <c r="BB35" s="19"/>
      <c r="BC35" s="19"/>
      <c r="BD35" s="19"/>
      <c r="BE35" s="19"/>
      <c r="BF35" s="19"/>
      <c r="BG35" s="19"/>
      <c r="BH35" s="19"/>
      <c r="BI35" s="19"/>
      <c r="BJ35" s="19"/>
      <c r="BK35" s="19"/>
      <c r="BL35" s="19"/>
      <c r="BM35" s="19"/>
      <c r="BN35" s="19"/>
      <c r="BO35" s="19"/>
      <c r="BP35" s="19"/>
      <c r="BQ35" s="19"/>
      <c r="BR35" s="19"/>
    </row>
    <row r="36" spans="1:70" ht="36.75" customHeight="1">
      <c r="B36" s="329" t="s">
        <v>214</v>
      </c>
      <c r="C36" s="171"/>
      <c r="D36" s="317"/>
      <c r="E36" s="98" t="str">
        <f t="shared" si="0"/>
        <v/>
      </c>
      <c r="F36" s="330" t="s">
        <v>214</v>
      </c>
      <c r="G36" s="171"/>
      <c r="H36" s="331" t="s">
        <v>214</v>
      </c>
      <c r="I36" s="316"/>
      <c r="J36" s="176"/>
      <c r="K36" s="174"/>
      <c r="L36" s="332">
        <f t="shared" si="1"/>
        <v>0</v>
      </c>
      <c r="M36" s="317"/>
      <c r="N36" s="317"/>
      <c r="O36" s="333"/>
      <c r="P36" s="316"/>
      <c r="Q36" s="176"/>
      <c r="R36" s="174"/>
      <c r="S36" s="332">
        <f t="shared" si="2"/>
        <v>0</v>
      </c>
      <c r="T36" s="317"/>
      <c r="U36" s="317"/>
      <c r="V36" s="318"/>
      <c r="W36" s="316"/>
      <c r="X36" s="176"/>
      <c r="Y36" s="174"/>
      <c r="Z36" s="332">
        <f t="shared" si="3"/>
        <v>0</v>
      </c>
      <c r="AA36" s="317"/>
      <c r="AB36" s="317"/>
      <c r="AC36" s="333"/>
      <c r="AD36" s="316"/>
      <c r="AE36" s="176"/>
      <c r="AF36" s="174"/>
      <c r="AG36" s="332">
        <f t="shared" si="4"/>
        <v>0</v>
      </c>
      <c r="AH36" s="317"/>
      <c r="AI36" s="317"/>
      <c r="AJ36" s="333"/>
      <c r="AK36" s="319"/>
      <c r="AL36" s="313"/>
      <c r="AM36" s="313"/>
      <c r="AN36" s="313"/>
      <c r="AO36" s="313"/>
      <c r="AP36" s="313"/>
      <c r="AQ36" s="313"/>
      <c r="AR36" s="313"/>
      <c r="AS36" s="19"/>
      <c r="AT36" s="19"/>
      <c r="AU36" s="19"/>
      <c r="AV36" s="19"/>
      <c r="AW36" s="19"/>
      <c r="AX36" s="19"/>
      <c r="AY36" s="19"/>
      <c r="AZ36" s="19"/>
      <c r="BA36" s="19"/>
      <c r="BB36" s="19"/>
      <c r="BC36" s="19"/>
      <c r="BD36" s="19"/>
      <c r="BE36" s="19"/>
      <c r="BF36" s="19"/>
      <c r="BG36" s="19"/>
      <c r="BH36" s="19"/>
      <c r="BI36" s="19"/>
      <c r="BJ36" s="19"/>
      <c r="BK36" s="19"/>
      <c r="BL36" s="19"/>
      <c r="BM36" s="19"/>
      <c r="BN36" s="19"/>
      <c r="BO36" s="19"/>
      <c r="BP36" s="19"/>
      <c r="BQ36" s="19"/>
      <c r="BR36" s="19"/>
    </row>
    <row r="37" spans="1:70" ht="36.75" customHeight="1">
      <c r="B37" s="329" t="s">
        <v>214</v>
      </c>
      <c r="C37" s="171"/>
      <c r="D37" s="317"/>
      <c r="E37" s="98" t="str">
        <f t="shared" si="0"/>
        <v/>
      </c>
      <c r="F37" s="330" t="s">
        <v>214</v>
      </c>
      <c r="G37" s="171"/>
      <c r="H37" s="331" t="s">
        <v>214</v>
      </c>
      <c r="I37" s="316"/>
      <c r="J37" s="176"/>
      <c r="K37" s="174"/>
      <c r="L37" s="332">
        <f t="shared" si="1"/>
        <v>0</v>
      </c>
      <c r="M37" s="317"/>
      <c r="N37" s="317"/>
      <c r="O37" s="333"/>
      <c r="P37" s="316"/>
      <c r="Q37" s="176"/>
      <c r="R37" s="174"/>
      <c r="S37" s="332">
        <f t="shared" si="2"/>
        <v>0</v>
      </c>
      <c r="T37" s="317"/>
      <c r="U37" s="317"/>
      <c r="V37" s="318"/>
      <c r="W37" s="316"/>
      <c r="X37" s="176"/>
      <c r="Y37" s="174"/>
      <c r="Z37" s="332">
        <f t="shared" si="3"/>
        <v>0</v>
      </c>
      <c r="AA37" s="317"/>
      <c r="AB37" s="317"/>
      <c r="AC37" s="333"/>
      <c r="AD37" s="316"/>
      <c r="AE37" s="176"/>
      <c r="AF37" s="174"/>
      <c r="AG37" s="332">
        <f t="shared" si="4"/>
        <v>0</v>
      </c>
      <c r="AH37" s="317"/>
      <c r="AI37" s="317"/>
      <c r="AJ37" s="333"/>
      <c r="AK37" s="319"/>
      <c r="AL37" s="313"/>
      <c r="AM37" s="313"/>
      <c r="AN37" s="313"/>
      <c r="AO37" s="313"/>
      <c r="AP37" s="313"/>
      <c r="AQ37" s="313"/>
      <c r="AR37" s="313"/>
      <c r="AS37" s="19"/>
      <c r="AT37" s="19"/>
      <c r="AU37" s="19"/>
      <c r="AV37" s="19"/>
      <c r="AW37" s="19"/>
      <c r="AX37" s="19"/>
      <c r="AY37" s="19"/>
      <c r="AZ37" s="19"/>
      <c r="BA37" s="19"/>
      <c r="BB37" s="19"/>
      <c r="BC37" s="19"/>
      <c r="BD37" s="19"/>
      <c r="BE37" s="19"/>
      <c r="BF37" s="19"/>
      <c r="BG37" s="19"/>
      <c r="BH37" s="19"/>
      <c r="BI37" s="19"/>
      <c r="BJ37" s="19"/>
      <c r="BK37" s="19"/>
      <c r="BL37" s="19"/>
      <c r="BM37" s="19"/>
      <c r="BN37" s="19"/>
      <c r="BO37" s="19"/>
      <c r="BP37" s="19"/>
      <c r="BQ37" s="19"/>
      <c r="BR37" s="19"/>
    </row>
    <row r="38" spans="1:70" ht="36.75" customHeight="1">
      <c r="B38" s="329" t="s">
        <v>214</v>
      </c>
      <c r="C38" s="171"/>
      <c r="D38" s="317"/>
      <c r="E38" s="98" t="str">
        <f t="shared" si="0"/>
        <v/>
      </c>
      <c r="F38" s="330" t="s">
        <v>214</v>
      </c>
      <c r="G38" s="171"/>
      <c r="H38" s="331" t="s">
        <v>214</v>
      </c>
      <c r="I38" s="316"/>
      <c r="J38" s="176"/>
      <c r="K38" s="174"/>
      <c r="L38" s="332">
        <f t="shared" si="1"/>
        <v>0</v>
      </c>
      <c r="M38" s="317"/>
      <c r="N38" s="317"/>
      <c r="O38" s="333"/>
      <c r="P38" s="316"/>
      <c r="Q38" s="176"/>
      <c r="R38" s="174"/>
      <c r="S38" s="332">
        <f t="shared" si="2"/>
        <v>0</v>
      </c>
      <c r="T38" s="317"/>
      <c r="U38" s="317"/>
      <c r="V38" s="318"/>
      <c r="W38" s="316"/>
      <c r="X38" s="176"/>
      <c r="Y38" s="174"/>
      <c r="Z38" s="332">
        <f t="shared" si="3"/>
        <v>0</v>
      </c>
      <c r="AA38" s="317"/>
      <c r="AB38" s="317"/>
      <c r="AC38" s="333"/>
      <c r="AD38" s="316"/>
      <c r="AE38" s="176"/>
      <c r="AF38" s="174"/>
      <c r="AG38" s="332">
        <f t="shared" si="4"/>
        <v>0</v>
      </c>
      <c r="AH38" s="317"/>
      <c r="AI38" s="317"/>
      <c r="AJ38" s="333"/>
      <c r="AK38" s="319"/>
      <c r="AL38" s="313"/>
      <c r="AM38" s="313"/>
      <c r="AN38" s="313"/>
      <c r="AO38" s="313"/>
      <c r="AP38" s="313"/>
      <c r="AQ38" s="313"/>
      <c r="AR38" s="313"/>
      <c r="AS38" s="19"/>
      <c r="AT38" s="19"/>
      <c r="AU38" s="19"/>
      <c r="AV38" s="19"/>
      <c r="AW38" s="19"/>
      <c r="AX38" s="19"/>
      <c r="AY38" s="19"/>
      <c r="AZ38" s="19"/>
      <c r="BA38" s="19"/>
      <c r="BB38" s="19"/>
      <c r="BC38" s="19"/>
      <c r="BD38" s="19"/>
      <c r="BE38" s="19"/>
      <c r="BF38" s="19"/>
      <c r="BG38" s="19"/>
      <c r="BH38" s="19"/>
      <c r="BI38" s="19"/>
      <c r="BJ38" s="19"/>
      <c r="BK38" s="19"/>
      <c r="BL38" s="19"/>
      <c r="BM38" s="19"/>
      <c r="BN38" s="19"/>
      <c r="BO38" s="19"/>
      <c r="BP38" s="19"/>
      <c r="BQ38" s="19"/>
      <c r="BR38" s="19"/>
    </row>
    <row r="39" spans="1:70" ht="18.75">
      <c r="B39" s="335"/>
      <c r="C39" s="336"/>
      <c r="D39" s="336"/>
      <c r="E39" s="336"/>
      <c r="F39" s="336"/>
      <c r="G39" s="336"/>
      <c r="H39" s="336"/>
      <c r="I39" s="336"/>
      <c r="J39" s="336"/>
      <c r="K39" s="336"/>
      <c r="L39" s="336"/>
      <c r="M39" s="336"/>
      <c r="N39" s="336"/>
      <c r="O39" s="336"/>
      <c r="P39" s="336"/>
      <c r="Q39" s="336"/>
      <c r="R39" s="336"/>
      <c r="S39" s="336"/>
      <c r="T39" s="336"/>
      <c r="U39" s="336"/>
      <c r="V39" s="336"/>
      <c r="W39" s="336"/>
      <c r="X39" s="336"/>
      <c r="Y39" s="336"/>
      <c r="Z39" s="336"/>
      <c r="AA39" s="336"/>
      <c r="AB39" s="336"/>
      <c r="AC39" s="336"/>
      <c r="AD39" s="336"/>
      <c r="AE39" s="336"/>
      <c r="AF39" s="336"/>
      <c r="AG39" s="336"/>
      <c r="AH39" s="336"/>
      <c r="AI39" s="336"/>
      <c r="AJ39" s="336"/>
      <c r="AK39" s="337"/>
      <c r="AL39" s="313"/>
      <c r="AM39" s="313"/>
      <c r="AN39" s="313"/>
      <c r="AO39" s="313"/>
      <c r="AP39" s="313"/>
      <c r="AQ39" s="19"/>
      <c r="AR39" s="19"/>
      <c r="AS39" s="19"/>
      <c r="AT39" s="19"/>
      <c r="AU39" s="19"/>
      <c r="AV39" s="19"/>
      <c r="AW39" s="19"/>
      <c r="AX39" s="19"/>
      <c r="AY39" s="19"/>
      <c r="AZ39" s="19"/>
      <c r="BA39" s="19"/>
      <c r="BB39" s="19"/>
      <c r="BC39" s="19"/>
      <c r="BD39" s="19"/>
      <c r="BE39" s="19"/>
      <c r="BF39" s="19"/>
      <c r="BG39" s="19"/>
      <c r="BH39" s="19"/>
      <c r="BI39" s="19"/>
      <c r="BJ39" s="19"/>
      <c r="BK39" s="19"/>
      <c r="BL39" s="19"/>
      <c r="BM39" s="19"/>
      <c r="BN39" s="19"/>
      <c r="BO39" s="19"/>
      <c r="BP39" s="19"/>
    </row>
    <row r="40" spans="1:70" ht="18.75">
      <c r="X40" s="313"/>
      <c r="Z40" s="313"/>
      <c r="AA40" s="313"/>
      <c r="AB40" s="313"/>
      <c r="AC40" s="313"/>
      <c r="AD40" s="313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  <c r="AR40" s="19"/>
      <c r="AS40" s="19"/>
      <c r="AT40" s="19"/>
      <c r="AU40" s="19"/>
      <c r="AV40" s="19"/>
      <c r="AW40" s="19"/>
      <c r="AX40" s="19"/>
      <c r="AY40" s="19"/>
      <c r="AZ40" s="19"/>
      <c r="BA40" s="19"/>
      <c r="BB40" s="19"/>
      <c r="BC40" s="19"/>
      <c r="BD40" s="19"/>
    </row>
    <row r="41" spans="1:70" ht="18.75">
      <c r="X41" s="313"/>
      <c r="Z41" s="313"/>
      <c r="AA41" s="313"/>
      <c r="AB41" s="313"/>
      <c r="AC41" s="313"/>
      <c r="AD41" s="313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  <c r="AR41" s="19"/>
      <c r="AS41" s="19"/>
      <c r="AT41" s="19"/>
      <c r="AU41" s="19"/>
      <c r="AV41" s="19"/>
      <c r="AW41" s="19"/>
      <c r="AX41" s="19"/>
      <c r="AY41" s="19"/>
      <c r="AZ41" s="19"/>
      <c r="BA41" s="19"/>
      <c r="BB41" s="19"/>
      <c r="BC41" s="19"/>
      <c r="BD41" s="19"/>
    </row>
  </sheetData>
  <sheetProtection algorithmName="SHA-512" hashValue="EdCkxdBP2VBGxpKmfVWElk9KJ3TiiwKlnd7lCULUe7IQoA5OjCDwsQRf4FOkHB8BbKf4K2JOoQTF0rzh0ubVXg==" saltValue="GpMbpw2FHxH3/xoeCIPziQ==" spinCount="100000" sheet="1" objects="1" scenarios="1"/>
  <mergeCells count="17">
    <mergeCell ref="AD13:AJ13"/>
    <mergeCell ref="G11:N11"/>
    <mergeCell ref="O11:V11"/>
    <mergeCell ref="I13:O13"/>
    <mergeCell ref="P13:V13"/>
    <mergeCell ref="W13:AC13"/>
    <mergeCell ref="B9:D9"/>
    <mergeCell ref="E9:F9"/>
    <mergeCell ref="B10:D10"/>
    <mergeCell ref="E10:F10"/>
    <mergeCell ref="B11:D11"/>
    <mergeCell ref="E11:F11"/>
    <mergeCell ref="B6:F6"/>
    <mergeCell ref="B7:D7"/>
    <mergeCell ref="E7:F7"/>
    <mergeCell ref="B8:D8"/>
    <mergeCell ref="E8:F8"/>
  </mergeCells>
  <conditionalFormatting sqref="C16:C38">
    <cfRule type="expression" dxfId="79" priority="2">
      <formula>(B16&lt;&gt;"Outro")</formula>
    </cfRule>
  </conditionalFormatting>
  <conditionalFormatting sqref="G16:G38">
    <cfRule type="expression" dxfId="78" priority="1">
      <formula>(F16&lt;&gt;"Outro")</formula>
    </cfRule>
  </conditionalFormatting>
  <conditionalFormatting sqref="L16:L38">
    <cfRule type="expression" dxfId="77" priority="9">
      <formula>L16&gt;$D16</formula>
    </cfRule>
  </conditionalFormatting>
  <conditionalFormatting sqref="S16:S38">
    <cfRule type="expression" dxfId="76" priority="5">
      <formula>S16&gt;$D16</formula>
    </cfRule>
  </conditionalFormatting>
  <conditionalFormatting sqref="Z16:Z38">
    <cfRule type="expression" dxfId="75" priority="4">
      <formula>Z16&gt;$D16</formula>
    </cfRule>
  </conditionalFormatting>
  <conditionalFormatting sqref="AG16:AG38">
    <cfRule type="expression" dxfId="74" priority="3">
      <formula>AG16&gt;$D16</formula>
    </cfRule>
  </conditionalFormatting>
  <dataValidations count="5">
    <dataValidation type="list" allowBlank="1" showInputMessage="1" showErrorMessage="1" sqref="L5" xr:uid="{00000000-0002-0000-0900-000000000000}">
      <formula1>"&lt;Selecionar&gt;,Sim,Não"</formula1>
    </dataValidation>
    <dataValidation type="whole" operator="notEqual" showInputMessage="1" showErrorMessage="1" errorTitle="Erro" error="Se o oxigénio de referência for 21 ou não especificado por favor não preencha este campo!" sqref="E10:F10" xr:uid="{00000000-0002-0000-0900-000001000000}">
      <formula1>21</formula1>
    </dataValidation>
    <dataValidation type="list" allowBlank="1" showInputMessage="1" showErrorMessage="1" sqref="E11:F11" xr:uid="{00000000-0002-0000-0900-000002000000}">
      <formula1>"&lt;selecionar&gt;, Sim, Não"</formula1>
    </dataValidation>
    <dataValidation type="list" allowBlank="1" showInputMessage="1" showErrorMessage="1" sqref="H16:H38" xr:uid="{00000000-0002-0000-0900-000005000000}">
      <formula1>"&lt;Selecionar&gt;, Acreditado, Não acreditado"</formula1>
    </dataValidation>
    <dataValidation type="list" allowBlank="1" showInputMessage="1" showErrorMessage="1" error="Selecione &lt;LQ se o valor da monitorização for inferior ao limite de quantificação, &lt;Ld se for inferior ao limite de deteção e deixe em branco ou selecione '-' se for um valor quantificavel." sqref="J16:J38 Q16:Q38 X16:X38 AE16:AE38" xr:uid="{00000000-0002-0000-0900-000006000000}">
      <formula1>" -,&lt;LQ, &lt;Ld"</formula1>
    </dataValidation>
  </dataValidations>
  <hyperlinks>
    <hyperlink ref="B1" location="Atividade!A1" display="&lt; Voltar ao ínicio" xr:uid="{00000000-0004-0000-0900-000000000000}"/>
  </hyperlinks>
  <pageMargins left="0.25" right="0.25" top="0.75" bottom="0.75" header="0.3" footer="0.3"/>
  <pageSetup paperSize="8" scale="28" fitToHeight="0"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900-000003000000}">
          <x14:formula1>
            <xm:f>Suporte!$S$6:$S$155</xm:f>
          </x14:formula1>
          <xm:sqref>B16:B38</xm:sqref>
        </x14:dataValidation>
        <x14:dataValidation type="list" allowBlank="1" showInputMessage="1" showErrorMessage="1" xr:uid="{00000000-0002-0000-0900-000004000000}">
          <x14:formula1>
            <xm:f>Suporte!$D$6:$D$10</xm:f>
          </x14:formula1>
          <xm:sqref>F16:F38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BR41"/>
  <sheetViews>
    <sheetView zoomScale="70" zoomScaleNormal="70" workbookViewId="0">
      <selection activeCell="H28" sqref="H28"/>
    </sheetView>
  </sheetViews>
  <sheetFormatPr defaultColWidth="9" defaultRowHeight="15"/>
  <cols>
    <col min="1" max="1" width="3.25" style="14" customWidth="1"/>
    <col min="2" max="2" width="20.875" style="14" customWidth="1"/>
    <col min="3" max="3" width="13.25" style="14" customWidth="1"/>
    <col min="4" max="4" width="10.625" style="14" customWidth="1"/>
    <col min="5" max="7" width="12" style="14" customWidth="1"/>
    <col min="8" max="8" width="12.75" style="14" customWidth="1"/>
    <col min="9" max="36" width="12" style="14" customWidth="1"/>
    <col min="37" max="37" width="5.125" style="14" customWidth="1"/>
    <col min="38" max="38" width="14.125" style="14" customWidth="1"/>
    <col min="39" max="39" width="9" style="14"/>
    <col min="40" max="40" width="12.5" style="14" customWidth="1"/>
    <col min="41" max="41" width="13.375" style="14" customWidth="1"/>
    <col min="42" max="42" width="9" style="14"/>
    <col min="43" max="43" width="17.25" style="14" customWidth="1"/>
    <col min="44" max="44" width="11.375" style="14" customWidth="1"/>
    <col min="45" max="48" width="9" style="14"/>
    <col min="49" max="49" width="4.75" style="14" customWidth="1"/>
    <col min="50" max="16384" width="9" style="14"/>
  </cols>
  <sheetData>
    <row r="1" spans="1:44" customFormat="1">
      <c r="B1" s="69" t="s">
        <v>193</v>
      </c>
    </row>
    <row r="2" spans="1:44" customFormat="1" ht="18">
      <c r="A2" s="108"/>
      <c r="B2" s="109" t="s">
        <v>342</v>
      </c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  <c r="T2" s="110"/>
      <c r="U2" s="110"/>
      <c r="V2" s="111"/>
      <c r="W2" s="111"/>
      <c r="X2" s="111"/>
      <c r="Y2" s="111"/>
      <c r="Z2" s="111"/>
      <c r="AA2" s="111"/>
      <c r="AB2" s="14"/>
    </row>
    <row r="3" spans="1:44" customFormat="1" ht="18">
      <c r="A3" s="144"/>
      <c r="B3" s="145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4"/>
      <c r="U3" s="144"/>
    </row>
    <row r="4" spans="1:44" customFormat="1" ht="18.75">
      <c r="A4" s="144"/>
      <c r="B4" s="304" t="s">
        <v>370</v>
      </c>
      <c r="C4" s="305"/>
      <c r="D4" s="144"/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144"/>
      <c r="P4" s="144"/>
      <c r="Q4" s="144"/>
      <c r="R4" s="144"/>
      <c r="S4" s="144"/>
      <c r="T4" s="144"/>
      <c r="U4" s="144"/>
      <c r="V4" s="144"/>
      <c r="W4" s="144"/>
      <c r="X4" s="144"/>
      <c r="Y4" s="144"/>
      <c r="Z4" s="144"/>
      <c r="AA4" s="144"/>
      <c r="AB4" s="14"/>
    </row>
    <row r="5" spans="1:44">
      <c r="A5" s="144"/>
      <c r="B5" s="306"/>
      <c r="C5" s="307"/>
      <c r="D5" s="307"/>
      <c r="E5" s="307"/>
      <c r="F5" s="307"/>
      <c r="G5" s="307"/>
      <c r="H5" s="307"/>
      <c r="I5" s="307"/>
      <c r="J5" s="307"/>
      <c r="K5" s="307"/>
      <c r="L5" s="307"/>
      <c r="M5" s="307"/>
      <c r="N5" s="307"/>
      <c r="O5" s="307"/>
      <c r="P5" s="307"/>
      <c r="Q5" s="307"/>
      <c r="R5" s="307"/>
      <c r="S5" s="307"/>
      <c r="T5" s="307"/>
      <c r="U5" s="307"/>
      <c r="V5" s="307"/>
      <c r="W5" s="307"/>
      <c r="X5" s="307"/>
      <c r="Y5" s="307"/>
      <c r="Z5" s="307"/>
      <c r="AA5" s="307"/>
      <c r="AB5" s="307"/>
      <c r="AC5" s="307"/>
      <c r="AD5" s="307"/>
      <c r="AE5" s="307"/>
      <c r="AF5" s="307"/>
      <c r="AG5" s="307"/>
      <c r="AH5" s="307"/>
      <c r="AI5" s="307"/>
      <c r="AJ5" s="307"/>
      <c r="AK5" s="308"/>
    </row>
    <row r="6" spans="1:44" ht="18" customHeight="1">
      <c r="A6" s="19"/>
      <c r="B6" s="747" t="s">
        <v>345</v>
      </c>
      <c r="C6" s="748"/>
      <c r="D6" s="748"/>
      <c r="E6" s="748"/>
      <c r="F6" s="74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K6" s="309"/>
    </row>
    <row r="7" spans="1:44" ht="18" customHeight="1">
      <c r="A7" s="19"/>
      <c r="B7" s="750" t="s">
        <v>346</v>
      </c>
      <c r="C7" s="751"/>
      <c r="D7" s="751"/>
      <c r="E7" s="675"/>
      <c r="F7" s="675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K7" s="309"/>
    </row>
    <row r="8" spans="1:44" ht="18" customHeight="1">
      <c r="A8" s="19"/>
      <c r="B8" s="752" t="s">
        <v>347</v>
      </c>
      <c r="C8" s="753"/>
      <c r="D8" s="754"/>
      <c r="E8" s="695"/>
      <c r="F8" s="697"/>
      <c r="G8" s="19"/>
      <c r="H8" s="310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K8" s="309"/>
    </row>
    <row r="9" spans="1:44" ht="18" customHeight="1">
      <c r="A9" s="19"/>
      <c r="B9" s="750" t="s">
        <v>348</v>
      </c>
      <c r="C9" s="751"/>
      <c r="D9" s="751"/>
      <c r="E9" s="675"/>
      <c r="F9" s="675"/>
      <c r="G9" s="19"/>
      <c r="H9" s="126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K9" s="309"/>
    </row>
    <row r="10" spans="1:44" ht="18" customHeight="1">
      <c r="A10" s="19"/>
      <c r="B10" s="752" t="s">
        <v>349</v>
      </c>
      <c r="C10" s="753"/>
      <c r="D10" s="754"/>
      <c r="E10" s="695"/>
      <c r="F10" s="697"/>
      <c r="G10" s="19"/>
      <c r="H10" s="310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K10" s="309"/>
    </row>
    <row r="11" spans="1:44" ht="18" customHeight="1">
      <c r="A11" s="19"/>
      <c r="B11" s="752" t="s">
        <v>350</v>
      </c>
      <c r="C11" s="753"/>
      <c r="D11" s="754"/>
      <c r="E11" s="695"/>
      <c r="F11" s="697"/>
      <c r="G11" s="759"/>
      <c r="H11" s="759"/>
      <c r="I11" s="759"/>
      <c r="J11" s="759"/>
      <c r="K11" s="759"/>
      <c r="L11" s="759"/>
      <c r="M11" s="759"/>
      <c r="N11" s="759"/>
      <c r="O11" s="760"/>
      <c r="P11" s="760"/>
      <c r="Q11" s="760"/>
      <c r="R11" s="760"/>
      <c r="S11" s="760"/>
      <c r="T11" s="760"/>
      <c r="U11" s="760"/>
      <c r="V11" s="760"/>
      <c r="W11" s="311"/>
      <c r="X11" s="311"/>
      <c r="Y11" s="311"/>
      <c r="Z11" s="311"/>
      <c r="AA11" s="311"/>
      <c r="AB11" s="311"/>
      <c r="AC11" s="19"/>
      <c r="AD11" s="19"/>
      <c r="AK11" s="309"/>
    </row>
    <row r="12" spans="1:44" ht="18.75">
      <c r="A12" s="19"/>
      <c r="B12" s="312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313"/>
      <c r="AK12" s="309"/>
    </row>
    <row r="13" spans="1:44" ht="18.75" customHeight="1">
      <c r="A13" s="19"/>
      <c r="B13" s="314"/>
      <c r="C13" s="19"/>
      <c r="D13" s="19"/>
      <c r="E13" s="19"/>
      <c r="F13" s="19"/>
      <c r="G13" s="19"/>
      <c r="H13" s="19"/>
      <c r="I13" s="755" t="s">
        <v>351</v>
      </c>
      <c r="J13" s="756"/>
      <c r="K13" s="756"/>
      <c r="L13" s="756"/>
      <c r="M13" s="756"/>
      <c r="N13" s="756"/>
      <c r="O13" s="757"/>
      <c r="P13" s="755" t="s">
        <v>352</v>
      </c>
      <c r="Q13" s="756"/>
      <c r="R13" s="756"/>
      <c r="S13" s="756"/>
      <c r="T13" s="756"/>
      <c r="U13" s="756"/>
      <c r="V13" s="757"/>
      <c r="W13" s="755" t="s">
        <v>353</v>
      </c>
      <c r="X13" s="756"/>
      <c r="Y13" s="756"/>
      <c r="Z13" s="756"/>
      <c r="AA13" s="756"/>
      <c r="AB13" s="756"/>
      <c r="AC13" s="757"/>
      <c r="AD13" s="755" t="s">
        <v>354</v>
      </c>
      <c r="AE13" s="756"/>
      <c r="AF13" s="756"/>
      <c r="AG13" s="756"/>
      <c r="AH13" s="756"/>
      <c r="AI13" s="756"/>
      <c r="AJ13" s="758"/>
      <c r="AK13" s="309"/>
      <c r="AL13" s="313"/>
      <c r="AM13" s="313"/>
      <c r="AN13" s="313"/>
    </row>
    <row r="14" spans="1:44" ht="40.5" customHeight="1">
      <c r="A14" s="19"/>
      <c r="B14" s="315"/>
      <c r="C14" s="90"/>
      <c r="D14" s="90"/>
      <c r="E14" s="90"/>
      <c r="F14" s="90"/>
      <c r="G14" s="90"/>
      <c r="H14" s="90"/>
      <c r="I14" s="316"/>
      <c r="J14" s="317"/>
      <c r="K14" s="317"/>
      <c r="L14" s="317"/>
      <c r="M14" s="317"/>
      <c r="N14" s="317"/>
      <c r="O14" s="317"/>
      <c r="P14" s="316"/>
      <c r="Q14" s="317"/>
      <c r="R14" s="317"/>
      <c r="S14" s="317"/>
      <c r="T14" s="317"/>
      <c r="U14" s="317"/>
      <c r="V14" s="317"/>
      <c r="W14" s="316"/>
      <c r="X14" s="317"/>
      <c r="Y14" s="317"/>
      <c r="Z14" s="317"/>
      <c r="AA14" s="317"/>
      <c r="AB14" s="317"/>
      <c r="AC14" s="317"/>
      <c r="AD14" s="316"/>
      <c r="AE14" s="317"/>
      <c r="AF14" s="317"/>
      <c r="AG14" s="317"/>
      <c r="AH14" s="317"/>
      <c r="AI14" s="317"/>
      <c r="AJ14" s="318"/>
      <c r="AK14" s="319"/>
      <c r="AL14" s="313"/>
      <c r="AM14" s="313"/>
      <c r="AN14" s="313"/>
      <c r="AO14" s="313"/>
      <c r="AP14" s="313"/>
      <c r="AQ14" s="313"/>
      <c r="AR14" s="313"/>
    </row>
    <row r="15" spans="1:44" ht="107.25" customHeight="1">
      <c r="A15" s="19"/>
      <c r="B15" s="320" t="s">
        <v>355</v>
      </c>
      <c r="C15" s="198" t="s">
        <v>356</v>
      </c>
      <c r="D15" s="95" t="s">
        <v>357</v>
      </c>
      <c r="E15" s="95" t="s">
        <v>358</v>
      </c>
      <c r="F15" s="95" t="s">
        <v>359</v>
      </c>
      <c r="G15" s="197" t="s">
        <v>225</v>
      </c>
      <c r="H15" s="197" t="s">
        <v>360</v>
      </c>
      <c r="I15" s="321" t="s">
        <v>361</v>
      </c>
      <c r="J15" s="322" t="s">
        <v>362</v>
      </c>
      <c r="K15" s="323" t="s">
        <v>363</v>
      </c>
      <c r="L15" s="323" t="s">
        <v>364</v>
      </c>
      <c r="M15" s="324" t="s">
        <v>365</v>
      </c>
      <c r="N15" s="324" t="s">
        <v>366</v>
      </c>
      <c r="O15" s="325" t="s">
        <v>367</v>
      </c>
      <c r="P15" s="326" t="s">
        <v>361</v>
      </c>
      <c r="Q15" s="327" t="s">
        <v>362</v>
      </c>
      <c r="R15" s="328" t="s">
        <v>363</v>
      </c>
      <c r="S15" s="328" t="s">
        <v>364</v>
      </c>
      <c r="T15" s="324" t="s">
        <v>365</v>
      </c>
      <c r="U15" s="324" t="s">
        <v>366</v>
      </c>
      <c r="V15" s="325" t="s">
        <v>367</v>
      </c>
      <c r="W15" s="326" t="s">
        <v>361</v>
      </c>
      <c r="X15" s="327" t="s">
        <v>362</v>
      </c>
      <c r="Y15" s="328" t="s">
        <v>363</v>
      </c>
      <c r="Z15" s="328" t="s">
        <v>364</v>
      </c>
      <c r="AA15" s="324" t="s">
        <v>365</v>
      </c>
      <c r="AB15" s="324" t="s">
        <v>366</v>
      </c>
      <c r="AC15" s="325" t="s">
        <v>367</v>
      </c>
      <c r="AD15" s="326" t="s">
        <v>361</v>
      </c>
      <c r="AE15" s="327" t="s">
        <v>362</v>
      </c>
      <c r="AF15" s="328" t="s">
        <v>363</v>
      </c>
      <c r="AG15" s="328" t="s">
        <v>364</v>
      </c>
      <c r="AH15" s="324" t="s">
        <v>365</v>
      </c>
      <c r="AI15" s="324" t="s">
        <v>366</v>
      </c>
      <c r="AJ15" s="325" t="s">
        <v>367</v>
      </c>
      <c r="AK15" s="319"/>
      <c r="AL15" s="313"/>
      <c r="AM15" s="313"/>
      <c r="AN15" s="313"/>
      <c r="AO15" s="313"/>
      <c r="AP15" s="313"/>
      <c r="AQ15" s="313"/>
      <c r="AR15" s="313"/>
    </row>
    <row r="16" spans="1:44" ht="36.75" customHeight="1">
      <c r="A16" s="19"/>
      <c r="B16" s="329" t="s">
        <v>214</v>
      </c>
      <c r="C16" s="171"/>
      <c r="D16" s="317"/>
      <c r="E16" s="98" t="str">
        <f>IFERROR((M16*I16*IF(J16="&lt;LQ",(1/3),(IF(J16="&lt;Ld",0,1)))+T16*P16*IF(Q16="&lt;LQ",(1/3),(IF(Q16="&lt;Ld",0,1)))+AA16*W16*IF(X16="&lt;LQ",(1/3),(IF(X16="&lt;Ld",0,1)))+AH16*AD16*IF(AE16="&lt;LQ",(1/3),(IF(AE16="&lt;Ld",0,1))))/COUNTA(I16,P16,W16,AD16)*(IF(F16="mg/Nm3",(10^-6),IF(F16="µg/m3",(10^-9),IF(F16="ng/Nm3",(10^-12),""))))*$E$9,"")</f>
        <v/>
      </c>
      <c r="F16" s="330" t="s">
        <v>214</v>
      </c>
      <c r="G16" s="171"/>
      <c r="H16" s="331" t="s">
        <v>214</v>
      </c>
      <c r="I16" s="316"/>
      <c r="J16" s="176"/>
      <c r="K16" s="174"/>
      <c r="L16" s="332">
        <f>I16*IF(K16=21,1,(IF(ISNUMBER($E$10),(21-$E$10)/(21-K16),1)))</f>
        <v>0</v>
      </c>
      <c r="M16" s="317"/>
      <c r="N16" s="317"/>
      <c r="O16" s="333"/>
      <c r="P16" s="316"/>
      <c r="Q16" s="176"/>
      <c r="R16" s="174"/>
      <c r="S16" s="332">
        <f>P16*IF(R16=21,1,(IF(ISNUMBER($E$10),(21-$E$10)/(21-R16),1)))</f>
        <v>0</v>
      </c>
      <c r="T16" s="317"/>
      <c r="U16" s="317"/>
      <c r="V16" s="333"/>
      <c r="W16" s="316"/>
      <c r="X16" s="176"/>
      <c r="Y16" s="174"/>
      <c r="Z16" s="332">
        <f>W16*IF(Y16=21,1,(IF(ISNUMBER($E$10),(21-$E$10)/(21-Y16),1)))</f>
        <v>0</v>
      </c>
      <c r="AA16" s="317"/>
      <c r="AB16" s="317"/>
      <c r="AC16" s="333"/>
      <c r="AD16" s="316"/>
      <c r="AE16" s="176"/>
      <c r="AF16" s="174"/>
      <c r="AG16" s="332">
        <f>AD16*IF(AF16=21,1,(IF(ISNUMBER($E$10),(21-$E$10)/(21-AF16),1)))</f>
        <v>0</v>
      </c>
      <c r="AH16" s="317"/>
      <c r="AI16" s="317"/>
      <c r="AJ16" s="333"/>
      <c r="AK16" s="319"/>
      <c r="AL16" s="313"/>
      <c r="AM16" s="313"/>
      <c r="AN16" s="313"/>
      <c r="AO16" s="313"/>
      <c r="AP16" s="313"/>
      <c r="AQ16" s="313"/>
      <c r="AR16" s="313"/>
    </row>
    <row r="17" spans="1:70" ht="36.75" customHeight="1">
      <c r="A17" s="19"/>
      <c r="B17" s="329" t="s">
        <v>214</v>
      </c>
      <c r="C17" s="171"/>
      <c r="D17" s="317"/>
      <c r="E17" s="98" t="str">
        <f t="shared" ref="E17:E38" si="0">IFERROR((M17*I17*IF(J17="&lt;LQ",(1/3),(IF(J17="&lt;Ld",0,1)))+T17*P17*IF(Q17="&lt;LQ",(1/3),(IF(Q17="&lt;Ld",0,1)))+AA17*W17*IF(X17="&lt;LQ",(1/3),(IF(X17="&lt;Ld",0,1)))+AH17*AD17*IF(AE17="&lt;LQ",(1/3),(IF(AE17="&lt;Ld",0,1))))/COUNTA(I17,P17,W17,AD17)*(IF(F17="mg/Nm3",(10^-6),IF(F17="µg/m3",(10^-9),IF(F17="ng/Nm3",(10^-12),""))))*$E$9,"")</f>
        <v/>
      </c>
      <c r="F17" s="330" t="s">
        <v>214</v>
      </c>
      <c r="G17" s="171"/>
      <c r="H17" s="331" t="s">
        <v>214</v>
      </c>
      <c r="I17" s="316"/>
      <c r="J17" s="176"/>
      <c r="K17" s="174"/>
      <c r="L17" s="332">
        <f t="shared" ref="L17:L38" si="1">I17*IF(K17=21,1,(IF(ISNUMBER($E$10),(21-$E$10)/(21-K17),1)))</f>
        <v>0</v>
      </c>
      <c r="M17" s="317"/>
      <c r="N17" s="317"/>
      <c r="O17" s="334"/>
      <c r="P17" s="316"/>
      <c r="Q17" s="176"/>
      <c r="R17" s="174"/>
      <c r="S17" s="332">
        <f t="shared" ref="S17:S38" si="2">P17*IF(R17=21,1,(IF(ISNUMBER($E$10),(21-$E$10)/(21-R17),1)))</f>
        <v>0</v>
      </c>
      <c r="T17" s="317"/>
      <c r="U17" s="317"/>
      <c r="V17" s="318"/>
      <c r="W17" s="316"/>
      <c r="X17" s="176"/>
      <c r="Y17" s="174"/>
      <c r="Z17" s="332">
        <f t="shared" ref="Z17:Z38" si="3">W17*IF(Y17=21,1,(IF(ISNUMBER($E$10),(21-$E$10)/(21-Y17),1)))</f>
        <v>0</v>
      </c>
      <c r="AA17" s="317"/>
      <c r="AB17" s="317"/>
      <c r="AC17" s="333"/>
      <c r="AD17" s="316"/>
      <c r="AE17" s="176"/>
      <c r="AF17" s="174"/>
      <c r="AG17" s="332">
        <f t="shared" ref="AG17:AG38" si="4">AD17*IF(AF17=21,1,(IF(ISNUMBER($E$10),(21-$E$10)/(21-AF17),1)))</f>
        <v>0</v>
      </c>
      <c r="AH17" s="317"/>
      <c r="AI17" s="317"/>
      <c r="AJ17" s="333"/>
      <c r="AK17" s="319"/>
      <c r="AL17" s="313"/>
      <c r="AM17" s="313"/>
      <c r="AN17" s="313"/>
      <c r="AO17" s="313"/>
      <c r="AP17" s="313"/>
      <c r="AQ17" s="313"/>
      <c r="AR17" s="313"/>
      <c r="AS17" s="19"/>
      <c r="AT17" s="19"/>
    </row>
    <row r="18" spans="1:70" ht="36.75" customHeight="1">
      <c r="A18" s="19"/>
      <c r="B18" s="329" t="s">
        <v>214</v>
      </c>
      <c r="C18" s="171"/>
      <c r="D18" s="317"/>
      <c r="E18" s="98" t="str">
        <f t="shared" si="0"/>
        <v/>
      </c>
      <c r="F18" s="330" t="s">
        <v>214</v>
      </c>
      <c r="G18" s="171"/>
      <c r="H18" s="331" t="s">
        <v>214</v>
      </c>
      <c r="I18" s="316"/>
      <c r="J18" s="176"/>
      <c r="K18" s="174"/>
      <c r="L18" s="332">
        <f t="shared" si="1"/>
        <v>0</v>
      </c>
      <c r="M18" s="317"/>
      <c r="N18" s="317"/>
      <c r="O18" s="333"/>
      <c r="P18" s="316"/>
      <c r="Q18" s="176"/>
      <c r="R18" s="174"/>
      <c r="S18" s="332">
        <f t="shared" si="2"/>
        <v>0</v>
      </c>
      <c r="T18" s="317"/>
      <c r="U18" s="317"/>
      <c r="V18" s="318"/>
      <c r="W18" s="316"/>
      <c r="X18" s="176"/>
      <c r="Y18" s="174"/>
      <c r="Z18" s="332">
        <f t="shared" si="3"/>
        <v>0</v>
      </c>
      <c r="AA18" s="317"/>
      <c r="AB18" s="317"/>
      <c r="AC18" s="333"/>
      <c r="AD18" s="316"/>
      <c r="AE18" s="176"/>
      <c r="AF18" s="174"/>
      <c r="AG18" s="332">
        <f t="shared" si="4"/>
        <v>0</v>
      </c>
      <c r="AH18" s="317"/>
      <c r="AI18" s="317"/>
      <c r="AJ18" s="333"/>
      <c r="AK18" s="319"/>
      <c r="AL18" s="313"/>
      <c r="AM18" s="313"/>
      <c r="AN18" s="313"/>
      <c r="AO18" s="313"/>
      <c r="AP18" s="313"/>
      <c r="AQ18" s="313"/>
      <c r="AR18" s="313"/>
      <c r="AS18" s="19"/>
      <c r="AT18" s="19"/>
    </row>
    <row r="19" spans="1:70" ht="36.75" customHeight="1">
      <c r="A19" s="19"/>
      <c r="B19" s="329" t="s">
        <v>214</v>
      </c>
      <c r="C19" s="171"/>
      <c r="D19" s="317"/>
      <c r="E19" s="98" t="str">
        <f t="shared" si="0"/>
        <v/>
      </c>
      <c r="F19" s="330" t="s">
        <v>214</v>
      </c>
      <c r="G19" s="171"/>
      <c r="H19" s="331" t="s">
        <v>214</v>
      </c>
      <c r="I19" s="316"/>
      <c r="J19" s="176"/>
      <c r="K19" s="174"/>
      <c r="L19" s="332">
        <f t="shared" si="1"/>
        <v>0</v>
      </c>
      <c r="M19" s="317"/>
      <c r="N19" s="317"/>
      <c r="O19" s="333"/>
      <c r="P19" s="316"/>
      <c r="Q19" s="176"/>
      <c r="R19" s="174"/>
      <c r="S19" s="332">
        <f t="shared" si="2"/>
        <v>0</v>
      </c>
      <c r="T19" s="317"/>
      <c r="U19" s="317"/>
      <c r="V19" s="318"/>
      <c r="W19" s="316"/>
      <c r="X19" s="176"/>
      <c r="Y19" s="174"/>
      <c r="Z19" s="332">
        <f t="shared" si="3"/>
        <v>0</v>
      </c>
      <c r="AA19" s="317"/>
      <c r="AB19" s="317"/>
      <c r="AC19" s="333"/>
      <c r="AD19" s="316"/>
      <c r="AE19" s="176"/>
      <c r="AF19" s="174"/>
      <c r="AG19" s="332">
        <f t="shared" si="4"/>
        <v>0</v>
      </c>
      <c r="AH19" s="317"/>
      <c r="AI19" s="317"/>
      <c r="AJ19" s="333"/>
      <c r="AK19" s="319"/>
      <c r="AL19" s="313"/>
      <c r="AM19" s="313"/>
      <c r="AN19" s="313"/>
      <c r="AO19" s="313"/>
      <c r="AP19" s="313"/>
      <c r="AQ19" s="313"/>
      <c r="AR19" s="313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P19" s="19"/>
    </row>
    <row r="20" spans="1:70" ht="36.75" customHeight="1">
      <c r="A20" s="19"/>
      <c r="B20" s="329" t="s">
        <v>214</v>
      </c>
      <c r="C20" s="171"/>
      <c r="D20" s="317"/>
      <c r="E20" s="98" t="str">
        <f t="shared" si="0"/>
        <v/>
      </c>
      <c r="F20" s="330" t="s">
        <v>214</v>
      </c>
      <c r="G20" s="171"/>
      <c r="H20" s="331" t="s">
        <v>214</v>
      </c>
      <c r="I20" s="316"/>
      <c r="J20" s="176"/>
      <c r="K20" s="174"/>
      <c r="L20" s="332">
        <f t="shared" si="1"/>
        <v>0</v>
      </c>
      <c r="M20" s="317"/>
      <c r="N20" s="317"/>
      <c r="O20" s="333"/>
      <c r="P20" s="316"/>
      <c r="Q20" s="176"/>
      <c r="R20" s="174"/>
      <c r="S20" s="332">
        <f t="shared" si="2"/>
        <v>0</v>
      </c>
      <c r="T20" s="317"/>
      <c r="U20" s="317"/>
      <c r="V20" s="318"/>
      <c r="W20" s="316"/>
      <c r="X20" s="176"/>
      <c r="Y20" s="174"/>
      <c r="Z20" s="332">
        <f t="shared" si="3"/>
        <v>0</v>
      </c>
      <c r="AA20" s="317"/>
      <c r="AB20" s="317"/>
      <c r="AC20" s="333"/>
      <c r="AD20" s="316"/>
      <c r="AE20" s="176"/>
      <c r="AF20" s="174"/>
      <c r="AG20" s="332">
        <f t="shared" si="4"/>
        <v>0</v>
      </c>
      <c r="AH20" s="317"/>
      <c r="AI20" s="317"/>
      <c r="AJ20" s="333"/>
      <c r="AK20" s="319"/>
      <c r="AL20" s="313"/>
      <c r="AM20" s="313"/>
      <c r="AN20" s="313"/>
      <c r="AO20" s="313"/>
      <c r="AP20" s="313"/>
      <c r="AQ20" s="313"/>
      <c r="AR20" s="313"/>
      <c r="AS20" s="19"/>
      <c r="AT20" s="19"/>
      <c r="AU20" s="19"/>
      <c r="AV20" s="19"/>
      <c r="AW20" s="19"/>
      <c r="AX20" s="19"/>
      <c r="AY20" s="19"/>
      <c r="AZ20" s="19"/>
      <c r="BA20" s="19"/>
      <c r="BB20" s="19"/>
      <c r="BC20" s="19"/>
      <c r="BD20" s="19"/>
      <c r="BE20" s="19"/>
      <c r="BF20" s="19"/>
      <c r="BG20" s="19"/>
      <c r="BH20" s="19"/>
      <c r="BI20" s="19"/>
      <c r="BP20" s="19"/>
    </row>
    <row r="21" spans="1:70" ht="36.75" customHeight="1">
      <c r="A21" s="19"/>
      <c r="B21" s="329" t="s">
        <v>214</v>
      </c>
      <c r="C21" s="171"/>
      <c r="D21" s="317"/>
      <c r="E21" s="98" t="str">
        <f t="shared" si="0"/>
        <v/>
      </c>
      <c r="F21" s="330" t="s">
        <v>214</v>
      </c>
      <c r="G21" s="171"/>
      <c r="H21" s="331" t="s">
        <v>214</v>
      </c>
      <c r="I21" s="316"/>
      <c r="J21" s="176"/>
      <c r="K21" s="174"/>
      <c r="L21" s="332">
        <f t="shared" si="1"/>
        <v>0</v>
      </c>
      <c r="M21" s="317"/>
      <c r="N21" s="317"/>
      <c r="O21" s="333"/>
      <c r="P21" s="316"/>
      <c r="Q21" s="176"/>
      <c r="R21" s="174"/>
      <c r="S21" s="332">
        <f t="shared" si="2"/>
        <v>0</v>
      </c>
      <c r="T21" s="317"/>
      <c r="U21" s="317"/>
      <c r="V21" s="318"/>
      <c r="W21" s="316"/>
      <c r="X21" s="176"/>
      <c r="Y21" s="174"/>
      <c r="Z21" s="332">
        <f t="shared" si="3"/>
        <v>0</v>
      </c>
      <c r="AA21" s="317"/>
      <c r="AB21" s="317"/>
      <c r="AC21" s="333"/>
      <c r="AD21" s="316"/>
      <c r="AE21" s="176"/>
      <c r="AF21" s="174"/>
      <c r="AG21" s="332">
        <f t="shared" si="4"/>
        <v>0</v>
      </c>
      <c r="AH21" s="317"/>
      <c r="AI21" s="317"/>
      <c r="AJ21" s="333"/>
      <c r="AK21" s="319"/>
      <c r="AL21" s="313"/>
      <c r="AM21" s="313"/>
      <c r="AN21" s="313"/>
      <c r="AO21" s="313"/>
      <c r="AP21" s="313"/>
      <c r="AQ21" s="313"/>
      <c r="AR21" s="313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P21" s="19"/>
    </row>
    <row r="22" spans="1:70" ht="36.75" customHeight="1">
      <c r="A22" s="19"/>
      <c r="B22" s="329" t="s">
        <v>214</v>
      </c>
      <c r="C22" s="171"/>
      <c r="D22" s="317"/>
      <c r="E22" s="98" t="str">
        <f t="shared" si="0"/>
        <v/>
      </c>
      <c r="F22" s="330" t="s">
        <v>214</v>
      </c>
      <c r="G22" s="171"/>
      <c r="H22" s="331" t="s">
        <v>214</v>
      </c>
      <c r="I22" s="316"/>
      <c r="J22" s="176"/>
      <c r="K22" s="174"/>
      <c r="L22" s="332">
        <f t="shared" si="1"/>
        <v>0</v>
      </c>
      <c r="M22" s="317"/>
      <c r="N22" s="317"/>
      <c r="O22" s="333"/>
      <c r="P22" s="316"/>
      <c r="Q22" s="176"/>
      <c r="R22" s="174"/>
      <c r="S22" s="332">
        <f t="shared" si="2"/>
        <v>0</v>
      </c>
      <c r="T22" s="317"/>
      <c r="U22" s="317"/>
      <c r="V22" s="318"/>
      <c r="W22" s="316"/>
      <c r="X22" s="176"/>
      <c r="Y22" s="174"/>
      <c r="Z22" s="332">
        <f t="shared" si="3"/>
        <v>0</v>
      </c>
      <c r="AA22" s="317"/>
      <c r="AB22" s="317"/>
      <c r="AC22" s="333"/>
      <c r="AD22" s="316"/>
      <c r="AE22" s="176"/>
      <c r="AF22" s="174"/>
      <c r="AG22" s="332">
        <f t="shared" si="4"/>
        <v>0</v>
      </c>
      <c r="AH22" s="317"/>
      <c r="AI22" s="317"/>
      <c r="AJ22" s="333"/>
      <c r="AK22" s="319"/>
      <c r="AL22" s="313"/>
      <c r="AM22" s="313"/>
      <c r="AN22" s="313"/>
      <c r="AO22" s="313"/>
      <c r="AP22" s="313"/>
      <c r="AQ22" s="313"/>
      <c r="AR22" s="313"/>
      <c r="AS22" s="19"/>
      <c r="AT22" s="19"/>
      <c r="AU22" s="19"/>
      <c r="AV22" s="19"/>
      <c r="AW22" s="19"/>
      <c r="AX22" s="19"/>
      <c r="AY22" s="19"/>
      <c r="AZ22" s="19"/>
      <c r="BA22" s="19"/>
      <c r="BB22" s="19"/>
      <c r="BC22" s="19"/>
      <c r="BD22" s="19"/>
      <c r="BE22" s="19"/>
      <c r="BF22" s="19"/>
      <c r="BG22" s="19"/>
      <c r="BH22" s="19"/>
      <c r="BI22" s="19"/>
      <c r="BP22" s="19"/>
    </row>
    <row r="23" spans="1:70" ht="36.75" customHeight="1">
      <c r="A23" s="19"/>
      <c r="B23" s="329" t="s">
        <v>214</v>
      </c>
      <c r="C23" s="171"/>
      <c r="D23" s="317"/>
      <c r="E23" s="98" t="str">
        <f t="shared" si="0"/>
        <v/>
      </c>
      <c r="F23" s="330" t="s">
        <v>214</v>
      </c>
      <c r="G23" s="171"/>
      <c r="H23" s="331" t="s">
        <v>214</v>
      </c>
      <c r="I23" s="316"/>
      <c r="J23" s="176"/>
      <c r="K23" s="174"/>
      <c r="L23" s="332">
        <f t="shared" si="1"/>
        <v>0</v>
      </c>
      <c r="M23" s="317"/>
      <c r="N23" s="317"/>
      <c r="O23" s="333"/>
      <c r="P23" s="316"/>
      <c r="Q23" s="176"/>
      <c r="R23" s="174"/>
      <c r="S23" s="332">
        <f t="shared" si="2"/>
        <v>0</v>
      </c>
      <c r="T23" s="317"/>
      <c r="U23" s="317"/>
      <c r="V23" s="318"/>
      <c r="W23" s="316"/>
      <c r="X23" s="176"/>
      <c r="Y23" s="174"/>
      <c r="Z23" s="332">
        <f t="shared" si="3"/>
        <v>0</v>
      </c>
      <c r="AA23" s="317"/>
      <c r="AB23" s="317"/>
      <c r="AC23" s="333"/>
      <c r="AD23" s="316"/>
      <c r="AE23" s="176"/>
      <c r="AF23" s="174"/>
      <c r="AG23" s="332">
        <f t="shared" si="4"/>
        <v>0</v>
      </c>
      <c r="AH23" s="317"/>
      <c r="AI23" s="317"/>
      <c r="AJ23" s="333"/>
      <c r="AK23" s="319"/>
      <c r="AL23" s="313"/>
      <c r="AM23" s="313"/>
      <c r="AN23" s="313"/>
      <c r="AO23" s="313"/>
      <c r="AP23" s="313"/>
      <c r="AQ23" s="313"/>
      <c r="AR23" s="313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19"/>
      <c r="BE23" s="19"/>
      <c r="BF23" s="19"/>
      <c r="BG23" s="19"/>
      <c r="BH23" s="19"/>
      <c r="BI23" s="19"/>
      <c r="BP23" s="19"/>
    </row>
    <row r="24" spans="1:70" ht="36.75" customHeight="1">
      <c r="A24" s="19"/>
      <c r="B24" s="329" t="s">
        <v>214</v>
      </c>
      <c r="C24" s="171"/>
      <c r="D24" s="317"/>
      <c r="E24" s="98" t="str">
        <f t="shared" si="0"/>
        <v/>
      </c>
      <c r="F24" s="330" t="s">
        <v>214</v>
      </c>
      <c r="G24" s="171"/>
      <c r="H24" s="331" t="s">
        <v>214</v>
      </c>
      <c r="I24" s="316"/>
      <c r="J24" s="176"/>
      <c r="K24" s="174"/>
      <c r="L24" s="332">
        <f t="shared" si="1"/>
        <v>0</v>
      </c>
      <c r="M24" s="317"/>
      <c r="N24" s="317"/>
      <c r="O24" s="333"/>
      <c r="P24" s="316"/>
      <c r="Q24" s="176"/>
      <c r="R24" s="174"/>
      <c r="S24" s="332">
        <f t="shared" si="2"/>
        <v>0</v>
      </c>
      <c r="T24" s="317"/>
      <c r="U24" s="317"/>
      <c r="V24" s="318"/>
      <c r="W24" s="316"/>
      <c r="X24" s="176"/>
      <c r="Y24" s="174"/>
      <c r="Z24" s="332">
        <f t="shared" si="3"/>
        <v>0</v>
      </c>
      <c r="AA24" s="317"/>
      <c r="AB24" s="317"/>
      <c r="AC24" s="333"/>
      <c r="AD24" s="316"/>
      <c r="AE24" s="176"/>
      <c r="AF24" s="174"/>
      <c r="AG24" s="332">
        <f t="shared" si="4"/>
        <v>0</v>
      </c>
      <c r="AH24" s="317"/>
      <c r="AI24" s="317"/>
      <c r="AJ24" s="333"/>
      <c r="AK24" s="319"/>
      <c r="AL24" s="313"/>
      <c r="AM24" s="313"/>
      <c r="AN24" s="313"/>
      <c r="AO24" s="313"/>
      <c r="AP24" s="313"/>
      <c r="AQ24" s="313"/>
      <c r="AR24" s="313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19"/>
      <c r="BE24" s="19"/>
      <c r="BF24" s="19"/>
      <c r="BG24" s="19"/>
      <c r="BH24" s="19"/>
      <c r="BI24" s="19"/>
      <c r="BP24" s="19"/>
    </row>
    <row r="25" spans="1:70" ht="36.75" customHeight="1">
      <c r="A25" s="19"/>
      <c r="B25" s="329" t="s">
        <v>214</v>
      </c>
      <c r="C25" s="171"/>
      <c r="D25" s="317"/>
      <c r="E25" s="98" t="str">
        <f t="shared" si="0"/>
        <v/>
      </c>
      <c r="F25" s="330" t="s">
        <v>214</v>
      </c>
      <c r="G25" s="171"/>
      <c r="H25" s="331" t="s">
        <v>214</v>
      </c>
      <c r="I25" s="316"/>
      <c r="J25" s="176"/>
      <c r="K25" s="174"/>
      <c r="L25" s="332">
        <f t="shared" si="1"/>
        <v>0</v>
      </c>
      <c r="M25" s="317"/>
      <c r="N25" s="317"/>
      <c r="O25" s="333"/>
      <c r="P25" s="316"/>
      <c r="Q25" s="176"/>
      <c r="R25" s="174"/>
      <c r="S25" s="332">
        <f t="shared" si="2"/>
        <v>0</v>
      </c>
      <c r="T25" s="317"/>
      <c r="U25" s="317"/>
      <c r="V25" s="318"/>
      <c r="W25" s="316"/>
      <c r="X25" s="176"/>
      <c r="Y25" s="174"/>
      <c r="Z25" s="332">
        <f t="shared" si="3"/>
        <v>0</v>
      </c>
      <c r="AA25" s="317"/>
      <c r="AB25" s="317"/>
      <c r="AC25" s="333"/>
      <c r="AD25" s="316"/>
      <c r="AE25" s="176"/>
      <c r="AF25" s="174"/>
      <c r="AG25" s="332">
        <f t="shared" si="4"/>
        <v>0</v>
      </c>
      <c r="AH25" s="317"/>
      <c r="AI25" s="317"/>
      <c r="AJ25" s="333"/>
      <c r="AK25" s="319"/>
      <c r="AL25" s="313"/>
      <c r="AM25" s="313"/>
      <c r="AN25" s="313"/>
      <c r="AO25" s="313"/>
      <c r="AP25" s="313"/>
      <c r="AQ25" s="313"/>
      <c r="AR25" s="313"/>
      <c r="AS25" s="19"/>
      <c r="AT25" s="19"/>
      <c r="AU25" s="19"/>
      <c r="AV25" s="19"/>
      <c r="AW25" s="19"/>
      <c r="AX25" s="19"/>
      <c r="AY25" s="19"/>
      <c r="AZ25" s="19"/>
      <c r="BA25" s="19"/>
      <c r="BB25" s="19"/>
      <c r="BC25" s="19"/>
      <c r="BD25" s="19"/>
      <c r="BE25" s="19"/>
      <c r="BF25" s="19"/>
      <c r="BG25" s="19"/>
      <c r="BH25" s="19"/>
      <c r="BI25" s="19"/>
      <c r="BP25" s="19"/>
    </row>
    <row r="26" spans="1:70" ht="36.75" customHeight="1">
      <c r="A26" s="19"/>
      <c r="B26" s="329" t="s">
        <v>214</v>
      </c>
      <c r="C26" s="171"/>
      <c r="D26" s="317"/>
      <c r="E26" s="98" t="str">
        <f t="shared" si="0"/>
        <v/>
      </c>
      <c r="F26" s="330" t="s">
        <v>214</v>
      </c>
      <c r="G26" s="171"/>
      <c r="H26" s="331" t="s">
        <v>214</v>
      </c>
      <c r="I26" s="316"/>
      <c r="J26" s="176"/>
      <c r="K26" s="174"/>
      <c r="L26" s="332">
        <f t="shared" si="1"/>
        <v>0</v>
      </c>
      <c r="M26" s="317"/>
      <c r="N26" s="317"/>
      <c r="O26" s="333"/>
      <c r="P26" s="316"/>
      <c r="Q26" s="176"/>
      <c r="R26" s="174"/>
      <c r="S26" s="332">
        <f t="shared" si="2"/>
        <v>0</v>
      </c>
      <c r="T26" s="317"/>
      <c r="U26" s="317"/>
      <c r="V26" s="318"/>
      <c r="W26" s="316"/>
      <c r="X26" s="176"/>
      <c r="Y26" s="174"/>
      <c r="Z26" s="332">
        <f t="shared" si="3"/>
        <v>0</v>
      </c>
      <c r="AA26" s="317"/>
      <c r="AB26" s="317"/>
      <c r="AC26" s="333"/>
      <c r="AD26" s="316"/>
      <c r="AE26" s="176"/>
      <c r="AF26" s="174"/>
      <c r="AG26" s="332">
        <f t="shared" si="4"/>
        <v>0</v>
      </c>
      <c r="AH26" s="317"/>
      <c r="AI26" s="317"/>
      <c r="AJ26" s="333"/>
      <c r="AK26" s="319"/>
      <c r="AL26" s="313"/>
      <c r="AM26" s="313"/>
      <c r="AN26" s="313"/>
      <c r="AO26" s="313"/>
      <c r="AP26" s="313"/>
      <c r="AQ26" s="313"/>
      <c r="AR26" s="313"/>
      <c r="AS26" s="19"/>
      <c r="AT26" s="19"/>
      <c r="AU26" s="19"/>
      <c r="AV26" s="19"/>
      <c r="AW26" s="19"/>
      <c r="AX26" s="19"/>
      <c r="AY26" s="19"/>
      <c r="AZ26" s="19"/>
      <c r="BA26" s="19"/>
      <c r="BB26" s="19"/>
      <c r="BC26" s="19"/>
      <c r="BD26" s="19"/>
      <c r="BE26" s="19"/>
      <c r="BF26" s="19"/>
      <c r="BG26" s="19"/>
      <c r="BH26" s="19"/>
      <c r="BI26" s="19"/>
      <c r="BP26" s="19"/>
    </row>
    <row r="27" spans="1:70" ht="36.75" customHeight="1">
      <c r="A27" s="19"/>
      <c r="B27" s="329" t="s">
        <v>214</v>
      </c>
      <c r="C27" s="171"/>
      <c r="D27" s="317"/>
      <c r="E27" s="98" t="str">
        <f t="shared" si="0"/>
        <v/>
      </c>
      <c r="F27" s="330" t="s">
        <v>214</v>
      </c>
      <c r="G27" s="171"/>
      <c r="H27" s="331" t="s">
        <v>214</v>
      </c>
      <c r="I27" s="316"/>
      <c r="J27" s="176"/>
      <c r="K27" s="174"/>
      <c r="L27" s="332">
        <f t="shared" si="1"/>
        <v>0</v>
      </c>
      <c r="M27" s="317"/>
      <c r="N27" s="317"/>
      <c r="O27" s="333"/>
      <c r="P27" s="316"/>
      <c r="Q27" s="176"/>
      <c r="R27" s="174"/>
      <c r="S27" s="332">
        <f t="shared" si="2"/>
        <v>0</v>
      </c>
      <c r="T27" s="317"/>
      <c r="U27" s="317"/>
      <c r="V27" s="318"/>
      <c r="W27" s="316"/>
      <c r="X27" s="176"/>
      <c r="Y27" s="174"/>
      <c r="Z27" s="332">
        <f t="shared" si="3"/>
        <v>0</v>
      </c>
      <c r="AA27" s="317"/>
      <c r="AB27" s="317"/>
      <c r="AC27" s="333"/>
      <c r="AD27" s="316"/>
      <c r="AE27" s="176"/>
      <c r="AF27" s="174"/>
      <c r="AG27" s="332">
        <f t="shared" si="4"/>
        <v>0</v>
      </c>
      <c r="AH27" s="317"/>
      <c r="AI27" s="317"/>
      <c r="AJ27" s="333"/>
      <c r="AK27" s="319"/>
      <c r="AL27" s="313"/>
      <c r="AM27" s="313"/>
      <c r="AN27" s="313"/>
      <c r="AO27" s="313"/>
      <c r="AP27" s="313"/>
      <c r="AQ27" s="313"/>
      <c r="AR27" s="313"/>
      <c r="AS27" s="19"/>
      <c r="AT27" s="19"/>
      <c r="AU27" s="19"/>
      <c r="AV27" s="19"/>
      <c r="AW27" s="19"/>
      <c r="AX27" s="19"/>
      <c r="AY27" s="19"/>
      <c r="AZ27" s="19"/>
      <c r="BA27" s="19"/>
      <c r="BB27" s="19"/>
      <c r="BC27" s="19"/>
      <c r="BD27" s="19"/>
      <c r="BE27" s="19"/>
      <c r="BF27" s="19"/>
      <c r="BG27" s="19"/>
      <c r="BH27" s="19"/>
      <c r="BI27" s="19"/>
      <c r="BP27" s="19"/>
    </row>
    <row r="28" spans="1:70" ht="36.75" customHeight="1">
      <c r="A28" s="19"/>
      <c r="B28" s="329" t="s">
        <v>214</v>
      </c>
      <c r="C28" s="171"/>
      <c r="D28" s="317"/>
      <c r="E28" s="98" t="str">
        <f t="shared" si="0"/>
        <v/>
      </c>
      <c r="F28" s="330" t="s">
        <v>214</v>
      </c>
      <c r="G28" s="171"/>
      <c r="H28" s="331" t="s">
        <v>214</v>
      </c>
      <c r="I28" s="316"/>
      <c r="J28" s="176"/>
      <c r="K28" s="174"/>
      <c r="L28" s="332">
        <f t="shared" si="1"/>
        <v>0</v>
      </c>
      <c r="M28" s="317"/>
      <c r="N28" s="317"/>
      <c r="O28" s="333"/>
      <c r="P28" s="316"/>
      <c r="Q28" s="176"/>
      <c r="R28" s="174"/>
      <c r="S28" s="332">
        <f t="shared" si="2"/>
        <v>0</v>
      </c>
      <c r="T28" s="317"/>
      <c r="U28" s="317"/>
      <c r="V28" s="318"/>
      <c r="W28" s="316"/>
      <c r="X28" s="176"/>
      <c r="Y28" s="174"/>
      <c r="Z28" s="332">
        <f t="shared" si="3"/>
        <v>0</v>
      </c>
      <c r="AA28" s="317"/>
      <c r="AB28" s="317"/>
      <c r="AC28" s="333"/>
      <c r="AD28" s="316"/>
      <c r="AE28" s="176"/>
      <c r="AF28" s="174"/>
      <c r="AG28" s="332">
        <f t="shared" si="4"/>
        <v>0</v>
      </c>
      <c r="AH28" s="317"/>
      <c r="AI28" s="317"/>
      <c r="AJ28" s="333"/>
      <c r="AK28" s="319"/>
      <c r="AL28" s="313"/>
      <c r="AM28" s="313"/>
      <c r="AN28" s="313"/>
      <c r="AO28" s="313"/>
      <c r="AP28" s="313"/>
      <c r="AQ28" s="313"/>
      <c r="AR28" s="313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19"/>
      <c r="BE28" s="19"/>
      <c r="BF28" s="19"/>
      <c r="BG28" s="19"/>
      <c r="BH28" s="19"/>
      <c r="BI28" s="19"/>
      <c r="BJ28" s="19"/>
      <c r="BK28" s="19"/>
      <c r="BL28" s="19"/>
      <c r="BM28" s="19"/>
      <c r="BN28" s="19"/>
      <c r="BO28" s="19"/>
      <c r="BP28" s="19"/>
      <c r="BQ28" s="19"/>
      <c r="BR28" s="19"/>
    </row>
    <row r="29" spans="1:70" ht="36.75" customHeight="1">
      <c r="A29" s="19"/>
      <c r="B29" s="329" t="s">
        <v>214</v>
      </c>
      <c r="C29" s="171"/>
      <c r="D29" s="317"/>
      <c r="E29" s="98" t="str">
        <f t="shared" si="0"/>
        <v/>
      </c>
      <c r="F29" s="330" t="s">
        <v>214</v>
      </c>
      <c r="G29" s="171"/>
      <c r="H29" s="331" t="s">
        <v>214</v>
      </c>
      <c r="I29" s="316"/>
      <c r="J29" s="176"/>
      <c r="K29" s="174"/>
      <c r="L29" s="332">
        <f t="shared" si="1"/>
        <v>0</v>
      </c>
      <c r="M29" s="317"/>
      <c r="N29" s="317"/>
      <c r="O29" s="333"/>
      <c r="P29" s="316"/>
      <c r="Q29" s="176"/>
      <c r="R29" s="174"/>
      <c r="S29" s="332">
        <f t="shared" si="2"/>
        <v>0</v>
      </c>
      <c r="T29" s="317"/>
      <c r="U29" s="317"/>
      <c r="V29" s="318"/>
      <c r="W29" s="316"/>
      <c r="X29" s="176"/>
      <c r="Y29" s="174"/>
      <c r="Z29" s="332">
        <f t="shared" si="3"/>
        <v>0</v>
      </c>
      <c r="AA29" s="317"/>
      <c r="AB29" s="317"/>
      <c r="AC29" s="333"/>
      <c r="AD29" s="316"/>
      <c r="AE29" s="176"/>
      <c r="AF29" s="174"/>
      <c r="AG29" s="332">
        <f t="shared" si="4"/>
        <v>0</v>
      </c>
      <c r="AH29" s="317"/>
      <c r="AI29" s="317"/>
      <c r="AJ29" s="333"/>
      <c r="AK29" s="319"/>
      <c r="AL29" s="313"/>
      <c r="AM29" s="313"/>
      <c r="AN29" s="313"/>
      <c r="AO29" s="313"/>
      <c r="AP29" s="313"/>
      <c r="AQ29" s="313"/>
      <c r="AR29" s="313"/>
      <c r="AS29" s="19"/>
      <c r="AT29" s="19"/>
      <c r="AU29" s="19"/>
      <c r="AV29" s="19"/>
      <c r="AW29" s="19"/>
      <c r="AX29" s="19"/>
      <c r="AY29" s="19"/>
      <c r="AZ29" s="19"/>
      <c r="BA29" s="19"/>
      <c r="BB29" s="19"/>
      <c r="BC29" s="19"/>
      <c r="BD29" s="19"/>
      <c r="BE29" s="19"/>
      <c r="BF29" s="19"/>
      <c r="BG29" s="19"/>
      <c r="BH29" s="19"/>
      <c r="BI29" s="19"/>
      <c r="BJ29" s="19"/>
      <c r="BK29" s="19"/>
      <c r="BL29" s="19"/>
      <c r="BM29" s="19"/>
      <c r="BN29" s="19"/>
      <c r="BO29" s="19"/>
      <c r="BP29" s="19"/>
      <c r="BQ29" s="19"/>
      <c r="BR29" s="19"/>
    </row>
    <row r="30" spans="1:70" ht="36.75" customHeight="1">
      <c r="A30" s="19"/>
      <c r="B30" s="329" t="s">
        <v>214</v>
      </c>
      <c r="C30" s="171"/>
      <c r="D30" s="317"/>
      <c r="E30" s="98" t="str">
        <f t="shared" si="0"/>
        <v/>
      </c>
      <c r="F30" s="330" t="s">
        <v>214</v>
      </c>
      <c r="G30" s="171"/>
      <c r="H30" s="331" t="s">
        <v>214</v>
      </c>
      <c r="I30" s="316"/>
      <c r="J30" s="176"/>
      <c r="K30" s="174"/>
      <c r="L30" s="332">
        <f t="shared" si="1"/>
        <v>0</v>
      </c>
      <c r="M30" s="317"/>
      <c r="N30" s="317"/>
      <c r="O30" s="333"/>
      <c r="P30" s="316"/>
      <c r="Q30" s="176"/>
      <c r="R30" s="174"/>
      <c r="S30" s="332">
        <f t="shared" si="2"/>
        <v>0</v>
      </c>
      <c r="T30" s="317"/>
      <c r="U30" s="317"/>
      <c r="V30" s="318"/>
      <c r="W30" s="316"/>
      <c r="X30" s="176"/>
      <c r="Y30" s="174"/>
      <c r="Z30" s="332">
        <f t="shared" si="3"/>
        <v>0</v>
      </c>
      <c r="AA30" s="317"/>
      <c r="AB30" s="317"/>
      <c r="AC30" s="333"/>
      <c r="AD30" s="316"/>
      <c r="AE30" s="176"/>
      <c r="AF30" s="174"/>
      <c r="AG30" s="332">
        <f t="shared" si="4"/>
        <v>0</v>
      </c>
      <c r="AH30" s="317"/>
      <c r="AI30" s="317"/>
      <c r="AJ30" s="333"/>
      <c r="AK30" s="319"/>
      <c r="AL30" s="313"/>
      <c r="AM30" s="313"/>
      <c r="AN30" s="313"/>
      <c r="AO30" s="313"/>
      <c r="AP30" s="313"/>
      <c r="AQ30" s="313"/>
      <c r="AR30" s="313"/>
      <c r="AS30" s="19"/>
      <c r="AT30" s="19"/>
      <c r="AU30" s="19"/>
      <c r="AV30" s="19"/>
      <c r="AW30" s="19"/>
      <c r="AX30" s="19"/>
      <c r="AY30" s="19"/>
      <c r="AZ30" s="19"/>
      <c r="BA30" s="19"/>
      <c r="BB30" s="19"/>
      <c r="BC30" s="19"/>
      <c r="BD30" s="19"/>
      <c r="BE30" s="19"/>
      <c r="BF30" s="19"/>
      <c r="BG30" s="19"/>
      <c r="BH30" s="19"/>
      <c r="BI30" s="19"/>
      <c r="BJ30" s="19"/>
      <c r="BK30" s="19"/>
      <c r="BL30" s="19"/>
      <c r="BM30" s="19"/>
      <c r="BN30" s="19"/>
      <c r="BO30" s="19"/>
      <c r="BP30" s="19"/>
      <c r="BQ30" s="19"/>
      <c r="BR30" s="19"/>
    </row>
    <row r="31" spans="1:70" ht="36.75" customHeight="1">
      <c r="A31" s="19"/>
      <c r="B31" s="329" t="s">
        <v>214</v>
      </c>
      <c r="C31" s="171"/>
      <c r="D31" s="317"/>
      <c r="E31" s="98" t="str">
        <f t="shared" si="0"/>
        <v/>
      </c>
      <c r="F31" s="330" t="s">
        <v>214</v>
      </c>
      <c r="G31" s="171"/>
      <c r="H31" s="331" t="s">
        <v>214</v>
      </c>
      <c r="I31" s="316"/>
      <c r="J31" s="176"/>
      <c r="K31" s="174"/>
      <c r="L31" s="332">
        <f t="shared" si="1"/>
        <v>0</v>
      </c>
      <c r="M31" s="317"/>
      <c r="N31" s="317"/>
      <c r="O31" s="333"/>
      <c r="P31" s="316"/>
      <c r="Q31" s="176"/>
      <c r="R31" s="174"/>
      <c r="S31" s="332">
        <f t="shared" si="2"/>
        <v>0</v>
      </c>
      <c r="T31" s="317"/>
      <c r="U31" s="317"/>
      <c r="V31" s="318"/>
      <c r="W31" s="316"/>
      <c r="X31" s="176"/>
      <c r="Y31" s="174"/>
      <c r="Z31" s="332">
        <f t="shared" si="3"/>
        <v>0</v>
      </c>
      <c r="AA31" s="317"/>
      <c r="AB31" s="317"/>
      <c r="AC31" s="333"/>
      <c r="AD31" s="316"/>
      <c r="AE31" s="176"/>
      <c r="AF31" s="174"/>
      <c r="AG31" s="332">
        <f t="shared" si="4"/>
        <v>0</v>
      </c>
      <c r="AH31" s="317"/>
      <c r="AI31" s="317"/>
      <c r="AJ31" s="333"/>
      <c r="AK31" s="319"/>
      <c r="AL31" s="313"/>
      <c r="AM31" s="313"/>
      <c r="AN31" s="313"/>
      <c r="AO31" s="313"/>
      <c r="AP31" s="313"/>
      <c r="AQ31" s="313"/>
      <c r="AR31" s="313"/>
      <c r="AS31" s="19"/>
      <c r="AT31" s="19"/>
      <c r="AU31" s="19"/>
      <c r="AV31" s="19"/>
      <c r="AW31" s="19"/>
      <c r="AX31" s="19"/>
      <c r="AY31" s="19"/>
      <c r="AZ31" s="19"/>
      <c r="BA31" s="19"/>
      <c r="BB31" s="19"/>
      <c r="BC31" s="19"/>
      <c r="BD31" s="19"/>
      <c r="BE31" s="19"/>
      <c r="BF31" s="19"/>
      <c r="BG31" s="19"/>
      <c r="BH31" s="19"/>
      <c r="BI31" s="19"/>
      <c r="BJ31" s="19"/>
      <c r="BK31" s="19"/>
      <c r="BL31" s="19"/>
      <c r="BM31" s="19"/>
      <c r="BN31" s="19"/>
      <c r="BO31" s="19"/>
      <c r="BP31" s="19"/>
      <c r="BQ31" s="19"/>
      <c r="BR31" s="19"/>
    </row>
    <row r="32" spans="1:70" ht="36.75" customHeight="1">
      <c r="A32" s="19"/>
      <c r="B32" s="329" t="s">
        <v>214</v>
      </c>
      <c r="C32" s="171"/>
      <c r="D32" s="317"/>
      <c r="E32" s="98" t="str">
        <f t="shared" si="0"/>
        <v/>
      </c>
      <c r="F32" s="330" t="s">
        <v>214</v>
      </c>
      <c r="G32" s="171"/>
      <c r="H32" s="331" t="s">
        <v>214</v>
      </c>
      <c r="I32" s="316"/>
      <c r="J32" s="176"/>
      <c r="K32" s="174"/>
      <c r="L32" s="332">
        <f t="shared" si="1"/>
        <v>0</v>
      </c>
      <c r="M32" s="317"/>
      <c r="N32" s="317"/>
      <c r="O32" s="333"/>
      <c r="P32" s="316"/>
      <c r="Q32" s="176"/>
      <c r="R32" s="174"/>
      <c r="S32" s="332">
        <f t="shared" si="2"/>
        <v>0</v>
      </c>
      <c r="T32" s="317"/>
      <c r="U32" s="317"/>
      <c r="V32" s="318"/>
      <c r="W32" s="316"/>
      <c r="X32" s="176"/>
      <c r="Y32" s="174"/>
      <c r="Z32" s="332">
        <f t="shared" si="3"/>
        <v>0</v>
      </c>
      <c r="AA32" s="317"/>
      <c r="AB32" s="317"/>
      <c r="AC32" s="333"/>
      <c r="AD32" s="316"/>
      <c r="AE32" s="176"/>
      <c r="AF32" s="174"/>
      <c r="AG32" s="332">
        <f t="shared" si="4"/>
        <v>0</v>
      </c>
      <c r="AH32" s="317"/>
      <c r="AI32" s="317"/>
      <c r="AJ32" s="333"/>
      <c r="AK32" s="319"/>
      <c r="AL32" s="313"/>
      <c r="AM32" s="313"/>
      <c r="AN32" s="313"/>
      <c r="AO32" s="313"/>
      <c r="AP32" s="313"/>
      <c r="AQ32" s="313"/>
      <c r="AR32" s="313"/>
      <c r="AS32" s="19"/>
      <c r="AT32" s="19"/>
      <c r="AU32" s="19"/>
      <c r="AV32" s="19"/>
      <c r="AW32" s="19"/>
      <c r="AX32" s="19"/>
      <c r="AY32" s="19"/>
      <c r="AZ32" s="19"/>
      <c r="BA32" s="19"/>
      <c r="BB32" s="19"/>
      <c r="BC32" s="19"/>
      <c r="BD32" s="19"/>
      <c r="BE32" s="19"/>
      <c r="BF32" s="19"/>
      <c r="BG32" s="19"/>
      <c r="BH32" s="19"/>
      <c r="BI32" s="19"/>
      <c r="BJ32" s="19"/>
      <c r="BK32" s="19"/>
      <c r="BL32" s="19"/>
      <c r="BM32" s="19"/>
      <c r="BN32" s="19"/>
      <c r="BO32" s="19"/>
      <c r="BP32" s="19"/>
      <c r="BQ32" s="19"/>
      <c r="BR32" s="19"/>
    </row>
    <row r="33" spans="1:70" customFormat="1" ht="36.75" customHeight="1">
      <c r="A33" s="144"/>
      <c r="B33" s="329" t="s">
        <v>214</v>
      </c>
      <c r="C33" s="171"/>
      <c r="D33" s="317"/>
      <c r="E33" s="98" t="str">
        <f t="shared" si="0"/>
        <v/>
      </c>
      <c r="F33" s="330" t="s">
        <v>214</v>
      </c>
      <c r="G33" s="171"/>
      <c r="H33" s="331" t="s">
        <v>214</v>
      </c>
      <c r="I33" s="316"/>
      <c r="J33" s="176"/>
      <c r="K33" s="174"/>
      <c r="L33" s="332">
        <f t="shared" si="1"/>
        <v>0</v>
      </c>
      <c r="M33" s="317"/>
      <c r="N33" s="317"/>
      <c r="O33" s="333"/>
      <c r="P33" s="316"/>
      <c r="Q33" s="176"/>
      <c r="R33" s="174"/>
      <c r="S33" s="332">
        <f t="shared" si="2"/>
        <v>0</v>
      </c>
      <c r="T33" s="317"/>
      <c r="U33" s="317"/>
      <c r="V33" s="318"/>
      <c r="W33" s="316"/>
      <c r="X33" s="176"/>
      <c r="Y33" s="174"/>
      <c r="Z33" s="332">
        <f t="shared" si="3"/>
        <v>0</v>
      </c>
      <c r="AA33" s="317"/>
      <c r="AB33" s="317"/>
      <c r="AC33" s="333"/>
      <c r="AD33" s="316"/>
      <c r="AE33" s="176"/>
      <c r="AF33" s="174"/>
      <c r="AG33" s="332">
        <f t="shared" si="4"/>
        <v>0</v>
      </c>
      <c r="AH33" s="317"/>
      <c r="AI33" s="317"/>
      <c r="AJ33" s="333"/>
      <c r="AK33" s="319"/>
      <c r="AL33" s="313"/>
      <c r="AM33" s="313"/>
      <c r="AN33" s="313"/>
      <c r="AO33" s="313"/>
      <c r="AP33" s="313"/>
      <c r="AQ33" s="313"/>
      <c r="AR33" s="313"/>
      <c r="AS33" s="19"/>
      <c r="AT33" s="19"/>
      <c r="AU33" s="19"/>
      <c r="AV33" s="19"/>
      <c r="AW33" s="19"/>
      <c r="AX33" s="19"/>
      <c r="AY33" s="19"/>
      <c r="AZ33" s="19"/>
      <c r="BA33" s="19"/>
      <c r="BB33" s="19"/>
      <c r="BC33" s="19"/>
      <c r="BD33" s="19"/>
      <c r="BE33" s="19"/>
      <c r="BF33" s="19"/>
      <c r="BG33" s="19"/>
      <c r="BH33" s="19"/>
      <c r="BI33" s="19"/>
      <c r="BJ33" s="19"/>
      <c r="BK33" s="19"/>
      <c r="BL33" s="19"/>
      <c r="BM33" s="19"/>
      <c r="BN33" s="19"/>
      <c r="BO33" s="19"/>
      <c r="BP33" s="19"/>
      <c r="BQ33" s="19"/>
      <c r="BR33" s="19"/>
    </row>
    <row r="34" spans="1:70" ht="36.75" customHeight="1">
      <c r="B34" s="329" t="s">
        <v>214</v>
      </c>
      <c r="C34" s="171"/>
      <c r="D34" s="317"/>
      <c r="E34" s="98" t="str">
        <f t="shared" si="0"/>
        <v/>
      </c>
      <c r="F34" s="330" t="s">
        <v>214</v>
      </c>
      <c r="G34" s="171"/>
      <c r="H34" s="331" t="s">
        <v>214</v>
      </c>
      <c r="I34" s="316"/>
      <c r="J34" s="176"/>
      <c r="K34" s="174"/>
      <c r="L34" s="332">
        <f t="shared" si="1"/>
        <v>0</v>
      </c>
      <c r="M34" s="317"/>
      <c r="N34" s="317"/>
      <c r="O34" s="333"/>
      <c r="P34" s="316"/>
      <c r="Q34" s="176"/>
      <c r="R34" s="174"/>
      <c r="S34" s="332">
        <f t="shared" si="2"/>
        <v>0</v>
      </c>
      <c r="T34" s="317"/>
      <c r="U34" s="317"/>
      <c r="V34" s="318"/>
      <c r="W34" s="316"/>
      <c r="X34" s="176"/>
      <c r="Y34" s="174"/>
      <c r="Z34" s="332">
        <f t="shared" si="3"/>
        <v>0</v>
      </c>
      <c r="AA34" s="317"/>
      <c r="AB34" s="317"/>
      <c r="AC34" s="333"/>
      <c r="AD34" s="316"/>
      <c r="AE34" s="176"/>
      <c r="AF34" s="174"/>
      <c r="AG34" s="332">
        <f t="shared" si="4"/>
        <v>0</v>
      </c>
      <c r="AH34" s="317"/>
      <c r="AI34" s="317"/>
      <c r="AJ34" s="333"/>
      <c r="AK34" s="319"/>
      <c r="AL34" s="313"/>
      <c r="AM34" s="313"/>
      <c r="AN34" s="313"/>
      <c r="AO34" s="313"/>
      <c r="AP34" s="313"/>
      <c r="AQ34" s="313"/>
      <c r="AR34" s="313"/>
      <c r="AS34" s="19"/>
      <c r="AT34" s="19"/>
      <c r="AU34" s="19"/>
      <c r="AV34" s="19"/>
      <c r="AW34" s="19"/>
      <c r="AX34" s="19"/>
      <c r="AY34" s="19"/>
      <c r="AZ34" s="19"/>
      <c r="BA34" s="19"/>
      <c r="BB34" s="19"/>
      <c r="BC34" s="19"/>
      <c r="BD34" s="19"/>
      <c r="BE34" s="19"/>
      <c r="BF34" s="19"/>
      <c r="BG34" s="19"/>
      <c r="BH34" s="19"/>
      <c r="BI34" s="19"/>
      <c r="BJ34" s="19"/>
      <c r="BK34" s="19"/>
      <c r="BL34" s="19"/>
      <c r="BM34" s="19"/>
      <c r="BN34" s="19"/>
      <c r="BO34" s="19"/>
      <c r="BP34" s="19"/>
      <c r="BQ34" s="19"/>
      <c r="BR34" s="19"/>
    </row>
    <row r="35" spans="1:70" ht="36.75" customHeight="1">
      <c r="B35" s="329" t="s">
        <v>214</v>
      </c>
      <c r="C35" s="171"/>
      <c r="D35" s="317"/>
      <c r="E35" s="98" t="str">
        <f t="shared" si="0"/>
        <v/>
      </c>
      <c r="F35" s="330" t="s">
        <v>214</v>
      </c>
      <c r="G35" s="171"/>
      <c r="H35" s="331" t="s">
        <v>214</v>
      </c>
      <c r="I35" s="316"/>
      <c r="J35" s="176"/>
      <c r="K35" s="174"/>
      <c r="L35" s="332">
        <f t="shared" si="1"/>
        <v>0</v>
      </c>
      <c r="M35" s="317"/>
      <c r="N35" s="317"/>
      <c r="O35" s="333"/>
      <c r="P35" s="316"/>
      <c r="Q35" s="176"/>
      <c r="R35" s="174"/>
      <c r="S35" s="332">
        <f t="shared" si="2"/>
        <v>0</v>
      </c>
      <c r="T35" s="317"/>
      <c r="U35" s="317"/>
      <c r="V35" s="318"/>
      <c r="W35" s="316"/>
      <c r="X35" s="176"/>
      <c r="Y35" s="174"/>
      <c r="Z35" s="332">
        <f t="shared" si="3"/>
        <v>0</v>
      </c>
      <c r="AA35" s="317"/>
      <c r="AB35" s="317"/>
      <c r="AC35" s="333"/>
      <c r="AD35" s="316"/>
      <c r="AE35" s="176"/>
      <c r="AF35" s="174"/>
      <c r="AG35" s="332">
        <f t="shared" si="4"/>
        <v>0</v>
      </c>
      <c r="AH35" s="317"/>
      <c r="AI35" s="317"/>
      <c r="AJ35" s="333"/>
      <c r="AK35" s="319"/>
      <c r="AL35" s="313"/>
      <c r="AM35" s="313"/>
      <c r="AN35" s="313"/>
      <c r="AO35" s="313"/>
      <c r="AP35" s="313"/>
      <c r="AQ35" s="313"/>
      <c r="AR35" s="313"/>
      <c r="AS35" s="19"/>
      <c r="AT35" s="19"/>
      <c r="AU35" s="19"/>
      <c r="AV35" s="19"/>
      <c r="AW35" s="19"/>
      <c r="AX35" s="19"/>
      <c r="AY35" s="19"/>
      <c r="AZ35" s="19"/>
      <c r="BA35" s="19"/>
      <c r="BB35" s="19"/>
      <c r="BC35" s="19"/>
      <c r="BD35" s="19"/>
      <c r="BE35" s="19"/>
      <c r="BF35" s="19"/>
      <c r="BG35" s="19"/>
      <c r="BH35" s="19"/>
      <c r="BI35" s="19"/>
      <c r="BJ35" s="19"/>
      <c r="BK35" s="19"/>
      <c r="BL35" s="19"/>
      <c r="BM35" s="19"/>
      <c r="BN35" s="19"/>
      <c r="BO35" s="19"/>
      <c r="BP35" s="19"/>
      <c r="BQ35" s="19"/>
      <c r="BR35" s="19"/>
    </row>
    <row r="36" spans="1:70" ht="36.75" customHeight="1">
      <c r="B36" s="329" t="s">
        <v>214</v>
      </c>
      <c r="C36" s="171"/>
      <c r="D36" s="317"/>
      <c r="E36" s="98" t="str">
        <f t="shared" si="0"/>
        <v/>
      </c>
      <c r="F36" s="330" t="s">
        <v>214</v>
      </c>
      <c r="G36" s="171"/>
      <c r="H36" s="331" t="s">
        <v>214</v>
      </c>
      <c r="I36" s="316"/>
      <c r="J36" s="176"/>
      <c r="K36" s="174"/>
      <c r="L36" s="332">
        <f t="shared" si="1"/>
        <v>0</v>
      </c>
      <c r="M36" s="317"/>
      <c r="N36" s="317"/>
      <c r="O36" s="333"/>
      <c r="P36" s="316"/>
      <c r="Q36" s="176"/>
      <c r="R36" s="174"/>
      <c r="S36" s="332">
        <f t="shared" si="2"/>
        <v>0</v>
      </c>
      <c r="T36" s="317"/>
      <c r="U36" s="317"/>
      <c r="V36" s="318"/>
      <c r="W36" s="316"/>
      <c r="X36" s="176"/>
      <c r="Y36" s="174"/>
      <c r="Z36" s="332">
        <f t="shared" si="3"/>
        <v>0</v>
      </c>
      <c r="AA36" s="317"/>
      <c r="AB36" s="317"/>
      <c r="AC36" s="333"/>
      <c r="AD36" s="316"/>
      <c r="AE36" s="176"/>
      <c r="AF36" s="174"/>
      <c r="AG36" s="332">
        <f t="shared" si="4"/>
        <v>0</v>
      </c>
      <c r="AH36" s="317"/>
      <c r="AI36" s="317"/>
      <c r="AJ36" s="333"/>
      <c r="AK36" s="319"/>
      <c r="AL36" s="313"/>
      <c r="AM36" s="313"/>
      <c r="AN36" s="313"/>
      <c r="AO36" s="313"/>
      <c r="AP36" s="313"/>
      <c r="AQ36" s="313"/>
      <c r="AR36" s="313"/>
      <c r="AS36" s="19"/>
      <c r="AT36" s="19"/>
      <c r="AU36" s="19"/>
      <c r="AV36" s="19"/>
      <c r="AW36" s="19"/>
      <c r="AX36" s="19"/>
      <c r="AY36" s="19"/>
      <c r="AZ36" s="19"/>
      <c r="BA36" s="19"/>
      <c r="BB36" s="19"/>
      <c r="BC36" s="19"/>
      <c r="BD36" s="19"/>
      <c r="BE36" s="19"/>
      <c r="BF36" s="19"/>
      <c r="BG36" s="19"/>
      <c r="BH36" s="19"/>
      <c r="BI36" s="19"/>
      <c r="BJ36" s="19"/>
      <c r="BK36" s="19"/>
      <c r="BL36" s="19"/>
      <c r="BM36" s="19"/>
      <c r="BN36" s="19"/>
      <c r="BO36" s="19"/>
      <c r="BP36" s="19"/>
      <c r="BQ36" s="19"/>
      <c r="BR36" s="19"/>
    </row>
    <row r="37" spans="1:70" ht="36.75" customHeight="1">
      <c r="B37" s="329" t="s">
        <v>214</v>
      </c>
      <c r="C37" s="171"/>
      <c r="D37" s="317"/>
      <c r="E37" s="98" t="str">
        <f t="shared" si="0"/>
        <v/>
      </c>
      <c r="F37" s="330" t="s">
        <v>214</v>
      </c>
      <c r="G37" s="171"/>
      <c r="H37" s="331" t="s">
        <v>214</v>
      </c>
      <c r="I37" s="316"/>
      <c r="J37" s="176"/>
      <c r="K37" s="174"/>
      <c r="L37" s="332">
        <f t="shared" si="1"/>
        <v>0</v>
      </c>
      <c r="M37" s="317"/>
      <c r="N37" s="317"/>
      <c r="O37" s="333"/>
      <c r="P37" s="316"/>
      <c r="Q37" s="176"/>
      <c r="R37" s="174"/>
      <c r="S37" s="332">
        <f t="shared" si="2"/>
        <v>0</v>
      </c>
      <c r="T37" s="317"/>
      <c r="U37" s="317"/>
      <c r="V37" s="318"/>
      <c r="W37" s="316"/>
      <c r="X37" s="176"/>
      <c r="Y37" s="174"/>
      <c r="Z37" s="332">
        <f t="shared" si="3"/>
        <v>0</v>
      </c>
      <c r="AA37" s="317"/>
      <c r="AB37" s="317"/>
      <c r="AC37" s="333"/>
      <c r="AD37" s="316"/>
      <c r="AE37" s="176"/>
      <c r="AF37" s="174"/>
      <c r="AG37" s="332">
        <f t="shared" si="4"/>
        <v>0</v>
      </c>
      <c r="AH37" s="317"/>
      <c r="AI37" s="317"/>
      <c r="AJ37" s="333"/>
      <c r="AK37" s="319"/>
      <c r="AL37" s="313"/>
      <c r="AM37" s="313"/>
      <c r="AN37" s="313"/>
      <c r="AO37" s="313"/>
      <c r="AP37" s="313"/>
      <c r="AQ37" s="313"/>
      <c r="AR37" s="313"/>
      <c r="AS37" s="19"/>
      <c r="AT37" s="19"/>
      <c r="AU37" s="19"/>
      <c r="AV37" s="19"/>
      <c r="AW37" s="19"/>
      <c r="AX37" s="19"/>
      <c r="AY37" s="19"/>
      <c r="AZ37" s="19"/>
      <c r="BA37" s="19"/>
      <c r="BB37" s="19"/>
      <c r="BC37" s="19"/>
      <c r="BD37" s="19"/>
      <c r="BE37" s="19"/>
      <c r="BF37" s="19"/>
      <c r="BG37" s="19"/>
      <c r="BH37" s="19"/>
      <c r="BI37" s="19"/>
      <c r="BJ37" s="19"/>
      <c r="BK37" s="19"/>
      <c r="BL37" s="19"/>
      <c r="BM37" s="19"/>
      <c r="BN37" s="19"/>
      <c r="BO37" s="19"/>
      <c r="BP37" s="19"/>
      <c r="BQ37" s="19"/>
      <c r="BR37" s="19"/>
    </row>
    <row r="38" spans="1:70" ht="36.75" customHeight="1">
      <c r="B38" s="329" t="s">
        <v>214</v>
      </c>
      <c r="C38" s="171"/>
      <c r="D38" s="317"/>
      <c r="E38" s="98" t="str">
        <f t="shared" si="0"/>
        <v/>
      </c>
      <c r="F38" s="330" t="s">
        <v>214</v>
      </c>
      <c r="G38" s="171"/>
      <c r="H38" s="331" t="s">
        <v>214</v>
      </c>
      <c r="I38" s="316"/>
      <c r="J38" s="176"/>
      <c r="K38" s="174"/>
      <c r="L38" s="332">
        <f t="shared" si="1"/>
        <v>0</v>
      </c>
      <c r="M38" s="317"/>
      <c r="N38" s="317"/>
      <c r="O38" s="333"/>
      <c r="P38" s="316"/>
      <c r="Q38" s="176"/>
      <c r="R38" s="174"/>
      <c r="S38" s="332">
        <f t="shared" si="2"/>
        <v>0</v>
      </c>
      <c r="T38" s="317"/>
      <c r="U38" s="317"/>
      <c r="V38" s="318"/>
      <c r="W38" s="316"/>
      <c r="X38" s="176"/>
      <c r="Y38" s="174"/>
      <c r="Z38" s="332">
        <f t="shared" si="3"/>
        <v>0</v>
      </c>
      <c r="AA38" s="317"/>
      <c r="AB38" s="317"/>
      <c r="AC38" s="333"/>
      <c r="AD38" s="316"/>
      <c r="AE38" s="176"/>
      <c r="AF38" s="174"/>
      <c r="AG38" s="332">
        <f t="shared" si="4"/>
        <v>0</v>
      </c>
      <c r="AH38" s="317"/>
      <c r="AI38" s="317"/>
      <c r="AJ38" s="333"/>
      <c r="AK38" s="319"/>
      <c r="AL38" s="313"/>
      <c r="AM38" s="313"/>
      <c r="AN38" s="313"/>
      <c r="AO38" s="313"/>
      <c r="AP38" s="313"/>
      <c r="AQ38" s="313"/>
      <c r="AR38" s="313"/>
      <c r="AS38" s="19"/>
      <c r="AT38" s="19"/>
      <c r="AU38" s="19"/>
      <c r="AV38" s="19"/>
      <c r="AW38" s="19"/>
      <c r="AX38" s="19"/>
      <c r="AY38" s="19"/>
      <c r="AZ38" s="19"/>
      <c r="BA38" s="19"/>
      <c r="BB38" s="19"/>
      <c r="BC38" s="19"/>
      <c r="BD38" s="19"/>
      <c r="BE38" s="19"/>
      <c r="BF38" s="19"/>
      <c r="BG38" s="19"/>
      <c r="BH38" s="19"/>
      <c r="BI38" s="19"/>
      <c r="BJ38" s="19"/>
      <c r="BK38" s="19"/>
      <c r="BL38" s="19"/>
      <c r="BM38" s="19"/>
      <c r="BN38" s="19"/>
      <c r="BO38" s="19"/>
      <c r="BP38" s="19"/>
      <c r="BQ38" s="19"/>
      <c r="BR38" s="19"/>
    </row>
    <row r="39" spans="1:70" ht="18.75">
      <c r="B39" s="335"/>
      <c r="C39" s="336"/>
      <c r="D39" s="336"/>
      <c r="E39" s="336"/>
      <c r="F39" s="336"/>
      <c r="G39" s="336"/>
      <c r="H39" s="336"/>
      <c r="I39" s="336"/>
      <c r="J39" s="336"/>
      <c r="K39" s="336"/>
      <c r="L39" s="336"/>
      <c r="M39" s="336"/>
      <c r="N39" s="336"/>
      <c r="O39" s="336"/>
      <c r="P39" s="336"/>
      <c r="Q39" s="336"/>
      <c r="R39" s="336"/>
      <c r="S39" s="336"/>
      <c r="T39" s="336"/>
      <c r="U39" s="336"/>
      <c r="V39" s="336"/>
      <c r="W39" s="336"/>
      <c r="X39" s="336"/>
      <c r="Y39" s="336"/>
      <c r="Z39" s="336"/>
      <c r="AA39" s="336"/>
      <c r="AB39" s="336"/>
      <c r="AC39" s="336"/>
      <c r="AD39" s="336"/>
      <c r="AE39" s="336"/>
      <c r="AF39" s="336"/>
      <c r="AG39" s="336"/>
      <c r="AH39" s="336"/>
      <c r="AI39" s="336"/>
      <c r="AJ39" s="336"/>
      <c r="AK39" s="337"/>
      <c r="AL39" s="313"/>
      <c r="AM39" s="313"/>
      <c r="AN39" s="313"/>
      <c r="AO39" s="313"/>
      <c r="AP39" s="313"/>
      <c r="AQ39" s="19"/>
      <c r="AR39" s="19"/>
      <c r="AS39" s="19"/>
      <c r="AT39" s="19"/>
      <c r="AU39" s="19"/>
      <c r="AV39" s="19"/>
      <c r="AW39" s="19"/>
      <c r="AX39" s="19"/>
      <c r="AY39" s="19"/>
      <c r="AZ39" s="19"/>
      <c r="BA39" s="19"/>
      <c r="BB39" s="19"/>
      <c r="BC39" s="19"/>
      <c r="BD39" s="19"/>
      <c r="BE39" s="19"/>
      <c r="BF39" s="19"/>
      <c r="BG39" s="19"/>
      <c r="BH39" s="19"/>
      <c r="BI39" s="19"/>
      <c r="BJ39" s="19"/>
      <c r="BK39" s="19"/>
      <c r="BL39" s="19"/>
      <c r="BM39" s="19"/>
      <c r="BN39" s="19"/>
      <c r="BO39" s="19"/>
      <c r="BP39" s="19"/>
    </row>
    <row r="40" spans="1:70" ht="18.75">
      <c r="X40" s="313"/>
      <c r="Z40" s="313"/>
      <c r="AA40" s="313"/>
      <c r="AB40" s="313"/>
      <c r="AC40" s="313"/>
      <c r="AD40" s="313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  <c r="AR40" s="19"/>
      <c r="AS40" s="19"/>
      <c r="AT40" s="19"/>
      <c r="AU40" s="19"/>
      <c r="AV40" s="19"/>
      <c r="AW40" s="19"/>
      <c r="AX40" s="19"/>
      <c r="AY40" s="19"/>
      <c r="AZ40" s="19"/>
      <c r="BA40" s="19"/>
      <c r="BB40" s="19"/>
      <c r="BC40" s="19"/>
      <c r="BD40" s="19"/>
    </row>
    <row r="41" spans="1:70" ht="18.75">
      <c r="X41" s="313"/>
      <c r="Z41" s="313"/>
      <c r="AA41" s="313"/>
      <c r="AB41" s="313"/>
      <c r="AC41" s="313"/>
      <c r="AD41" s="313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  <c r="AR41" s="19"/>
      <c r="AS41" s="19"/>
      <c r="AT41" s="19"/>
      <c r="AU41" s="19"/>
      <c r="AV41" s="19"/>
      <c r="AW41" s="19"/>
      <c r="AX41" s="19"/>
      <c r="AY41" s="19"/>
      <c r="AZ41" s="19"/>
      <c r="BA41" s="19"/>
      <c r="BB41" s="19"/>
      <c r="BC41" s="19"/>
      <c r="BD41" s="19"/>
    </row>
  </sheetData>
  <sheetProtection algorithmName="SHA-512" hashValue="B4YFhIse+kDURtPLw2O2eEnoYqwKaL6/Q/pKOS/DSXJozUQlzCurWLQf11AJxCQg7sXg20yakrlOyhSKpW2pGA==" saltValue="BXGDUUlSPhOIpK3fa9pv3Q==" spinCount="100000" sheet="1" objects="1" scenarios="1"/>
  <mergeCells count="17">
    <mergeCell ref="AD13:AJ13"/>
    <mergeCell ref="G11:N11"/>
    <mergeCell ref="O11:V11"/>
    <mergeCell ref="I13:O13"/>
    <mergeCell ref="P13:V13"/>
    <mergeCell ref="W13:AC13"/>
    <mergeCell ref="B9:D9"/>
    <mergeCell ref="E9:F9"/>
    <mergeCell ref="B10:D10"/>
    <mergeCell ref="E10:F10"/>
    <mergeCell ref="B11:D11"/>
    <mergeCell ref="E11:F11"/>
    <mergeCell ref="B6:F6"/>
    <mergeCell ref="B7:D7"/>
    <mergeCell ref="E7:F7"/>
    <mergeCell ref="B8:D8"/>
    <mergeCell ref="E8:F8"/>
  </mergeCells>
  <conditionalFormatting sqref="C16:C38">
    <cfRule type="expression" dxfId="73" priority="2">
      <formula>(B16&lt;&gt;"Outro")</formula>
    </cfRule>
  </conditionalFormatting>
  <conditionalFormatting sqref="G16:G38">
    <cfRule type="expression" dxfId="72" priority="1">
      <formula>(F16&lt;&gt;"Outro")</formula>
    </cfRule>
  </conditionalFormatting>
  <conditionalFormatting sqref="L16:L38">
    <cfRule type="expression" dxfId="71" priority="9">
      <formula>L16&gt;$D16</formula>
    </cfRule>
  </conditionalFormatting>
  <conditionalFormatting sqref="S16:S38">
    <cfRule type="expression" dxfId="70" priority="5">
      <formula>S16&gt;$D16</formula>
    </cfRule>
  </conditionalFormatting>
  <conditionalFormatting sqref="Z16:Z38">
    <cfRule type="expression" dxfId="69" priority="4">
      <formula>Z16&gt;$D16</formula>
    </cfRule>
  </conditionalFormatting>
  <conditionalFormatting sqref="AG16:AG38">
    <cfRule type="expression" dxfId="68" priority="3">
      <formula>AG16&gt;$D16</formula>
    </cfRule>
  </conditionalFormatting>
  <dataValidations count="5">
    <dataValidation type="list" allowBlank="1" showInputMessage="1" showErrorMessage="1" sqref="L5" xr:uid="{00000000-0002-0000-0A00-000000000000}">
      <formula1>"&lt;Selecionar&gt;,Sim,Não"</formula1>
    </dataValidation>
    <dataValidation type="whole" operator="notEqual" showInputMessage="1" showErrorMessage="1" errorTitle="Erro" error="Se o oxigénio de referência for 21 ou não especificado por favor não preencha este campo!" sqref="E10:F10" xr:uid="{00000000-0002-0000-0A00-000001000000}">
      <formula1>21</formula1>
    </dataValidation>
    <dataValidation type="list" allowBlank="1" showInputMessage="1" showErrorMessage="1" sqref="E11:F11" xr:uid="{00000000-0002-0000-0A00-000002000000}">
      <formula1>"&lt;selecionar&gt;, Sim, Não"</formula1>
    </dataValidation>
    <dataValidation type="list" allowBlank="1" showInputMessage="1" showErrorMessage="1" sqref="H16:H38" xr:uid="{00000000-0002-0000-0A00-000005000000}">
      <formula1>"&lt;Selecionar&gt;, Acreditado, Não acreditado"</formula1>
    </dataValidation>
    <dataValidation type="list" allowBlank="1" showInputMessage="1" showErrorMessage="1" error="Selecione &lt;LQ se o valor da monitorização for inferior ao limite de quantificação, &lt;Ld se for inferior ao limite de deteção e deixe em branco ou selecione '-' se for um valor quantificavel." sqref="J16:J38 Q16:Q38 X16:X38 AE16:AE38" xr:uid="{00000000-0002-0000-0A00-000006000000}">
      <formula1>" -,&lt;LQ, &lt;Ld"</formula1>
    </dataValidation>
  </dataValidations>
  <hyperlinks>
    <hyperlink ref="B1" location="Atividade!A1" display="&lt; Voltar ao ínicio" xr:uid="{00000000-0004-0000-0A00-000000000000}"/>
  </hyperlinks>
  <pageMargins left="0.25" right="0.25" top="0.75" bottom="0.75" header="0.3" footer="0.3"/>
  <pageSetup paperSize="8" scale="28" fitToHeight="0"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A00-000003000000}">
          <x14:formula1>
            <xm:f>Suporte!$S$6:$S$155</xm:f>
          </x14:formula1>
          <xm:sqref>B16:B38</xm:sqref>
        </x14:dataValidation>
        <x14:dataValidation type="list" allowBlank="1" showInputMessage="1" showErrorMessage="1" xr:uid="{00000000-0002-0000-0A00-000004000000}">
          <x14:formula1>
            <xm:f>Suporte!$D$6:$D$10</xm:f>
          </x14:formula1>
          <xm:sqref>F16:F38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BR41"/>
  <sheetViews>
    <sheetView zoomScale="70" zoomScaleNormal="70" workbookViewId="0">
      <selection activeCell="H28" sqref="H28"/>
    </sheetView>
  </sheetViews>
  <sheetFormatPr defaultColWidth="9" defaultRowHeight="15"/>
  <cols>
    <col min="1" max="1" width="3.25" style="14" customWidth="1"/>
    <col min="2" max="2" width="20.875" style="14" customWidth="1"/>
    <col min="3" max="3" width="13.25" style="14" customWidth="1"/>
    <col min="4" max="4" width="10.625" style="14" customWidth="1"/>
    <col min="5" max="7" width="12" style="14" customWidth="1"/>
    <col min="8" max="8" width="12.75" style="14" customWidth="1"/>
    <col min="9" max="36" width="12.25" style="14" customWidth="1"/>
    <col min="37" max="37" width="5.375" style="14" customWidth="1"/>
    <col min="38" max="38" width="14.125" style="14" customWidth="1"/>
    <col min="39" max="39" width="9" style="14"/>
    <col min="40" max="40" width="12.5" style="14" customWidth="1"/>
    <col min="41" max="41" width="13.375" style="14" customWidth="1"/>
    <col min="42" max="42" width="9" style="14"/>
    <col min="43" max="43" width="17.25" style="14" customWidth="1"/>
    <col min="44" max="44" width="11.375" style="14" customWidth="1"/>
    <col min="45" max="48" width="9" style="14"/>
    <col min="49" max="49" width="4.75" style="14" customWidth="1"/>
    <col min="50" max="16384" width="9" style="14"/>
  </cols>
  <sheetData>
    <row r="1" spans="1:44" customFormat="1">
      <c r="B1" s="69" t="s">
        <v>193</v>
      </c>
    </row>
    <row r="2" spans="1:44" customFormat="1" ht="18">
      <c r="A2" s="108"/>
      <c r="B2" s="109" t="s">
        <v>342</v>
      </c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  <c r="T2" s="110"/>
      <c r="U2" s="110"/>
      <c r="V2" s="111"/>
      <c r="W2" s="111"/>
      <c r="X2" s="111"/>
      <c r="Y2" s="111"/>
      <c r="Z2" s="111"/>
      <c r="AA2" s="111"/>
      <c r="AB2" s="14"/>
    </row>
    <row r="3" spans="1:44" customFormat="1" ht="18">
      <c r="A3" s="144"/>
      <c r="B3" s="145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4"/>
      <c r="U3" s="144"/>
    </row>
    <row r="4" spans="1:44" customFormat="1" ht="18.75">
      <c r="A4" s="144"/>
      <c r="B4" s="304" t="s">
        <v>371</v>
      </c>
      <c r="C4" s="305"/>
      <c r="D4" s="144"/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144"/>
      <c r="P4" s="144"/>
      <c r="Q4" s="144"/>
      <c r="R4" s="144"/>
      <c r="S4" s="144"/>
      <c r="T4" s="144"/>
      <c r="U4" s="144"/>
      <c r="V4" s="144"/>
      <c r="W4" s="144"/>
      <c r="X4" s="144"/>
      <c r="Y4" s="144"/>
      <c r="Z4" s="144"/>
      <c r="AA4" s="144"/>
      <c r="AB4" s="14"/>
    </row>
    <row r="5" spans="1:44">
      <c r="A5" s="144"/>
      <c r="B5" s="306"/>
      <c r="C5" s="307"/>
      <c r="D5" s="307"/>
      <c r="E5" s="307"/>
      <c r="F5" s="307"/>
      <c r="G5" s="307"/>
      <c r="H5" s="307"/>
      <c r="I5" s="307"/>
      <c r="J5" s="307"/>
      <c r="K5" s="307"/>
      <c r="L5" s="307"/>
      <c r="M5" s="307"/>
      <c r="N5" s="307"/>
      <c r="O5" s="307"/>
      <c r="P5" s="307"/>
      <c r="Q5" s="307"/>
      <c r="R5" s="307"/>
      <c r="S5" s="307"/>
      <c r="T5" s="307"/>
      <c r="U5" s="307"/>
      <c r="V5" s="307"/>
      <c r="W5" s="307"/>
      <c r="X5" s="307"/>
      <c r="Y5" s="307"/>
      <c r="Z5" s="307"/>
      <c r="AA5" s="307"/>
      <c r="AB5" s="307"/>
      <c r="AC5" s="307"/>
      <c r="AD5" s="307"/>
      <c r="AE5" s="307"/>
      <c r="AF5" s="307"/>
      <c r="AG5" s="307"/>
      <c r="AH5" s="307"/>
      <c r="AI5" s="307"/>
      <c r="AJ5" s="307"/>
      <c r="AK5" s="308"/>
    </row>
    <row r="6" spans="1:44" ht="18" customHeight="1">
      <c r="A6" s="19"/>
      <c r="B6" s="747" t="s">
        <v>345</v>
      </c>
      <c r="C6" s="748"/>
      <c r="D6" s="748"/>
      <c r="E6" s="748"/>
      <c r="F6" s="74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K6" s="309"/>
    </row>
    <row r="7" spans="1:44" ht="18" customHeight="1">
      <c r="A7" s="19"/>
      <c r="B7" s="750" t="s">
        <v>346</v>
      </c>
      <c r="C7" s="751"/>
      <c r="D7" s="751"/>
      <c r="E7" s="675"/>
      <c r="F7" s="675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K7" s="309"/>
    </row>
    <row r="8" spans="1:44" ht="18" customHeight="1">
      <c r="A8" s="19"/>
      <c r="B8" s="752" t="s">
        <v>347</v>
      </c>
      <c r="C8" s="753"/>
      <c r="D8" s="754"/>
      <c r="E8" s="695"/>
      <c r="F8" s="697"/>
      <c r="G8" s="19"/>
      <c r="H8" s="310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K8" s="309"/>
    </row>
    <row r="9" spans="1:44" ht="18" customHeight="1">
      <c r="A9" s="19"/>
      <c r="B9" s="750" t="s">
        <v>348</v>
      </c>
      <c r="C9" s="751"/>
      <c r="D9" s="751"/>
      <c r="E9" s="675"/>
      <c r="F9" s="675"/>
      <c r="G9" s="19"/>
      <c r="H9" s="126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K9" s="309"/>
    </row>
    <row r="10" spans="1:44" ht="18" customHeight="1">
      <c r="A10" s="19"/>
      <c r="B10" s="752" t="s">
        <v>349</v>
      </c>
      <c r="C10" s="753"/>
      <c r="D10" s="754"/>
      <c r="E10" s="695"/>
      <c r="F10" s="697"/>
      <c r="G10" s="19"/>
      <c r="H10" s="310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K10" s="309"/>
    </row>
    <row r="11" spans="1:44" ht="18" customHeight="1">
      <c r="A11" s="19"/>
      <c r="B11" s="752" t="s">
        <v>350</v>
      </c>
      <c r="C11" s="753"/>
      <c r="D11" s="754"/>
      <c r="E11" s="695"/>
      <c r="F11" s="697"/>
      <c r="G11" s="759"/>
      <c r="H11" s="759"/>
      <c r="I11" s="759"/>
      <c r="J11" s="759"/>
      <c r="K11" s="759"/>
      <c r="L11" s="759"/>
      <c r="M11" s="759"/>
      <c r="N11" s="759"/>
      <c r="O11" s="760"/>
      <c r="P11" s="760"/>
      <c r="Q11" s="760"/>
      <c r="R11" s="760"/>
      <c r="S11" s="760"/>
      <c r="T11" s="760"/>
      <c r="U11" s="760"/>
      <c r="V11" s="760"/>
      <c r="W11" s="311"/>
      <c r="X11" s="311"/>
      <c r="Y11" s="311"/>
      <c r="Z11" s="311"/>
      <c r="AA11" s="311"/>
      <c r="AB11" s="311"/>
      <c r="AC11" s="19"/>
      <c r="AD11" s="19"/>
      <c r="AK11" s="309"/>
    </row>
    <row r="12" spans="1:44" ht="18.75">
      <c r="A12" s="19"/>
      <c r="B12" s="312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313"/>
      <c r="AK12" s="309"/>
    </row>
    <row r="13" spans="1:44" ht="18.75" customHeight="1">
      <c r="A13" s="19"/>
      <c r="B13" s="314"/>
      <c r="C13" s="19"/>
      <c r="D13" s="19"/>
      <c r="E13" s="19"/>
      <c r="F13" s="19"/>
      <c r="G13" s="19"/>
      <c r="H13" s="19"/>
      <c r="I13" s="755" t="s">
        <v>351</v>
      </c>
      <c r="J13" s="756"/>
      <c r="K13" s="756"/>
      <c r="L13" s="756"/>
      <c r="M13" s="756"/>
      <c r="N13" s="756"/>
      <c r="O13" s="757"/>
      <c r="P13" s="755" t="s">
        <v>352</v>
      </c>
      <c r="Q13" s="756"/>
      <c r="R13" s="756"/>
      <c r="S13" s="756"/>
      <c r="T13" s="756"/>
      <c r="U13" s="756"/>
      <c r="V13" s="757"/>
      <c r="W13" s="755" t="s">
        <v>353</v>
      </c>
      <c r="X13" s="756"/>
      <c r="Y13" s="756"/>
      <c r="Z13" s="756"/>
      <c r="AA13" s="756"/>
      <c r="AB13" s="756"/>
      <c r="AC13" s="757"/>
      <c r="AD13" s="755" t="s">
        <v>354</v>
      </c>
      <c r="AE13" s="756"/>
      <c r="AF13" s="756"/>
      <c r="AG13" s="756"/>
      <c r="AH13" s="756"/>
      <c r="AI13" s="756"/>
      <c r="AJ13" s="758"/>
      <c r="AK13" s="309"/>
      <c r="AL13" s="313"/>
      <c r="AM13" s="313"/>
      <c r="AN13" s="313"/>
    </row>
    <row r="14" spans="1:44" ht="40.5" customHeight="1">
      <c r="A14" s="19"/>
      <c r="B14" s="315"/>
      <c r="C14" s="90"/>
      <c r="D14" s="90"/>
      <c r="E14" s="90"/>
      <c r="F14" s="90"/>
      <c r="G14" s="90"/>
      <c r="H14" s="90"/>
      <c r="I14" s="316"/>
      <c r="J14" s="317"/>
      <c r="K14" s="317"/>
      <c r="L14" s="317"/>
      <c r="M14" s="317"/>
      <c r="N14" s="317"/>
      <c r="O14" s="317"/>
      <c r="P14" s="316"/>
      <c r="Q14" s="317"/>
      <c r="R14" s="317"/>
      <c r="S14" s="317"/>
      <c r="T14" s="317"/>
      <c r="U14" s="317"/>
      <c r="V14" s="317"/>
      <c r="W14" s="316"/>
      <c r="X14" s="317"/>
      <c r="Y14" s="317"/>
      <c r="Z14" s="317"/>
      <c r="AA14" s="317"/>
      <c r="AB14" s="317"/>
      <c r="AC14" s="317"/>
      <c r="AD14" s="316"/>
      <c r="AE14" s="317"/>
      <c r="AF14" s="317"/>
      <c r="AG14" s="317"/>
      <c r="AH14" s="317"/>
      <c r="AI14" s="317"/>
      <c r="AJ14" s="318"/>
      <c r="AK14" s="319"/>
      <c r="AL14" s="313"/>
      <c r="AM14" s="313"/>
      <c r="AN14" s="313"/>
      <c r="AO14" s="313"/>
      <c r="AP14" s="313"/>
      <c r="AQ14" s="313"/>
      <c r="AR14" s="313"/>
    </row>
    <row r="15" spans="1:44" ht="107.25" customHeight="1">
      <c r="A15" s="19"/>
      <c r="B15" s="320" t="s">
        <v>355</v>
      </c>
      <c r="C15" s="198" t="s">
        <v>356</v>
      </c>
      <c r="D15" s="95" t="s">
        <v>357</v>
      </c>
      <c r="E15" s="95" t="s">
        <v>358</v>
      </c>
      <c r="F15" s="95" t="s">
        <v>359</v>
      </c>
      <c r="G15" s="197" t="s">
        <v>225</v>
      </c>
      <c r="H15" s="197" t="s">
        <v>360</v>
      </c>
      <c r="I15" s="321" t="s">
        <v>361</v>
      </c>
      <c r="J15" s="322" t="s">
        <v>362</v>
      </c>
      <c r="K15" s="323" t="s">
        <v>363</v>
      </c>
      <c r="L15" s="323" t="s">
        <v>364</v>
      </c>
      <c r="M15" s="324" t="s">
        <v>365</v>
      </c>
      <c r="N15" s="324" t="s">
        <v>366</v>
      </c>
      <c r="O15" s="325" t="s">
        <v>367</v>
      </c>
      <c r="P15" s="326" t="s">
        <v>361</v>
      </c>
      <c r="Q15" s="327" t="s">
        <v>362</v>
      </c>
      <c r="R15" s="328" t="s">
        <v>363</v>
      </c>
      <c r="S15" s="328" t="s">
        <v>364</v>
      </c>
      <c r="T15" s="324" t="s">
        <v>365</v>
      </c>
      <c r="U15" s="324" t="s">
        <v>366</v>
      </c>
      <c r="V15" s="325" t="s">
        <v>367</v>
      </c>
      <c r="W15" s="326" t="s">
        <v>361</v>
      </c>
      <c r="X15" s="327" t="s">
        <v>362</v>
      </c>
      <c r="Y15" s="328" t="s">
        <v>363</v>
      </c>
      <c r="Z15" s="328" t="s">
        <v>364</v>
      </c>
      <c r="AA15" s="324" t="s">
        <v>365</v>
      </c>
      <c r="AB15" s="324" t="s">
        <v>366</v>
      </c>
      <c r="AC15" s="325" t="s">
        <v>367</v>
      </c>
      <c r="AD15" s="326" t="s">
        <v>361</v>
      </c>
      <c r="AE15" s="327" t="s">
        <v>362</v>
      </c>
      <c r="AF15" s="328" t="s">
        <v>363</v>
      </c>
      <c r="AG15" s="328" t="s">
        <v>364</v>
      </c>
      <c r="AH15" s="324" t="s">
        <v>365</v>
      </c>
      <c r="AI15" s="324" t="s">
        <v>366</v>
      </c>
      <c r="AJ15" s="325" t="s">
        <v>367</v>
      </c>
      <c r="AK15" s="319"/>
      <c r="AL15" s="313"/>
      <c r="AM15" s="313"/>
      <c r="AN15" s="313"/>
      <c r="AO15" s="313"/>
      <c r="AP15" s="313"/>
      <c r="AQ15" s="313"/>
      <c r="AR15" s="313"/>
    </row>
    <row r="16" spans="1:44" ht="36.75" customHeight="1">
      <c r="A16" s="19"/>
      <c r="B16" s="329" t="s">
        <v>214</v>
      </c>
      <c r="C16" s="171"/>
      <c r="D16" s="317"/>
      <c r="E16" s="98" t="str">
        <f>IFERROR((M16*I16*IF(J16="&lt;LQ",(1/3),(IF(J16="&lt;Ld",0,1)))+T16*P16*IF(Q16="&lt;LQ",(1/3),(IF(Q16="&lt;Ld",0,1)))+AA16*W16*IF(X16="&lt;LQ",(1/3),(IF(X16="&lt;Ld",0,1)))+AH16*AD16*IF(AE16="&lt;LQ",(1/3),(IF(AE16="&lt;Ld",0,1))))/COUNTA(I16,P16,W16,AD16)*(IF(F16="mg/Nm3",(10^-6),IF(F16="µg/m3",(10^-9),IF(F16="ng/Nm3",(10^-12),""))))*$E$9,"")</f>
        <v/>
      </c>
      <c r="F16" s="330" t="s">
        <v>214</v>
      </c>
      <c r="G16" s="171"/>
      <c r="H16" s="331" t="s">
        <v>214</v>
      </c>
      <c r="I16" s="316"/>
      <c r="J16" s="176"/>
      <c r="K16" s="174"/>
      <c r="L16" s="332">
        <f>I16*IF(K16=21,1,(IF(ISNUMBER($E$10),(21-$E$10)/(21-K16),1)))</f>
        <v>0</v>
      </c>
      <c r="M16" s="317"/>
      <c r="N16" s="317"/>
      <c r="O16" s="333"/>
      <c r="P16" s="316"/>
      <c r="Q16" s="176"/>
      <c r="R16" s="174"/>
      <c r="S16" s="332">
        <f>P16*IF(R16=21,1,(IF(ISNUMBER($E$10),(21-$E$10)/(21-R16),1)))</f>
        <v>0</v>
      </c>
      <c r="T16" s="317"/>
      <c r="U16" s="317"/>
      <c r="V16" s="333"/>
      <c r="W16" s="316"/>
      <c r="X16" s="176"/>
      <c r="Y16" s="174"/>
      <c r="Z16" s="332">
        <f>W16*IF(Y16=21,1,(IF(ISNUMBER($E$10),(21-$E$10)/(21-Y16),1)))</f>
        <v>0</v>
      </c>
      <c r="AA16" s="317"/>
      <c r="AB16" s="317"/>
      <c r="AC16" s="333"/>
      <c r="AD16" s="316"/>
      <c r="AE16" s="176"/>
      <c r="AF16" s="174"/>
      <c r="AG16" s="332">
        <f>AD16*IF(AF16=21,1,(IF(ISNUMBER($E$10),(21-$E$10)/(21-AF16),1)))</f>
        <v>0</v>
      </c>
      <c r="AH16" s="317"/>
      <c r="AI16" s="317"/>
      <c r="AJ16" s="333"/>
      <c r="AK16" s="319"/>
      <c r="AL16" s="313"/>
      <c r="AM16" s="313"/>
      <c r="AN16" s="313"/>
      <c r="AO16" s="313"/>
      <c r="AP16" s="313"/>
      <c r="AQ16" s="313"/>
      <c r="AR16" s="313"/>
    </row>
    <row r="17" spans="1:70" ht="36.75" customHeight="1">
      <c r="A17" s="19"/>
      <c r="B17" s="329" t="s">
        <v>214</v>
      </c>
      <c r="C17" s="171"/>
      <c r="D17" s="317"/>
      <c r="E17" s="98" t="str">
        <f t="shared" ref="E17:E38" si="0">IFERROR((M17*I17*IF(J17="&lt;LQ",(1/3),(IF(J17="&lt;Ld",0,1)))+T17*P17*IF(Q17="&lt;LQ",(1/3),(IF(Q17="&lt;Ld",0,1)))+AA17*W17*IF(X17="&lt;LQ",(1/3),(IF(X17="&lt;Ld",0,1)))+AH17*AD17*IF(AE17="&lt;LQ",(1/3),(IF(AE17="&lt;Ld",0,1))))/COUNTA(I17,P17,W17,AD17)*(IF(F17="mg/Nm3",(10^-6),IF(F17="µg/m3",(10^-9),IF(F17="ng/Nm3",(10^-12),""))))*$E$9,"")</f>
        <v/>
      </c>
      <c r="F17" s="330" t="s">
        <v>214</v>
      </c>
      <c r="G17" s="171"/>
      <c r="H17" s="331" t="s">
        <v>214</v>
      </c>
      <c r="I17" s="316"/>
      <c r="J17" s="176"/>
      <c r="K17" s="174"/>
      <c r="L17" s="332">
        <f t="shared" ref="L17:L38" si="1">I17*IF(K17=21,1,(IF(ISNUMBER($E$10),(21-$E$10)/(21-K17),1)))</f>
        <v>0</v>
      </c>
      <c r="M17" s="317"/>
      <c r="N17" s="317"/>
      <c r="O17" s="334"/>
      <c r="P17" s="316"/>
      <c r="Q17" s="176"/>
      <c r="R17" s="174"/>
      <c r="S17" s="332">
        <f t="shared" ref="S17:S38" si="2">P17*IF(R17=21,1,(IF(ISNUMBER($E$10),(21-$E$10)/(21-R17),1)))</f>
        <v>0</v>
      </c>
      <c r="T17" s="317"/>
      <c r="U17" s="317"/>
      <c r="V17" s="318"/>
      <c r="W17" s="316"/>
      <c r="X17" s="176"/>
      <c r="Y17" s="174"/>
      <c r="Z17" s="332">
        <f t="shared" ref="Z17:Z38" si="3">W17*IF(Y17=21,1,(IF(ISNUMBER($E$10),(21-$E$10)/(21-Y17),1)))</f>
        <v>0</v>
      </c>
      <c r="AA17" s="317"/>
      <c r="AB17" s="317"/>
      <c r="AC17" s="333"/>
      <c r="AD17" s="316"/>
      <c r="AE17" s="176"/>
      <c r="AF17" s="174"/>
      <c r="AG17" s="332">
        <f t="shared" ref="AG17:AG38" si="4">AD17*IF(AF17=21,1,(IF(ISNUMBER($E$10),(21-$E$10)/(21-AF17),1)))</f>
        <v>0</v>
      </c>
      <c r="AH17" s="317"/>
      <c r="AI17" s="317"/>
      <c r="AJ17" s="333"/>
      <c r="AK17" s="319"/>
      <c r="AL17" s="313"/>
      <c r="AM17" s="313"/>
      <c r="AN17" s="313"/>
      <c r="AO17" s="313"/>
      <c r="AP17" s="313"/>
      <c r="AQ17" s="313"/>
      <c r="AR17" s="313"/>
      <c r="AS17" s="19"/>
      <c r="AT17" s="19"/>
    </row>
    <row r="18" spans="1:70" ht="36.75" customHeight="1">
      <c r="A18" s="19"/>
      <c r="B18" s="329" t="s">
        <v>214</v>
      </c>
      <c r="C18" s="171"/>
      <c r="D18" s="317"/>
      <c r="E18" s="98" t="str">
        <f t="shared" si="0"/>
        <v/>
      </c>
      <c r="F18" s="330" t="s">
        <v>214</v>
      </c>
      <c r="G18" s="171"/>
      <c r="H18" s="331" t="s">
        <v>214</v>
      </c>
      <c r="I18" s="316"/>
      <c r="J18" s="176"/>
      <c r="K18" s="174"/>
      <c r="L18" s="332">
        <f t="shared" si="1"/>
        <v>0</v>
      </c>
      <c r="M18" s="317"/>
      <c r="N18" s="317"/>
      <c r="O18" s="333"/>
      <c r="P18" s="316"/>
      <c r="Q18" s="176"/>
      <c r="R18" s="174"/>
      <c r="S18" s="332">
        <f t="shared" si="2"/>
        <v>0</v>
      </c>
      <c r="T18" s="317"/>
      <c r="U18" s="317"/>
      <c r="V18" s="318"/>
      <c r="W18" s="316"/>
      <c r="X18" s="176"/>
      <c r="Y18" s="174"/>
      <c r="Z18" s="332">
        <f t="shared" si="3"/>
        <v>0</v>
      </c>
      <c r="AA18" s="317"/>
      <c r="AB18" s="317"/>
      <c r="AC18" s="333"/>
      <c r="AD18" s="316"/>
      <c r="AE18" s="176"/>
      <c r="AF18" s="174"/>
      <c r="AG18" s="332">
        <f t="shared" si="4"/>
        <v>0</v>
      </c>
      <c r="AH18" s="317"/>
      <c r="AI18" s="317"/>
      <c r="AJ18" s="333"/>
      <c r="AK18" s="319"/>
      <c r="AL18" s="313"/>
      <c r="AM18" s="313"/>
      <c r="AN18" s="313"/>
      <c r="AO18" s="313"/>
      <c r="AP18" s="313"/>
      <c r="AQ18" s="313"/>
      <c r="AR18" s="313"/>
      <c r="AS18" s="19"/>
      <c r="AT18" s="19"/>
    </row>
    <row r="19" spans="1:70" ht="36.75" customHeight="1">
      <c r="A19" s="19"/>
      <c r="B19" s="329" t="s">
        <v>214</v>
      </c>
      <c r="C19" s="171"/>
      <c r="D19" s="317"/>
      <c r="E19" s="98" t="str">
        <f t="shared" si="0"/>
        <v/>
      </c>
      <c r="F19" s="330" t="s">
        <v>214</v>
      </c>
      <c r="G19" s="171"/>
      <c r="H19" s="331" t="s">
        <v>214</v>
      </c>
      <c r="I19" s="316"/>
      <c r="J19" s="176"/>
      <c r="K19" s="174"/>
      <c r="L19" s="332">
        <f t="shared" si="1"/>
        <v>0</v>
      </c>
      <c r="M19" s="317"/>
      <c r="N19" s="317"/>
      <c r="O19" s="333"/>
      <c r="P19" s="316"/>
      <c r="Q19" s="176"/>
      <c r="R19" s="174"/>
      <c r="S19" s="332">
        <f t="shared" si="2"/>
        <v>0</v>
      </c>
      <c r="T19" s="317"/>
      <c r="U19" s="317"/>
      <c r="V19" s="318"/>
      <c r="W19" s="316"/>
      <c r="X19" s="176"/>
      <c r="Y19" s="174"/>
      <c r="Z19" s="332">
        <f t="shared" si="3"/>
        <v>0</v>
      </c>
      <c r="AA19" s="317"/>
      <c r="AB19" s="317"/>
      <c r="AC19" s="333"/>
      <c r="AD19" s="316"/>
      <c r="AE19" s="176"/>
      <c r="AF19" s="174"/>
      <c r="AG19" s="332">
        <f t="shared" si="4"/>
        <v>0</v>
      </c>
      <c r="AH19" s="317"/>
      <c r="AI19" s="317"/>
      <c r="AJ19" s="333"/>
      <c r="AK19" s="319"/>
      <c r="AL19" s="313"/>
      <c r="AM19" s="313"/>
      <c r="AN19" s="313"/>
      <c r="AO19" s="313"/>
      <c r="AP19" s="313"/>
      <c r="AQ19" s="313"/>
      <c r="AR19" s="313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P19" s="19"/>
    </row>
    <row r="20" spans="1:70" ht="36.75" customHeight="1">
      <c r="A20" s="19"/>
      <c r="B20" s="329" t="s">
        <v>214</v>
      </c>
      <c r="C20" s="171"/>
      <c r="D20" s="317"/>
      <c r="E20" s="98" t="str">
        <f t="shared" si="0"/>
        <v/>
      </c>
      <c r="F20" s="330" t="s">
        <v>214</v>
      </c>
      <c r="G20" s="171"/>
      <c r="H20" s="331" t="s">
        <v>214</v>
      </c>
      <c r="I20" s="316"/>
      <c r="J20" s="176"/>
      <c r="K20" s="174"/>
      <c r="L20" s="332">
        <f t="shared" si="1"/>
        <v>0</v>
      </c>
      <c r="M20" s="317"/>
      <c r="N20" s="317"/>
      <c r="O20" s="333"/>
      <c r="P20" s="316"/>
      <c r="Q20" s="176"/>
      <c r="R20" s="174"/>
      <c r="S20" s="332">
        <f t="shared" si="2"/>
        <v>0</v>
      </c>
      <c r="T20" s="317"/>
      <c r="U20" s="317"/>
      <c r="V20" s="318"/>
      <c r="W20" s="316"/>
      <c r="X20" s="176"/>
      <c r="Y20" s="174"/>
      <c r="Z20" s="332">
        <f t="shared" si="3"/>
        <v>0</v>
      </c>
      <c r="AA20" s="317"/>
      <c r="AB20" s="317"/>
      <c r="AC20" s="333"/>
      <c r="AD20" s="316"/>
      <c r="AE20" s="176"/>
      <c r="AF20" s="174"/>
      <c r="AG20" s="332">
        <f t="shared" si="4"/>
        <v>0</v>
      </c>
      <c r="AH20" s="317"/>
      <c r="AI20" s="317"/>
      <c r="AJ20" s="333"/>
      <c r="AK20" s="319"/>
      <c r="AL20" s="313"/>
      <c r="AM20" s="313"/>
      <c r="AN20" s="313"/>
      <c r="AO20" s="313"/>
      <c r="AP20" s="313"/>
      <c r="AQ20" s="313"/>
      <c r="AR20" s="313"/>
      <c r="AS20" s="19"/>
      <c r="AT20" s="19"/>
      <c r="AU20" s="19"/>
      <c r="AV20" s="19"/>
      <c r="AW20" s="19"/>
      <c r="AX20" s="19"/>
      <c r="AY20" s="19"/>
      <c r="AZ20" s="19"/>
      <c r="BA20" s="19"/>
      <c r="BB20" s="19"/>
      <c r="BC20" s="19"/>
      <c r="BD20" s="19"/>
      <c r="BE20" s="19"/>
      <c r="BF20" s="19"/>
      <c r="BG20" s="19"/>
      <c r="BH20" s="19"/>
      <c r="BI20" s="19"/>
      <c r="BP20" s="19"/>
    </row>
    <row r="21" spans="1:70" ht="36.75" customHeight="1">
      <c r="A21" s="19"/>
      <c r="B21" s="329" t="s">
        <v>214</v>
      </c>
      <c r="C21" s="171"/>
      <c r="D21" s="317"/>
      <c r="E21" s="98" t="str">
        <f t="shared" si="0"/>
        <v/>
      </c>
      <c r="F21" s="330" t="s">
        <v>214</v>
      </c>
      <c r="G21" s="171"/>
      <c r="H21" s="331" t="s">
        <v>214</v>
      </c>
      <c r="I21" s="316"/>
      <c r="J21" s="176"/>
      <c r="K21" s="174"/>
      <c r="L21" s="332">
        <f t="shared" si="1"/>
        <v>0</v>
      </c>
      <c r="M21" s="317"/>
      <c r="N21" s="317"/>
      <c r="O21" s="333"/>
      <c r="P21" s="316"/>
      <c r="Q21" s="176"/>
      <c r="R21" s="174"/>
      <c r="S21" s="332">
        <f t="shared" si="2"/>
        <v>0</v>
      </c>
      <c r="T21" s="317"/>
      <c r="U21" s="317"/>
      <c r="V21" s="318"/>
      <c r="W21" s="316"/>
      <c r="X21" s="176"/>
      <c r="Y21" s="174"/>
      <c r="Z21" s="332">
        <f t="shared" si="3"/>
        <v>0</v>
      </c>
      <c r="AA21" s="317"/>
      <c r="AB21" s="317"/>
      <c r="AC21" s="333"/>
      <c r="AD21" s="316"/>
      <c r="AE21" s="176"/>
      <c r="AF21" s="174"/>
      <c r="AG21" s="332">
        <f t="shared" si="4"/>
        <v>0</v>
      </c>
      <c r="AH21" s="317"/>
      <c r="AI21" s="317"/>
      <c r="AJ21" s="333"/>
      <c r="AK21" s="319"/>
      <c r="AL21" s="313"/>
      <c r="AM21" s="313"/>
      <c r="AN21" s="313"/>
      <c r="AO21" s="313"/>
      <c r="AP21" s="313"/>
      <c r="AQ21" s="313"/>
      <c r="AR21" s="313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P21" s="19"/>
    </row>
    <row r="22" spans="1:70" ht="36.75" customHeight="1">
      <c r="A22" s="19"/>
      <c r="B22" s="329" t="s">
        <v>214</v>
      </c>
      <c r="C22" s="171"/>
      <c r="D22" s="317"/>
      <c r="E22" s="98" t="str">
        <f t="shared" si="0"/>
        <v/>
      </c>
      <c r="F22" s="330" t="s">
        <v>214</v>
      </c>
      <c r="G22" s="171"/>
      <c r="H22" s="331" t="s">
        <v>214</v>
      </c>
      <c r="I22" s="316"/>
      <c r="J22" s="176"/>
      <c r="K22" s="174"/>
      <c r="L22" s="332">
        <f t="shared" si="1"/>
        <v>0</v>
      </c>
      <c r="M22" s="317"/>
      <c r="N22" s="317"/>
      <c r="O22" s="333"/>
      <c r="P22" s="316"/>
      <c r="Q22" s="176"/>
      <c r="R22" s="174"/>
      <c r="S22" s="332">
        <f t="shared" si="2"/>
        <v>0</v>
      </c>
      <c r="T22" s="317"/>
      <c r="U22" s="317"/>
      <c r="V22" s="318"/>
      <c r="W22" s="316"/>
      <c r="X22" s="176"/>
      <c r="Y22" s="174"/>
      <c r="Z22" s="332">
        <f t="shared" si="3"/>
        <v>0</v>
      </c>
      <c r="AA22" s="317"/>
      <c r="AB22" s="317"/>
      <c r="AC22" s="333"/>
      <c r="AD22" s="316"/>
      <c r="AE22" s="176"/>
      <c r="AF22" s="174"/>
      <c r="AG22" s="332">
        <f t="shared" si="4"/>
        <v>0</v>
      </c>
      <c r="AH22" s="317"/>
      <c r="AI22" s="317"/>
      <c r="AJ22" s="333"/>
      <c r="AK22" s="319"/>
      <c r="AL22" s="313"/>
      <c r="AM22" s="313"/>
      <c r="AN22" s="313"/>
      <c r="AO22" s="313"/>
      <c r="AP22" s="313"/>
      <c r="AQ22" s="313"/>
      <c r="AR22" s="313"/>
      <c r="AS22" s="19"/>
      <c r="AT22" s="19"/>
      <c r="AU22" s="19"/>
      <c r="AV22" s="19"/>
      <c r="AW22" s="19"/>
      <c r="AX22" s="19"/>
      <c r="AY22" s="19"/>
      <c r="AZ22" s="19"/>
      <c r="BA22" s="19"/>
      <c r="BB22" s="19"/>
      <c r="BC22" s="19"/>
      <c r="BD22" s="19"/>
      <c r="BE22" s="19"/>
      <c r="BF22" s="19"/>
      <c r="BG22" s="19"/>
      <c r="BH22" s="19"/>
      <c r="BI22" s="19"/>
      <c r="BP22" s="19"/>
    </row>
    <row r="23" spans="1:70" ht="36.75" customHeight="1">
      <c r="A23" s="19"/>
      <c r="B23" s="329" t="s">
        <v>214</v>
      </c>
      <c r="C23" s="171"/>
      <c r="D23" s="317"/>
      <c r="E23" s="98" t="str">
        <f t="shared" si="0"/>
        <v/>
      </c>
      <c r="F23" s="330" t="s">
        <v>214</v>
      </c>
      <c r="G23" s="171"/>
      <c r="H23" s="331" t="s">
        <v>214</v>
      </c>
      <c r="I23" s="316"/>
      <c r="J23" s="176"/>
      <c r="K23" s="174"/>
      <c r="L23" s="332">
        <f t="shared" si="1"/>
        <v>0</v>
      </c>
      <c r="M23" s="317"/>
      <c r="N23" s="317"/>
      <c r="O23" s="333"/>
      <c r="P23" s="316"/>
      <c r="Q23" s="176"/>
      <c r="R23" s="174"/>
      <c r="S23" s="332">
        <f t="shared" si="2"/>
        <v>0</v>
      </c>
      <c r="T23" s="317"/>
      <c r="U23" s="317"/>
      <c r="V23" s="318"/>
      <c r="W23" s="316"/>
      <c r="X23" s="176"/>
      <c r="Y23" s="174"/>
      <c r="Z23" s="332">
        <f t="shared" si="3"/>
        <v>0</v>
      </c>
      <c r="AA23" s="317"/>
      <c r="AB23" s="317"/>
      <c r="AC23" s="333"/>
      <c r="AD23" s="316"/>
      <c r="AE23" s="176"/>
      <c r="AF23" s="174"/>
      <c r="AG23" s="332">
        <f t="shared" si="4"/>
        <v>0</v>
      </c>
      <c r="AH23" s="317"/>
      <c r="AI23" s="317"/>
      <c r="AJ23" s="333"/>
      <c r="AK23" s="319"/>
      <c r="AL23" s="313"/>
      <c r="AM23" s="313"/>
      <c r="AN23" s="313"/>
      <c r="AO23" s="313"/>
      <c r="AP23" s="313"/>
      <c r="AQ23" s="313"/>
      <c r="AR23" s="313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19"/>
      <c r="BE23" s="19"/>
      <c r="BF23" s="19"/>
      <c r="BG23" s="19"/>
      <c r="BH23" s="19"/>
      <c r="BI23" s="19"/>
      <c r="BP23" s="19"/>
    </row>
    <row r="24" spans="1:70" ht="36.75" customHeight="1">
      <c r="A24" s="19"/>
      <c r="B24" s="329" t="s">
        <v>214</v>
      </c>
      <c r="C24" s="171"/>
      <c r="D24" s="317"/>
      <c r="E24" s="98" t="str">
        <f t="shared" si="0"/>
        <v/>
      </c>
      <c r="F24" s="330" t="s">
        <v>214</v>
      </c>
      <c r="G24" s="171"/>
      <c r="H24" s="331" t="s">
        <v>214</v>
      </c>
      <c r="I24" s="316"/>
      <c r="J24" s="176"/>
      <c r="K24" s="174"/>
      <c r="L24" s="332">
        <f t="shared" si="1"/>
        <v>0</v>
      </c>
      <c r="M24" s="317"/>
      <c r="N24" s="317"/>
      <c r="O24" s="333"/>
      <c r="P24" s="316"/>
      <c r="Q24" s="176"/>
      <c r="R24" s="174"/>
      <c r="S24" s="332">
        <f t="shared" si="2"/>
        <v>0</v>
      </c>
      <c r="T24" s="317"/>
      <c r="U24" s="317"/>
      <c r="V24" s="318"/>
      <c r="W24" s="316"/>
      <c r="X24" s="176"/>
      <c r="Y24" s="174"/>
      <c r="Z24" s="332">
        <f t="shared" si="3"/>
        <v>0</v>
      </c>
      <c r="AA24" s="317"/>
      <c r="AB24" s="317"/>
      <c r="AC24" s="333"/>
      <c r="AD24" s="316"/>
      <c r="AE24" s="176"/>
      <c r="AF24" s="174"/>
      <c r="AG24" s="332">
        <f t="shared" si="4"/>
        <v>0</v>
      </c>
      <c r="AH24" s="317"/>
      <c r="AI24" s="317"/>
      <c r="AJ24" s="333"/>
      <c r="AK24" s="319"/>
      <c r="AL24" s="313"/>
      <c r="AM24" s="313"/>
      <c r="AN24" s="313"/>
      <c r="AO24" s="313"/>
      <c r="AP24" s="313"/>
      <c r="AQ24" s="313"/>
      <c r="AR24" s="313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19"/>
      <c r="BE24" s="19"/>
      <c r="BF24" s="19"/>
      <c r="BG24" s="19"/>
      <c r="BH24" s="19"/>
      <c r="BI24" s="19"/>
      <c r="BP24" s="19"/>
    </row>
    <row r="25" spans="1:70" ht="36.75" customHeight="1">
      <c r="A25" s="19"/>
      <c r="B25" s="329" t="s">
        <v>214</v>
      </c>
      <c r="C25" s="171"/>
      <c r="D25" s="317"/>
      <c r="E25" s="98" t="str">
        <f t="shared" si="0"/>
        <v/>
      </c>
      <c r="F25" s="330" t="s">
        <v>214</v>
      </c>
      <c r="G25" s="171"/>
      <c r="H25" s="331" t="s">
        <v>214</v>
      </c>
      <c r="I25" s="316"/>
      <c r="J25" s="176"/>
      <c r="K25" s="174"/>
      <c r="L25" s="332">
        <f t="shared" si="1"/>
        <v>0</v>
      </c>
      <c r="M25" s="317"/>
      <c r="N25" s="317"/>
      <c r="O25" s="333"/>
      <c r="P25" s="316"/>
      <c r="Q25" s="176"/>
      <c r="R25" s="174"/>
      <c r="S25" s="332">
        <f t="shared" si="2"/>
        <v>0</v>
      </c>
      <c r="T25" s="317"/>
      <c r="U25" s="317"/>
      <c r="V25" s="318"/>
      <c r="W25" s="316"/>
      <c r="X25" s="176"/>
      <c r="Y25" s="174"/>
      <c r="Z25" s="332">
        <f t="shared" si="3"/>
        <v>0</v>
      </c>
      <c r="AA25" s="317"/>
      <c r="AB25" s="317"/>
      <c r="AC25" s="333"/>
      <c r="AD25" s="316"/>
      <c r="AE25" s="176"/>
      <c r="AF25" s="174"/>
      <c r="AG25" s="332">
        <f t="shared" si="4"/>
        <v>0</v>
      </c>
      <c r="AH25" s="317"/>
      <c r="AI25" s="317"/>
      <c r="AJ25" s="333"/>
      <c r="AK25" s="319"/>
      <c r="AL25" s="313"/>
      <c r="AM25" s="313"/>
      <c r="AN25" s="313"/>
      <c r="AO25" s="313"/>
      <c r="AP25" s="313"/>
      <c r="AQ25" s="313"/>
      <c r="AR25" s="313"/>
      <c r="AS25" s="19"/>
      <c r="AT25" s="19"/>
      <c r="AU25" s="19"/>
      <c r="AV25" s="19"/>
      <c r="AW25" s="19"/>
      <c r="AX25" s="19"/>
      <c r="AY25" s="19"/>
      <c r="AZ25" s="19"/>
      <c r="BA25" s="19"/>
      <c r="BB25" s="19"/>
      <c r="BC25" s="19"/>
      <c r="BD25" s="19"/>
      <c r="BE25" s="19"/>
      <c r="BF25" s="19"/>
      <c r="BG25" s="19"/>
      <c r="BH25" s="19"/>
      <c r="BI25" s="19"/>
      <c r="BP25" s="19"/>
    </row>
    <row r="26" spans="1:70" ht="36.75" customHeight="1">
      <c r="A26" s="19"/>
      <c r="B26" s="329" t="s">
        <v>214</v>
      </c>
      <c r="C26" s="171"/>
      <c r="D26" s="317"/>
      <c r="E26" s="98" t="str">
        <f t="shared" si="0"/>
        <v/>
      </c>
      <c r="F26" s="330" t="s">
        <v>214</v>
      </c>
      <c r="G26" s="171"/>
      <c r="H26" s="331" t="s">
        <v>214</v>
      </c>
      <c r="I26" s="316"/>
      <c r="J26" s="176"/>
      <c r="K26" s="174"/>
      <c r="L26" s="332">
        <f t="shared" si="1"/>
        <v>0</v>
      </c>
      <c r="M26" s="317"/>
      <c r="N26" s="317"/>
      <c r="O26" s="333"/>
      <c r="P26" s="316"/>
      <c r="Q26" s="176"/>
      <c r="R26" s="174"/>
      <c r="S26" s="332">
        <f t="shared" si="2"/>
        <v>0</v>
      </c>
      <c r="T26" s="317"/>
      <c r="U26" s="317"/>
      <c r="V26" s="318"/>
      <c r="W26" s="316"/>
      <c r="X26" s="176"/>
      <c r="Y26" s="174"/>
      <c r="Z26" s="332">
        <f t="shared" si="3"/>
        <v>0</v>
      </c>
      <c r="AA26" s="317"/>
      <c r="AB26" s="317"/>
      <c r="AC26" s="333"/>
      <c r="AD26" s="316"/>
      <c r="AE26" s="176"/>
      <c r="AF26" s="174"/>
      <c r="AG26" s="332">
        <f t="shared" si="4"/>
        <v>0</v>
      </c>
      <c r="AH26" s="317"/>
      <c r="AI26" s="317"/>
      <c r="AJ26" s="333"/>
      <c r="AK26" s="319"/>
      <c r="AL26" s="313"/>
      <c r="AM26" s="313"/>
      <c r="AN26" s="313"/>
      <c r="AO26" s="313"/>
      <c r="AP26" s="313"/>
      <c r="AQ26" s="313"/>
      <c r="AR26" s="313"/>
      <c r="AS26" s="19"/>
      <c r="AT26" s="19"/>
      <c r="AU26" s="19"/>
      <c r="AV26" s="19"/>
      <c r="AW26" s="19"/>
      <c r="AX26" s="19"/>
      <c r="AY26" s="19"/>
      <c r="AZ26" s="19"/>
      <c r="BA26" s="19"/>
      <c r="BB26" s="19"/>
      <c r="BC26" s="19"/>
      <c r="BD26" s="19"/>
      <c r="BE26" s="19"/>
      <c r="BF26" s="19"/>
      <c r="BG26" s="19"/>
      <c r="BH26" s="19"/>
      <c r="BI26" s="19"/>
      <c r="BP26" s="19"/>
    </row>
    <row r="27" spans="1:70" ht="36.75" customHeight="1">
      <c r="A27" s="19"/>
      <c r="B27" s="329" t="s">
        <v>214</v>
      </c>
      <c r="C27" s="171"/>
      <c r="D27" s="317"/>
      <c r="E27" s="98" t="str">
        <f t="shared" si="0"/>
        <v/>
      </c>
      <c r="F27" s="330" t="s">
        <v>214</v>
      </c>
      <c r="G27" s="171"/>
      <c r="H27" s="331" t="s">
        <v>214</v>
      </c>
      <c r="I27" s="316"/>
      <c r="J27" s="176"/>
      <c r="K27" s="174"/>
      <c r="L27" s="332">
        <f t="shared" si="1"/>
        <v>0</v>
      </c>
      <c r="M27" s="317"/>
      <c r="N27" s="317"/>
      <c r="O27" s="333"/>
      <c r="P27" s="316"/>
      <c r="Q27" s="176"/>
      <c r="R27" s="174"/>
      <c r="S27" s="332">
        <f t="shared" si="2"/>
        <v>0</v>
      </c>
      <c r="T27" s="317"/>
      <c r="U27" s="317"/>
      <c r="V27" s="318"/>
      <c r="W27" s="316"/>
      <c r="X27" s="176"/>
      <c r="Y27" s="174"/>
      <c r="Z27" s="332">
        <f t="shared" si="3"/>
        <v>0</v>
      </c>
      <c r="AA27" s="317"/>
      <c r="AB27" s="317"/>
      <c r="AC27" s="333"/>
      <c r="AD27" s="316"/>
      <c r="AE27" s="176"/>
      <c r="AF27" s="174"/>
      <c r="AG27" s="332">
        <f t="shared" si="4"/>
        <v>0</v>
      </c>
      <c r="AH27" s="317"/>
      <c r="AI27" s="317"/>
      <c r="AJ27" s="333"/>
      <c r="AK27" s="319"/>
      <c r="AL27" s="313"/>
      <c r="AM27" s="313"/>
      <c r="AN27" s="313"/>
      <c r="AO27" s="313"/>
      <c r="AP27" s="313"/>
      <c r="AQ27" s="313"/>
      <c r="AR27" s="313"/>
      <c r="AS27" s="19"/>
      <c r="AT27" s="19"/>
      <c r="AU27" s="19"/>
      <c r="AV27" s="19"/>
      <c r="AW27" s="19"/>
      <c r="AX27" s="19"/>
      <c r="AY27" s="19"/>
      <c r="AZ27" s="19"/>
      <c r="BA27" s="19"/>
      <c r="BB27" s="19"/>
      <c r="BC27" s="19"/>
      <c r="BD27" s="19"/>
      <c r="BE27" s="19"/>
      <c r="BF27" s="19"/>
      <c r="BG27" s="19"/>
      <c r="BH27" s="19"/>
      <c r="BI27" s="19"/>
      <c r="BP27" s="19"/>
    </row>
    <row r="28" spans="1:70" ht="36.75" customHeight="1">
      <c r="A28" s="19"/>
      <c r="B28" s="329" t="s">
        <v>214</v>
      </c>
      <c r="C28" s="171"/>
      <c r="D28" s="317"/>
      <c r="E28" s="98" t="str">
        <f t="shared" si="0"/>
        <v/>
      </c>
      <c r="F28" s="330" t="s">
        <v>214</v>
      </c>
      <c r="G28" s="171"/>
      <c r="H28" s="331" t="s">
        <v>214</v>
      </c>
      <c r="I28" s="316"/>
      <c r="J28" s="176"/>
      <c r="K28" s="174"/>
      <c r="L28" s="332">
        <f t="shared" si="1"/>
        <v>0</v>
      </c>
      <c r="M28" s="317"/>
      <c r="N28" s="317"/>
      <c r="O28" s="333"/>
      <c r="P28" s="316"/>
      <c r="Q28" s="176"/>
      <c r="R28" s="174"/>
      <c r="S28" s="332">
        <f t="shared" si="2"/>
        <v>0</v>
      </c>
      <c r="T28" s="317"/>
      <c r="U28" s="317"/>
      <c r="V28" s="318"/>
      <c r="W28" s="316"/>
      <c r="X28" s="176"/>
      <c r="Y28" s="174"/>
      <c r="Z28" s="332">
        <f t="shared" si="3"/>
        <v>0</v>
      </c>
      <c r="AA28" s="317"/>
      <c r="AB28" s="317"/>
      <c r="AC28" s="333"/>
      <c r="AD28" s="316"/>
      <c r="AE28" s="176"/>
      <c r="AF28" s="174"/>
      <c r="AG28" s="332">
        <f t="shared" si="4"/>
        <v>0</v>
      </c>
      <c r="AH28" s="317"/>
      <c r="AI28" s="317"/>
      <c r="AJ28" s="333"/>
      <c r="AK28" s="319"/>
      <c r="AL28" s="313"/>
      <c r="AM28" s="313"/>
      <c r="AN28" s="313"/>
      <c r="AO28" s="313"/>
      <c r="AP28" s="313"/>
      <c r="AQ28" s="313"/>
      <c r="AR28" s="313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19"/>
      <c r="BE28" s="19"/>
      <c r="BF28" s="19"/>
      <c r="BG28" s="19"/>
      <c r="BH28" s="19"/>
      <c r="BI28" s="19"/>
      <c r="BJ28" s="19"/>
      <c r="BK28" s="19"/>
      <c r="BL28" s="19"/>
      <c r="BM28" s="19"/>
      <c r="BN28" s="19"/>
      <c r="BO28" s="19"/>
      <c r="BP28" s="19"/>
      <c r="BQ28" s="19"/>
      <c r="BR28" s="19"/>
    </row>
    <row r="29" spans="1:70" ht="36.75" customHeight="1">
      <c r="A29" s="19"/>
      <c r="B29" s="329" t="s">
        <v>214</v>
      </c>
      <c r="C29" s="171"/>
      <c r="D29" s="317"/>
      <c r="E29" s="98" t="str">
        <f t="shared" si="0"/>
        <v/>
      </c>
      <c r="F29" s="330" t="s">
        <v>214</v>
      </c>
      <c r="G29" s="171"/>
      <c r="H29" s="331" t="s">
        <v>214</v>
      </c>
      <c r="I29" s="316"/>
      <c r="J29" s="176"/>
      <c r="K29" s="174"/>
      <c r="L29" s="332">
        <f t="shared" si="1"/>
        <v>0</v>
      </c>
      <c r="M29" s="317"/>
      <c r="N29" s="317"/>
      <c r="O29" s="333"/>
      <c r="P29" s="316"/>
      <c r="Q29" s="176"/>
      <c r="R29" s="174"/>
      <c r="S29" s="332">
        <f t="shared" si="2"/>
        <v>0</v>
      </c>
      <c r="T29" s="317"/>
      <c r="U29" s="317"/>
      <c r="V29" s="318"/>
      <c r="W29" s="316"/>
      <c r="X29" s="176"/>
      <c r="Y29" s="174"/>
      <c r="Z29" s="332">
        <f t="shared" si="3"/>
        <v>0</v>
      </c>
      <c r="AA29" s="317"/>
      <c r="AB29" s="317"/>
      <c r="AC29" s="333"/>
      <c r="AD29" s="316"/>
      <c r="AE29" s="176"/>
      <c r="AF29" s="174"/>
      <c r="AG29" s="332">
        <f t="shared" si="4"/>
        <v>0</v>
      </c>
      <c r="AH29" s="317"/>
      <c r="AI29" s="317"/>
      <c r="AJ29" s="333"/>
      <c r="AK29" s="319"/>
      <c r="AL29" s="313"/>
      <c r="AM29" s="313"/>
      <c r="AN29" s="313"/>
      <c r="AO29" s="313"/>
      <c r="AP29" s="313"/>
      <c r="AQ29" s="313"/>
      <c r="AR29" s="313"/>
      <c r="AS29" s="19"/>
      <c r="AT29" s="19"/>
      <c r="AU29" s="19"/>
      <c r="AV29" s="19"/>
      <c r="AW29" s="19"/>
      <c r="AX29" s="19"/>
      <c r="AY29" s="19"/>
      <c r="AZ29" s="19"/>
      <c r="BA29" s="19"/>
      <c r="BB29" s="19"/>
      <c r="BC29" s="19"/>
      <c r="BD29" s="19"/>
      <c r="BE29" s="19"/>
      <c r="BF29" s="19"/>
      <c r="BG29" s="19"/>
      <c r="BH29" s="19"/>
      <c r="BI29" s="19"/>
      <c r="BJ29" s="19"/>
      <c r="BK29" s="19"/>
      <c r="BL29" s="19"/>
      <c r="BM29" s="19"/>
      <c r="BN29" s="19"/>
      <c r="BO29" s="19"/>
      <c r="BP29" s="19"/>
      <c r="BQ29" s="19"/>
      <c r="BR29" s="19"/>
    </row>
    <row r="30" spans="1:70" ht="36.75" customHeight="1">
      <c r="A30" s="19"/>
      <c r="B30" s="329" t="s">
        <v>214</v>
      </c>
      <c r="C30" s="171"/>
      <c r="D30" s="317"/>
      <c r="E30" s="98" t="str">
        <f t="shared" si="0"/>
        <v/>
      </c>
      <c r="F30" s="330" t="s">
        <v>214</v>
      </c>
      <c r="G30" s="171"/>
      <c r="H30" s="331" t="s">
        <v>214</v>
      </c>
      <c r="I30" s="316"/>
      <c r="J30" s="176"/>
      <c r="K30" s="174"/>
      <c r="L30" s="332">
        <f t="shared" si="1"/>
        <v>0</v>
      </c>
      <c r="M30" s="317"/>
      <c r="N30" s="317"/>
      <c r="O30" s="333"/>
      <c r="P30" s="316"/>
      <c r="Q30" s="176"/>
      <c r="R30" s="174"/>
      <c r="S30" s="332">
        <f t="shared" si="2"/>
        <v>0</v>
      </c>
      <c r="T30" s="317"/>
      <c r="U30" s="317"/>
      <c r="V30" s="318"/>
      <c r="W30" s="316"/>
      <c r="X30" s="176"/>
      <c r="Y30" s="174"/>
      <c r="Z30" s="332">
        <f t="shared" si="3"/>
        <v>0</v>
      </c>
      <c r="AA30" s="317"/>
      <c r="AB30" s="317"/>
      <c r="AC30" s="333"/>
      <c r="AD30" s="316"/>
      <c r="AE30" s="176"/>
      <c r="AF30" s="174"/>
      <c r="AG30" s="332">
        <f t="shared" si="4"/>
        <v>0</v>
      </c>
      <c r="AH30" s="317"/>
      <c r="AI30" s="317"/>
      <c r="AJ30" s="333"/>
      <c r="AK30" s="319"/>
      <c r="AL30" s="313"/>
      <c r="AM30" s="313"/>
      <c r="AN30" s="313"/>
      <c r="AO30" s="313"/>
      <c r="AP30" s="313"/>
      <c r="AQ30" s="313"/>
      <c r="AR30" s="313"/>
      <c r="AS30" s="19"/>
      <c r="AT30" s="19"/>
      <c r="AU30" s="19"/>
      <c r="AV30" s="19"/>
      <c r="AW30" s="19"/>
      <c r="AX30" s="19"/>
      <c r="AY30" s="19"/>
      <c r="AZ30" s="19"/>
      <c r="BA30" s="19"/>
      <c r="BB30" s="19"/>
      <c r="BC30" s="19"/>
      <c r="BD30" s="19"/>
      <c r="BE30" s="19"/>
      <c r="BF30" s="19"/>
      <c r="BG30" s="19"/>
      <c r="BH30" s="19"/>
      <c r="BI30" s="19"/>
      <c r="BJ30" s="19"/>
      <c r="BK30" s="19"/>
      <c r="BL30" s="19"/>
      <c r="BM30" s="19"/>
      <c r="BN30" s="19"/>
      <c r="BO30" s="19"/>
      <c r="BP30" s="19"/>
      <c r="BQ30" s="19"/>
      <c r="BR30" s="19"/>
    </row>
    <row r="31" spans="1:70" ht="36.75" customHeight="1">
      <c r="A31" s="19"/>
      <c r="B31" s="329" t="s">
        <v>214</v>
      </c>
      <c r="C31" s="171"/>
      <c r="D31" s="317"/>
      <c r="E31" s="98" t="str">
        <f t="shared" si="0"/>
        <v/>
      </c>
      <c r="F31" s="330" t="s">
        <v>214</v>
      </c>
      <c r="G31" s="171"/>
      <c r="H31" s="331" t="s">
        <v>214</v>
      </c>
      <c r="I31" s="316"/>
      <c r="J31" s="176"/>
      <c r="K31" s="174"/>
      <c r="L31" s="332">
        <f t="shared" si="1"/>
        <v>0</v>
      </c>
      <c r="M31" s="317"/>
      <c r="N31" s="317"/>
      <c r="O31" s="333"/>
      <c r="P31" s="316"/>
      <c r="Q31" s="176"/>
      <c r="R31" s="174"/>
      <c r="S31" s="332">
        <f t="shared" si="2"/>
        <v>0</v>
      </c>
      <c r="T31" s="317"/>
      <c r="U31" s="317"/>
      <c r="V31" s="318"/>
      <c r="W31" s="316"/>
      <c r="X31" s="176"/>
      <c r="Y31" s="174"/>
      <c r="Z31" s="332">
        <f t="shared" si="3"/>
        <v>0</v>
      </c>
      <c r="AA31" s="317"/>
      <c r="AB31" s="317"/>
      <c r="AC31" s="333"/>
      <c r="AD31" s="316"/>
      <c r="AE31" s="176"/>
      <c r="AF31" s="174"/>
      <c r="AG31" s="332">
        <f t="shared" si="4"/>
        <v>0</v>
      </c>
      <c r="AH31" s="317"/>
      <c r="AI31" s="317"/>
      <c r="AJ31" s="333"/>
      <c r="AK31" s="319"/>
      <c r="AL31" s="313"/>
      <c r="AM31" s="313"/>
      <c r="AN31" s="313"/>
      <c r="AO31" s="313"/>
      <c r="AP31" s="313"/>
      <c r="AQ31" s="313"/>
      <c r="AR31" s="313"/>
      <c r="AS31" s="19"/>
      <c r="AT31" s="19"/>
      <c r="AU31" s="19"/>
      <c r="AV31" s="19"/>
      <c r="AW31" s="19"/>
      <c r="AX31" s="19"/>
      <c r="AY31" s="19"/>
      <c r="AZ31" s="19"/>
      <c r="BA31" s="19"/>
      <c r="BB31" s="19"/>
      <c r="BC31" s="19"/>
      <c r="BD31" s="19"/>
      <c r="BE31" s="19"/>
      <c r="BF31" s="19"/>
      <c r="BG31" s="19"/>
      <c r="BH31" s="19"/>
      <c r="BI31" s="19"/>
      <c r="BJ31" s="19"/>
      <c r="BK31" s="19"/>
      <c r="BL31" s="19"/>
      <c r="BM31" s="19"/>
      <c r="BN31" s="19"/>
      <c r="BO31" s="19"/>
      <c r="BP31" s="19"/>
      <c r="BQ31" s="19"/>
      <c r="BR31" s="19"/>
    </row>
    <row r="32" spans="1:70" ht="36.75" customHeight="1">
      <c r="A32" s="19"/>
      <c r="B32" s="329" t="s">
        <v>214</v>
      </c>
      <c r="C32" s="171"/>
      <c r="D32" s="317"/>
      <c r="E32" s="98" t="str">
        <f t="shared" si="0"/>
        <v/>
      </c>
      <c r="F32" s="330" t="s">
        <v>214</v>
      </c>
      <c r="G32" s="171"/>
      <c r="H32" s="331" t="s">
        <v>214</v>
      </c>
      <c r="I32" s="316"/>
      <c r="J32" s="176"/>
      <c r="K32" s="174"/>
      <c r="L32" s="332">
        <f t="shared" si="1"/>
        <v>0</v>
      </c>
      <c r="M32" s="317"/>
      <c r="N32" s="317"/>
      <c r="O32" s="333"/>
      <c r="P32" s="316"/>
      <c r="Q32" s="176"/>
      <c r="R32" s="174"/>
      <c r="S32" s="332">
        <f t="shared" si="2"/>
        <v>0</v>
      </c>
      <c r="T32" s="317"/>
      <c r="U32" s="317"/>
      <c r="V32" s="318"/>
      <c r="W32" s="316"/>
      <c r="X32" s="176"/>
      <c r="Y32" s="174"/>
      <c r="Z32" s="332">
        <f t="shared" si="3"/>
        <v>0</v>
      </c>
      <c r="AA32" s="317"/>
      <c r="AB32" s="317"/>
      <c r="AC32" s="333"/>
      <c r="AD32" s="316"/>
      <c r="AE32" s="176"/>
      <c r="AF32" s="174"/>
      <c r="AG32" s="332">
        <f t="shared" si="4"/>
        <v>0</v>
      </c>
      <c r="AH32" s="317"/>
      <c r="AI32" s="317"/>
      <c r="AJ32" s="333"/>
      <c r="AK32" s="319"/>
      <c r="AL32" s="313"/>
      <c r="AM32" s="313"/>
      <c r="AN32" s="313"/>
      <c r="AO32" s="313"/>
      <c r="AP32" s="313"/>
      <c r="AQ32" s="313"/>
      <c r="AR32" s="313"/>
      <c r="AS32" s="19"/>
      <c r="AT32" s="19"/>
      <c r="AU32" s="19"/>
      <c r="AV32" s="19"/>
      <c r="AW32" s="19"/>
      <c r="AX32" s="19"/>
      <c r="AY32" s="19"/>
      <c r="AZ32" s="19"/>
      <c r="BA32" s="19"/>
      <c r="BB32" s="19"/>
      <c r="BC32" s="19"/>
      <c r="BD32" s="19"/>
      <c r="BE32" s="19"/>
      <c r="BF32" s="19"/>
      <c r="BG32" s="19"/>
      <c r="BH32" s="19"/>
      <c r="BI32" s="19"/>
      <c r="BJ32" s="19"/>
      <c r="BK32" s="19"/>
      <c r="BL32" s="19"/>
      <c r="BM32" s="19"/>
      <c r="BN32" s="19"/>
      <c r="BO32" s="19"/>
      <c r="BP32" s="19"/>
      <c r="BQ32" s="19"/>
      <c r="BR32" s="19"/>
    </row>
    <row r="33" spans="1:70" customFormat="1" ht="36.75" customHeight="1">
      <c r="A33" s="144"/>
      <c r="B33" s="329" t="s">
        <v>214</v>
      </c>
      <c r="C33" s="171"/>
      <c r="D33" s="317"/>
      <c r="E33" s="98" t="str">
        <f t="shared" si="0"/>
        <v/>
      </c>
      <c r="F33" s="330" t="s">
        <v>214</v>
      </c>
      <c r="G33" s="171"/>
      <c r="H33" s="331" t="s">
        <v>214</v>
      </c>
      <c r="I33" s="316"/>
      <c r="J33" s="176"/>
      <c r="K33" s="174"/>
      <c r="L33" s="332">
        <f t="shared" si="1"/>
        <v>0</v>
      </c>
      <c r="M33" s="317"/>
      <c r="N33" s="317"/>
      <c r="O33" s="333"/>
      <c r="P33" s="316"/>
      <c r="Q33" s="176"/>
      <c r="R33" s="174"/>
      <c r="S33" s="332">
        <f t="shared" si="2"/>
        <v>0</v>
      </c>
      <c r="T33" s="317"/>
      <c r="U33" s="317"/>
      <c r="V33" s="318"/>
      <c r="W33" s="316"/>
      <c r="X33" s="176"/>
      <c r="Y33" s="174"/>
      <c r="Z33" s="332">
        <f t="shared" si="3"/>
        <v>0</v>
      </c>
      <c r="AA33" s="317"/>
      <c r="AB33" s="317"/>
      <c r="AC33" s="333"/>
      <c r="AD33" s="316"/>
      <c r="AE33" s="176"/>
      <c r="AF33" s="174"/>
      <c r="AG33" s="332">
        <f t="shared" si="4"/>
        <v>0</v>
      </c>
      <c r="AH33" s="317"/>
      <c r="AI33" s="317"/>
      <c r="AJ33" s="333"/>
      <c r="AK33" s="319"/>
      <c r="AL33" s="313"/>
      <c r="AM33" s="313"/>
      <c r="AN33" s="313"/>
      <c r="AO33" s="313"/>
      <c r="AP33" s="313"/>
      <c r="AQ33" s="313"/>
      <c r="AR33" s="313"/>
      <c r="AS33" s="19"/>
      <c r="AT33" s="19"/>
      <c r="AU33" s="19"/>
      <c r="AV33" s="19"/>
      <c r="AW33" s="19"/>
      <c r="AX33" s="19"/>
      <c r="AY33" s="19"/>
      <c r="AZ33" s="19"/>
      <c r="BA33" s="19"/>
      <c r="BB33" s="19"/>
      <c r="BC33" s="19"/>
      <c r="BD33" s="19"/>
      <c r="BE33" s="19"/>
      <c r="BF33" s="19"/>
      <c r="BG33" s="19"/>
      <c r="BH33" s="19"/>
      <c r="BI33" s="19"/>
      <c r="BJ33" s="19"/>
      <c r="BK33" s="19"/>
      <c r="BL33" s="19"/>
      <c r="BM33" s="19"/>
      <c r="BN33" s="19"/>
      <c r="BO33" s="19"/>
      <c r="BP33" s="19"/>
      <c r="BQ33" s="19"/>
      <c r="BR33" s="19"/>
    </row>
    <row r="34" spans="1:70" ht="36.75" customHeight="1">
      <c r="B34" s="329" t="s">
        <v>214</v>
      </c>
      <c r="C34" s="171"/>
      <c r="D34" s="317"/>
      <c r="E34" s="98" t="str">
        <f t="shared" si="0"/>
        <v/>
      </c>
      <c r="F34" s="330" t="s">
        <v>214</v>
      </c>
      <c r="G34" s="171"/>
      <c r="H34" s="331" t="s">
        <v>214</v>
      </c>
      <c r="I34" s="316"/>
      <c r="J34" s="176"/>
      <c r="K34" s="174"/>
      <c r="L34" s="332">
        <f t="shared" si="1"/>
        <v>0</v>
      </c>
      <c r="M34" s="317"/>
      <c r="N34" s="317"/>
      <c r="O34" s="333"/>
      <c r="P34" s="316"/>
      <c r="Q34" s="176"/>
      <c r="R34" s="174"/>
      <c r="S34" s="332">
        <f t="shared" si="2"/>
        <v>0</v>
      </c>
      <c r="T34" s="317"/>
      <c r="U34" s="317"/>
      <c r="V34" s="318"/>
      <c r="W34" s="316"/>
      <c r="X34" s="176"/>
      <c r="Y34" s="174"/>
      <c r="Z34" s="332">
        <f t="shared" si="3"/>
        <v>0</v>
      </c>
      <c r="AA34" s="317"/>
      <c r="AB34" s="317"/>
      <c r="AC34" s="333"/>
      <c r="AD34" s="316"/>
      <c r="AE34" s="176"/>
      <c r="AF34" s="174"/>
      <c r="AG34" s="332">
        <f t="shared" si="4"/>
        <v>0</v>
      </c>
      <c r="AH34" s="317"/>
      <c r="AI34" s="317"/>
      <c r="AJ34" s="333"/>
      <c r="AK34" s="319"/>
      <c r="AL34" s="313"/>
      <c r="AM34" s="313"/>
      <c r="AN34" s="313"/>
      <c r="AO34" s="313"/>
      <c r="AP34" s="313"/>
      <c r="AQ34" s="313"/>
      <c r="AR34" s="313"/>
      <c r="AS34" s="19"/>
      <c r="AT34" s="19"/>
      <c r="AU34" s="19"/>
      <c r="AV34" s="19"/>
      <c r="AW34" s="19"/>
      <c r="AX34" s="19"/>
      <c r="AY34" s="19"/>
      <c r="AZ34" s="19"/>
      <c r="BA34" s="19"/>
      <c r="BB34" s="19"/>
      <c r="BC34" s="19"/>
      <c r="BD34" s="19"/>
      <c r="BE34" s="19"/>
      <c r="BF34" s="19"/>
      <c r="BG34" s="19"/>
      <c r="BH34" s="19"/>
      <c r="BI34" s="19"/>
      <c r="BJ34" s="19"/>
      <c r="BK34" s="19"/>
      <c r="BL34" s="19"/>
      <c r="BM34" s="19"/>
      <c r="BN34" s="19"/>
      <c r="BO34" s="19"/>
      <c r="BP34" s="19"/>
      <c r="BQ34" s="19"/>
      <c r="BR34" s="19"/>
    </row>
    <row r="35" spans="1:70" ht="36.75" customHeight="1">
      <c r="B35" s="329" t="s">
        <v>214</v>
      </c>
      <c r="C35" s="171"/>
      <c r="D35" s="317"/>
      <c r="E35" s="98" t="str">
        <f t="shared" si="0"/>
        <v/>
      </c>
      <c r="F35" s="330" t="s">
        <v>214</v>
      </c>
      <c r="G35" s="171"/>
      <c r="H35" s="331" t="s">
        <v>214</v>
      </c>
      <c r="I35" s="316"/>
      <c r="J35" s="176"/>
      <c r="K35" s="174"/>
      <c r="L35" s="332">
        <f t="shared" si="1"/>
        <v>0</v>
      </c>
      <c r="M35" s="317"/>
      <c r="N35" s="317"/>
      <c r="O35" s="333"/>
      <c r="P35" s="316"/>
      <c r="Q35" s="176"/>
      <c r="R35" s="174"/>
      <c r="S35" s="332">
        <f t="shared" si="2"/>
        <v>0</v>
      </c>
      <c r="T35" s="317"/>
      <c r="U35" s="317"/>
      <c r="V35" s="318"/>
      <c r="W35" s="316"/>
      <c r="X35" s="176"/>
      <c r="Y35" s="174"/>
      <c r="Z35" s="332">
        <f t="shared" si="3"/>
        <v>0</v>
      </c>
      <c r="AA35" s="317"/>
      <c r="AB35" s="317"/>
      <c r="AC35" s="333"/>
      <c r="AD35" s="316"/>
      <c r="AE35" s="176"/>
      <c r="AF35" s="174"/>
      <c r="AG35" s="332">
        <f t="shared" si="4"/>
        <v>0</v>
      </c>
      <c r="AH35" s="317"/>
      <c r="AI35" s="317"/>
      <c r="AJ35" s="333"/>
      <c r="AK35" s="319"/>
      <c r="AL35" s="313"/>
      <c r="AM35" s="313"/>
      <c r="AN35" s="313"/>
      <c r="AO35" s="313"/>
      <c r="AP35" s="313"/>
      <c r="AQ35" s="313"/>
      <c r="AR35" s="313"/>
      <c r="AS35" s="19"/>
      <c r="AT35" s="19"/>
      <c r="AU35" s="19"/>
      <c r="AV35" s="19"/>
      <c r="AW35" s="19"/>
      <c r="AX35" s="19"/>
      <c r="AY35" s="19"/>
      <c r="AZ35" s="19"/>
      <c r="BA35" s="19"/>
      <c r="BB35" s="19"/>
      <c r="BC35" s="19"/>
      <c r="BD35" s="19"/>
      <c r="BE35" s="19"/>
      <c r="BF35" s="19"/>
      <c r="BG35" s="19"/>
      <c r="BH35" s="19"/>
      <c r="BI35" s="19"/>
      <c r="BJ35" s="19"/>
      <c r="BK35" s="19"/>
      <c r="BL35" s="19"/>
      <c r="BM35" s="19"/>
      <c r="BN35" s="19"/>
      <c r="BO35" s="19"/>
      <c r="BP35" s="19"/>
      <c r="BQ35" s="19"/>
      <c r="BR35" s="19"/>
    </row>
    <row r="36" spans="1:70" ht="36.75" customHeight="1">
      <c r="B36" s="329" t="s">
        <v>214</v>
      </c>
      <c r="C36" s="171"/>
      <c r="D36" s="317"/>
      <c r="E36" s="98" t="str">
        <f t="shared" si="0"/>
        <v/>
      </c>
      <c r="F36" s="330" t="s">
        <v>214</v>
      </c>
      <c r="G36" s="171"/>
      <c r="H36" s="331" t="s">
        <v>214</v>
      </c>
      <c r="I36" s="316"/>
      <c r="J36" s="176"/>
      <c r="K36" s="174"/>
      <c r="L36" s="332">
        <f t="shared" si="1"/>
        <v>0</v>
      </c>
      <c r="M36" s="317"/>
      <c r="N36" s="317"/>
      <c r="O36" s="333"/>
      <c r="P36" s="316"/>
      <c r="Q36" s="176"/>
      <c r="R36" s="174"/>
      <c r="S36" s="332">
        <f t="shared" si="2"/>
        <v>0</v>
      </c>
      <c r="T36" s="317"/>
      <c r="U36" s="317"/>
      <c r="V36" s="318"/>
      <c r="W36" s="316"/>
      <c r="X36" s="176"/>
      <c r="Y36" s="174"/>
      <c r="Z36" s="332">
        <f t="shared" si="3"/>
        <v>0</v>
      </c>
      <c r="AA36" s="317"/>
      <c r="AB36" s="317"/>
      <c r="AC36" s="333"/>
      <c r="AD36" s="316"/>
      <c r="AE36" s="176"/>
      <c r="AF36" s="174"/>
      <c r="AG36" s="332">
        <f t="shared" si="4"/>
        <v>0</v>
      </c>
      <c r="AH36" s="317"/>
      <c r="AI36" s="317"/>
      <c r="AJ36" s="333"/>
      <c r="AK36" s="319"/>
      <c r="AL36" s="313"/>
      <c r="AM36" s="313"/>
      <c r="AN36" s="313"/>
      <c r="AO36" s="313"/>
      <c r="AP36" s="313"/>
      <c r="AQ36" s="313"/>
      <c r="AR36" s="313"/>
      <c r="AS36" s="19"/>
      <c r="AT36" s="19"/>
      <c r="AU36" s="19"/>
      <c r="AV36" s="19"/>
      <c r="AW36" s="19"/>
      <c r="AX36" s="19"/>
      <c r="AY36" s="19"/>
      <c r="AZ36" s="19"/>
      <c r="BA36" s="19"/>
      <c r="BB36" s="19"/>
      <c r="BC36" s="19"/>
      <c r="BD36" s="19"/>
      <c r="BE36" s="19"/>
      <c r="BF36" s="19"/>
      <c r="BG36" s="19"/>
      <c r="BH36" s="19"/>
      <c r="BI36" s="19"/>
      <c r="BJ36" s="19"/>
      <c r="BK36" s="19"/>
      <c r="BL36" s="19"/>
      <c r="BM36" s="19"/>
      <c r="BN36" s="19"/>
      <c r="BO36" s="19"/>
      <c r="BP36" s="19"/>
      <c r="BQ36" s="19"/>
      <c r="BR36" s="19"/>
    </row>
    <row r="37" spans="1:70" ht="36.75" customHeight="1">
      <c r="B37" s="329" t="s">
        <v>214</v>
      </c>
      <c r="C37" s="171"/>
      <c r="D37" s="317"/>
      <c r="E37" s="98" t="str">
        <f t="shared" si="0"/>
        <v/>
      </c>
      <c r="F37" s="330" t="s">
        <v>214</v>
      </c>
      <c r="G37" s="171"/>
      <c r="H37" s="331" t="s">
        <v>214</v>
      </c>
      <c r="I37" s="316"/>
      <c r="J37" s="176"/>
      <c r="K37" s="174"/>
      <c r="L37" s="332">
        <f t="shared" si="1"/>
        <v>0</v>
      </c>
      <c r="M37" s="317"/>
      <c r="N37" s="317"/>
      <c r="O37" s="333"/>
      <c r="P37" s="316"/>
      <c r="Q37" s="176"/>
      <c r="R37" s="174"/>
      <c r="S37" s="332">
        <f t="shared" si="2"/>
        <v>0</v>
      </c>
      <c r="T37" s="317"/>
      <c r="U37" s="317"/>
      <c r="V37" s="318"/>
      <c r="W37" s="316"/>
      <c r="X37" s="176"/>
      <c r="Y37" s="174"/>
      <c r="Z37" s="332">
        <f t="shared" si="3"/>
        <v>0</v>
      </c>
      <c r="AA37" s="317"/>
      <c r="AB37" s="317"/>
      <c r="AC37" s="333"/>
      <c r="AD37" s="316"/>
      <c r="AE37" s="176"/>
      <c r="AF37" s="174"/>
      <c r="AG37" s="332">
        <f t="shared" si="4"/>
        <v>0</v>
      </c>
      <c r="AH37" s="317"/>
      <c r="AI37" s="317"/>
      <c r="AJ37" s="333"/>
      <c r="AK37" s="319"/>
      <c r="AL37" s="313"/>
      <c r="AM37" s="313"/>
      <c r="AN37" s="313"/>
      <c r="AO37" s="313"/>
      <c r="AP37" s="313"/>
      <c r="AQ37" s="313"/>
      <c r="AR37" s="313"/>
      <c r="AS37" s="19"/>
      <c r="AT37" s="19"/>
      <c r="AU37" s="19"/>
      <c r="AV37" s="19"/>
      <c r="AW37" s="19"/>
      <c r="AX37" s="19"/>
      <c r="AY37" s="19"/>
      <c r="AZ37" s="19"/>
      <c r="BA37" s="19"/>
      <c r="BB37" s="19"/>
      <c r="BC37" s="19"/>
      <c r="BD37" s="19"/>
      <c r="BE37" s="19"/>
      <c r="BF37" s="19"/>
      <c r="BG37" s="19"/>
      <c r="BH37" s="19"/>
      <c r="BI37" s="19"/>
      <c r="BJ37" s="19"/>
      <c r="BK37" s="19"/>
      <c r="BL37" s="19"/>
      <c r="BM37" s="19"/>
      <c r="BN37" s="19"/>
      <c r="BO37" s="19"/>
      <c r="BP37" s="19"/>
      <c r="BQ37" s="19"/>
      <c r="BR37" s="19"/>
    </row>
    <row r="38" spans="1:70" ht="36.75" customHeight="1">
      <c r="B38" s="329" t="s">
        <v>214</v>
      </c>
      <c r="C38" s="171"/>
      <c r="D38" s="317"/>
      <c r="E38" s="98" t="str">
        <f t="shared" si="0"/>
        <v/>
      </c>
      <c r="F38" s="330" t="s">
        <v>214</v>
      </c>
      <c r="G38" s="171"/>
      <c r="H38" s="331" t="s">
        <v>214</v>
      </c>
      <c r="I38" s="316"/>
      <c r="J38" s="176"/>
      <c r="K38" s="174"/>
      <c r="L38" s="332">
        <f t="shared" si="1"/>
        <v>0</v>
      </c>
      <c r="M38" s="317"/>
      <c r="N38" s="317"/>
      <c r="O38" s="333"/>
      <c r="P38" s="316"/>
      <c r="Q38" s="176"/>
      <c r="R38" s="174"/>
      <c r="S38" s="332">
        <f t="shared" si="2"/>
        <v>0</v>
      </c>
      <c r="T38" s="317"/>
      <c r="U38" s="317"/>
      <c r="V38" s="318"/>
      <c r="W38" s="316"/>
      <c r="X38" s="176"/>
      <c r="Y38" s="174"/>
      <c r="Z38" s="332">
        <f t="shared" si="3"/>
        <v>0</v>
      </c>
      <c r="AA38" s="317"/>
      <c r="AB38" s="317"/>
      <c r="AC38" s="333"/>
      <c r="AD38" s="316"/>
      <c r="AE38" s="176"/>
      <c r="AF38" s="174"/>
      <c r="AG38" s="332">
        <f t="shared" si="4"/>
        <v>0</v>
      </c>
      <c r="AH38" s="317"/>
      <c r="AI38" s="317"/>
      <c r="AJ38" s="333"/>
      <c r="AK38" s="319"/>
      <c r="AL38" s="313"/>
      <c r="AM38" s="313"/>
      <c r="AN38" s="313"/>
      <c r="AO38" s="313"/>
      <c r="AP38" s="313"/>
      <c r="AQ38" s="313"/>
      <c r="AR38" s="313"/>
      <c r="AS38" s="19"/>
      <c r="AT38" s="19"/>
      <c r="AU38" s="19"/>
      <c r="AV38" s="19"/>
      <c r="AW38" s="19"/>
      <c r="AX38" s="19"/>
      <c r="AY38" s="19"/>
      <c r="AZ38" s="19"/>
      <c r="BA38" s="19"/>
      <c r="BB38" s="19"/>
      <c r="BC38" s="19"/>
      <c r="BD38" s="19"/>
      <c r="BE38" s="19"/>
      <c r="BF38" s="19"/>
      <c r="BG38" s="19"/>
      <c r="BH38" s="19"/>
      <c r="BI38" s="19"/>
      <c r="BJ38" s="19"/>
      <c r="BK38" s="19"/>
      <c r="BL38" s="19"/>
      <c r="BM38" s="19"/>
      <c r="BN38" s="19"/>
      <c r="BO38" s="19"/>
      <c r="BP38" s="19"/>
      <c r="BQ38" s="19"/>
      <c r="BR38" s="19"/>
    </row>
    <row r="39" spans="1:70" ht="18.75">
      <c r="B39" s="335"/>
      <c r="C39" s="336"/>
      <c r="D39" s="336"/>
      <c r="E39" s="336"/>
      <c r="F39" s="336"/>
      <c r="G39" s="336"/>
      <c r="H39" s="336"/>
      <c r="I39" s="336"/>
      <c r="J39" s="336"/>
      <c r="K39" s="336"/>
      <c r="L39" s="336"/>
      <c r="M39" s="336"/>
      <c r="N39" s="336"/>
      <c r="O39" s="336"/>
      <c r="P39" s="336"/>
      <c r="Q39" s="336"/>
      <c r="R39" s="336"/>
      <c r="S39" s="336"/>
      <c r="T39" s="336"/>
      <c r="U39" s="336"/>
      <c r="V39" s="336"/>
      <c r="W39" s="336"/>
      <c r="X39" s="336"/>
      <c r="Y39" s="336"/>
      <c r="Z39" s="336"/>
      <c r="AA39" s="336"/>
      <c r="AB39" s="336"/>
      <c r="AC39" s="336"/>
      <c r="AD39" s="336"/>
      <c r="AE39" s="336"/>
      <c r="AF39" s="336"/>
      <c r="AG39" s="336"/>
      <c r="AH39" s="336"/>
      <c r="AI39" s="336"/>
      <c r="AJ39" s="336"/>
      <c r="AK39" s="337"/>
      <c r="AL39" s="313"/>
      <c r="AM39" s="313"/>
      <c r="AN39" s="313"/>
      <c r="AO39" s="313"/>
      <c r="AP39" s="313"/>
      <c r="AQ39" s="19"/>
      <c r="AR39" s="19"/>
      <c r="AS39" s="19"/>
      <c r="AT39" s="19"/>
      <c r="AU39" s="19"/>
      <c r="AV39" s="19"/>
      <c r="AW39" s="19"/>
      <c r="AX39" s="19"/>
      <c r="AY39" s="19"/>
      <c r="AZ39" s="19"/>
      <c r="BA39" s="19"/>
      <c r="BB39" s="19"/>
      <c r="BC39" s="19"/>
      <c r="BD39" s="19"/>
      <c r="BE39" s="19"/>
      <c r="BF39" s="19"/>
      <c r="BG39" s="19"/>
      <c r="BH39" s="19"/>
      <c r="BI39" s="19"/>
      <c r="BJ39" s="19"/>
      <c r="BK39" s="19"/>
      <c r="BL39" s="19"/>
      <c r="BM39" s="19"/>
      <c r="BN39" s="19"/>
      <c r="BO39" s="19"/>
      <c r="BP39" s="19"/>
    </row>
    <row r="40" spans="1:70" ht="18.75">
      <c r="X40" s="313"/>
      <c r="Z40" s="313"/>
      <c r="AA40" s="313"/>
      <c r="AB40" s="313"/>
      <c r="AC40" s="313"/>
      <c r="AD40" s="313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  <c r="AR40" s="19"/>
      <c r="AS40" s="19"/>
      <c r="AT40" s="19"/>
      <c r="AU40" s="19"/>
      <c r="AV40" s="19"/>
      <c r="AW40" s="19"/>
      <c r="AX40" s="19"/>
      <c r="AY40" s="19"/>
      <c r="AZ40" s="19"/>
      <c r="BA40" s="19"/>
      <c r="BB40" s="19"/>
      <c r="BC40" s="19"/>
      <c r="BD40" s="19"/>
    </row>
    <row r="41" spans="1:70" ht="18.75">
      <c r="X41" s="313"/>
      <c r="Z41" s="313"/>
      <c r="AA41" s="313"/>
      <c r="AB41" s="313"/>
      <c r="AC41" s="313"/>
      <c r="AD41" s="313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  <c r="AR41" s="19"/>
      <c r="AS41" s="19"/>
      <c r="AT41" s="19"/>
      <c r="AU41" s="19"/>
      <c r="AV41" s="19"/>
      <c r="AW41" s="19"/>
      <c r="AX41" s="19"/>
      <c r="AY41" s="19"/>
      <c r="AZ41" s="19"/>
      <c r="BA41" s="19"/>
      <c r="BB41" s="19"/>
      <c r="BC41" s="19"/>
      <c r="BD41" s="19"/>
    </row>
  </sheetData>
  <sheetProtection algorithmName="SHA-512" hashValue="pNtXUTg9P+sxx3ZnBV5eoe4biIt6eroh2dIpe4gGCuuSbMHjVVKQhHcrn4oMkjbLTu725nKDBDWIc8n9pAwroA==" saltValue="aRSlbKjF/4Oam32gfow0vQ==" spinCount="100000" sheet="1" objects="1" scenarios="1"/>
  <mergeCells count="17">
    <mergeCell ref="AD13:AJ13"/>
    <mergeCell ref="G11:N11"/>
    <mergeCell ref="O11:V11"/>
    <mergeCell ref="I13:O13"/>
    <mergeCell ref="P13:V13"/>
    <mergeCell ref="W13:AC13"/>
    <mergeCell ref="B9:D9"/>
    <mergeCell ref="E9:F9"/>
    <mergeCell ref="B10:D10"/>
    <mergeCell ref="E10:F10"/>
    <mergeCell ref="B11:D11"/>
    <mergeCell ref="E11:F11"/>
    <mergeCell ref="B6:F6"/>
    <mergeCell ref="B7:D7"/>
    <mergeCell ref="E7:F7"/>
    <mergeCell ref="B8:D8"/>
    <mergeCell ref="E8:F8"/>
  </mergeCells>
  <conditionalFormatting sqref="C16:C38">
    <cfRule type="expression" dxfId="67" priority="2">
      <formula>(B16&lt;&gt;"Outro")</formula>
    </cfRule>
  </conditionalFormatting>
  <conditionalFormatting sqref="G16:G38">
    <cfRule type="expression" dxfId="66" priority="1">
      <formula>(F16&lt;&gt;"Outro")</formula>
    </cfRule>
  </conditionalFormatting>
  <conditionalFormatting sqref="L16:L38">
    <cfRule type="expression" dxfId="65" priority="9">
      <formula>L16&gt;$D16</formula>
    </cfRule>
  </conditionalFormatting>
  <conditionalFormatting sqref="S16:S38">
    <cfRule type="expression" dxfId="64" priority="5">
      <formula>S16&gt;$D16</formula>
    </cfRule>
  </conditionalFormatting>
  <conditionalFormatting sqref="Z16:Z38">
    <cfRule type="expression" dxfId="63" priority="4">
      <formula>Z16&gt;$D16</formula>
    </cfRule>
  </conditionalFormatting>
  <conditionalFormatting sqref="AG16:AG38">
    <cfRule type="expression" dxfId="62" priority="3">
      <formula>AG16&gt;$D16</formula>
    </cfRule>
  </conditionalFormatting>
  <dataValidations count="5">
    <dataValidation type="list" allowBlank="1" showInputMessage="1" showErrorMessage="1" sqref="L5" xr:uid="{00000000-0002-0000-0B00-000000000000}">
      <formula1>"&lt;Selecionar&gt;,Sim,Não"</formula1>
    </dataValidation>
    <dataValidation type="whole" operator="notEqual" showInputMessage="1" showErrorMessage="1" errorTitle="Erro" error="Se o oxigénio de referência for 21 ou não especificado por favor não preencha este campo!" sqref="E10:F10" xr:uid="{00000000-0002-0000-0B00-000001000000}">
      <formula1>21</formula1>
    </dataValidation>
    <dataValidation type="list" allowBlank="1" showInputMessage="1" showErrorMessage="1" sqref="E11:F11" xr:uid="{00000000-0002-0000-0B00-000002000000}">
      <formula1>"&lt;selecionar&gt;, Sim, Não"</formula1>
    </dataValidation>
    <dataValidation type="list" allowBlank="1" showInputMessage="1" showErrorMessage="1" sqref="H16:H38" xr:uid="{00000000-0002-0000-0B00-000005000000}">
      <formula1>"&lt;Selecionar&gt;, Acreditado, Não acreditado"</formula1>
    </dataValidation>
    <dataValidation type="list" allowBlank="1" showInputMessage="1" showErrorMessage="1" error="Selecione &lt;LQ se o valor da monitorização for inferior ao limite de quantificação, &lt;Ld se for inferior ao limite de deteção e deixe em branco ou selecione '-' se for um valor quantificavel." sqref="J16:J38 Q16:Q38 X16:X38 AE16:AE38" xr:uid="{00000000-0002-0000-0B00-000006000000}">
      <formula1>" -,&lt;LQ, &lt;Ld"</formula1>
    </dataValidation>
  </dataValidations>
  <hyperlinks>
    <hyperlink ref="B1" location="Atividade!A1" display="&lt; Voltar ao ínicio" xr:uid="{00000000-0004-0000-0B00-000000000000}"/>
  </hyperlinks>
  <pageMargins left="0.25" right="0.25" top="0.75" bottom="0.75" header="0.3" footer="0.3"/>
  <pageSetup paperSize="8" scale="28" fitToHeight="0"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B00-000003000000}">
          <x14:formula1>
            <xm:f>Suporte!$S$6:$S$155</xm:f>
          </x14:formula1>
          <xm:sqref>B16:B38</xm:sqref>
        </x14:dataValidation>
        <x14:dataValidation type="list" allowBlank="1" showInputMessage="1" showErrorMessage="1" xr:uid="{00000000-0002-0000-0B00-000004000000}">
          <x14:formula1>
            <xm:f>Suporte!$D$6:$D$10</xm:f>
          </x14:formula1>
          <xm:sqref>F16:F38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BR41"/>
  <sheetViews>
    <sheetView zoomScale="70" zoomScaleNormal="70" workbookViewId="0">
      <selection activeCell="H28" sqref="H28"/>
    </sheetView>
  </sheetViews>
  <sheetFormatPr defaultColWidth="9" defaultRowHeight="15"/>
  <cols>
    <col min="1" max="1" width="3.25" style="14" customWidth="1"/>
    <col min="2" max="2" width="20.875" style="14" customWidth="1"/>
    <col min="3" max="3" width="13.25" style="14" customWidth="1"/>
    <col min="4" max="4" width="10.625" style="14" customWidth="1"/>
    <col min="5" max="7" width="12" style="14" customWidth="1"/>
    <col min="8" max="8" width="12.75" style="14" customWidth="1"/>
    <col min="9" max="36" width="11.75" style="14" customWidth="1"/>
    <col min="37" max="37" width="5.75" style="14" customWidth="1"/>
    <col min="38" max="38" width="14.125" style="14" customWidth="1"/>
    <col min="39" max="39" width="9" style="14"/>
    <col min="40" max="40" width="12.5" style="14" customWidth="1"/>
    <col min="41" max="41" width="13.375" style="14" customWidth="1"/>
    <col min="42" max="42" width="9" style="14"/>
    <col min="43" max="43" width="17.25" style="14" customWidth="1"/>
    <col min="44" max="44" width="11.375" style="14" customWidth="1"/>
    <col min="45" max="48" width="9" style="14"/>
    <col min="49" max="49" width="4.75" style="14" customWidth="1"/>
    <col min="50" max="16384" width="9" style="14"/>
  </cols>
  <sheetData>
    <row r="1" spans="1:44" customFormat="1">
      <c r="B1" s="69" t="s">
        <v>193</v>
      </c>
    </row>
    <row r="2" spans="1:44" customFormat="1" ht="18">
      <c r="A2" s="108"/>
      <c r="B2" s="109" t="s">
        <v>342</v>
      </c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  <c r="T2" s="110"/>
      <c r="U2" s="110"/>
      <c r="V2" s="111"/>
      <c r="W2" s="111"/>
      <c r="X2" s="111"/>
      <c r="Y2" s="111"/>
      <c r="Z2" s="111"/>
      <c r="AA2" s="111"/>
      <c r="AB2" s="14"/>
    </row>
    <row r="3" spans="1:44" customFormat="1" ht="18">
      <c r="A3" s="144"/>
      <c r="B3" s="145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4"/>
      <c r="U3" s="144"/>
    </row>
    <row r="4" spans="1:44" customFormat="1" ht="18.75">
      <c r="A4" s="144"/>
      <c r="B4" s="304" t="s">
        <v>372</v>
      </c>
      <c r="C4" s="305"/>
      <c r="D4" s="144"/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144"/>
      <c r="P4" s="144"/>
      <c r="Q4" s="144"/>
      <c r="R4" s="144"/>
      <c r="S4" s="144"/>
      <c r="T4" s="144"/>
      <c r="U4" s="144"/>
      <c r="V4" s="144"/>
      <c r="W4" s="144"/>
      <c r="X4" s="144"/>
      <c r="Y4" s="144"/>
      <c r="Z4" s="144"/>
      <c r="AA4" s="144"/>
      <c r="AB4" s="14"/>
    </row>
    <row r="5" spans="1:44">
      <c r="A5" s="144"/>
      <c r="B5" s="306"/>
      <c r="C5" s="307"/>
      <c r="D5" s="307"/>
      <c r="E5" s="307"/>
      <c r="F5" s="307"/>
      <c r="G5" s="307"/>
      <c r="H5" s="307"/>
      <c r="I5" s="307"/>
      <c r="J5" s="307"/>
      <c r="K5" s="307"/>
      <c r="L5" s="307"/>
      <c r="M5" s="307"/>
      <c r="N5" s="307"/>
      <c r="O5" s="307"/>
      <c r="P5" s="307"/>
      <c r="Q5" s="307"/>
      <c r="R5" s="307"/>
      <c r="S5" s="307"/>
      <c r="T5" s="307"/>
      <c r="U5" s="307"/>
      <c r="V5" s="307"/>
      <c r="W5" s="307"/>
      <c r="X5" s="307"/>
      <c r="Y5" s="307"/>
      <c r="Z5" s="307"/>
      <c r="AA5" s="307"/>
      <c r="AB5" s="307"/>
      <c r="AC5" s="307"/>
      <c r="AD5" s="307"/>
      <c r="AE5" s="307"/>
      <c r="AF5" s="307"/>
      <c r="AG5" s="307"/>
      <c r="AH5" s="307"/>
      <c r="AI5" s="307"/>
      <c r="AJ5" s="307"/>
      <c r="AK5" s="308"/>
    </row>
    <row r="6" spans="1:44" ht="18" customHeight="1">
      <c r="A6" s="19"/>
      <c r="B6" s="747" t="s">
        <v>345</v>
      </c>
      <c r="C6" s="748"/>
      <c r="D6" s="748"/>
      <c r="E6" s="748"/>
      <c r="F6" s="74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K6" s="309"/>
    </row>
    <row r="7" spans="1:44" ht="18" customHeight="1">
      <c r="A7" s="19"/>
      <c r="B7" s="750" t="s">
        <v>346</v>
      </c>
      <c r="C7" s="751"/>
      <c r="D7" s="751"/>
      <c r="E7" s="675"/>
      <c r="F7" s="675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K7" s="309"/>
    </row>
    <row r="8" spans="1:44" ht="18" customHeight="1">
      <c r="A8" s="19"/>
      <c r="B8" s="752" t="s">
        <v>347</v>
      </c>
      <c r="C8" s="753"/>
      <c r="D8" s="754"/>
      <c r="E8" s="695"/>
      <c r="F8" s="697"/>
      <c r="G8" s="19"/>
      <c r="H8" s="310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K8" s="309"/>
    </row>
    <row r="9" spans="1:44" ht="18" customHeight="1">
      <c r="A9" s="19"/>
      <c r="B9" s="750" t="s">
        <v>348</v>
      </c>
      <c r="C9" s="751"/>
      <c r="D9" s="751"/>
      <c r="E9" s="675"/>
      <c r="F9" s="675"/>
      <c r="G9" s="19"/>
      <c r="H9" s="126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K9" s="309"/>
    </row>
    <row r="10" spans="1:44" ht="18" customHeight="1">
      <c r="A10" s="19"/>
      <c r="B10" s="752" t="s">
        <v>349</v>
      </c>
      <c r="C10" s="753"/>
      <c r="D10" s="754"/>
      <c r="E10" s="695"/>
      <c r="F10" s="697"/>
      <c r="G10" s="19"/>
      <c r="H10" s="310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K10" s="309"/>
    </row>
    <row r="11" spans="1:44" ht="18" customHeight="1">
      <c r="A11" s="19"/>
      <c r="B11" s="752" t="s">
        <v>350</v>
      </c>
      <c r="C11" s="753"/>
      <c r="D11" s="754"/>
      <c r="E11" s="695"/>
      <c r="F11" s="697"/>
      <c r="G11" s="759"/>
      <c r="H11" s="759"/>
      <c r="I11" s="759"/>
      <c r="J11" s="759"/>
      <c r="K11" s="759"/>
      <c r="L11" s="759"/>
      <c r="M11" s="759"/>
      <c r="N11" s="759"/>
      <c r="O11" s="760"/>
      <c r="P11" s="760"/>
      <c r="Q11" s="760"/>
      <c r="R11" s="760"/>
      <c r="S11" s="760"/>
      <c r="T11" s="760"/>
      <c r="U11" s="760"/>
      <c r="V11" s="760"/>
      <c r="W11" s="311"/>
      <c r="X11" s="311"/>
      <c r="Y11" s="311"/>
      <c r="Z11" s="311"/>
      <c r="AA11" s="311"/>
      <c r="AB11" s="311"/>
      <c r="AC11" s="19"/>
      <c r="AD11" s="19"/>
      <c r="AK11" s="309"/>
    </row>
    <row r="12" spans="1:44" ht="18.75">
      <c r="A12" s="19"/>
      <c r="B12" s="312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313"/>
      <c r="AK12" s="309"/>
    </row>
    <row r="13" spans="1:44" ht="18.75" customHeight="1">
      <c r="A13" s="19"/>
      <c r="B13" s="314"/>
      <c r="C13" s="19"/>
      <c r="D13" s="19"/>
      <c r="E13" s="19"/>
      <c r="F13" s="19"/>
      <c r="G13" s="19"/>
      <c r="H13" s="19"/>
      <c r="I13" s="755" t="s">
        <v>351</v>
      </c>
      <c r="J13" s="756"/>
      <c r="K13" s="756"/>
      <c r="L13" s="756"/>
      <c r="M13" s="756"/>
      <c r="N13" s="756"/>
      <c r="O13" s="757"/>
      <c r="P13" s="755" t="s">
        <v>352</v>
      </c>
      <c r="Q13" s="756"/>
      <c r="R13" s="756"/>
      <c r="S13" s="756"/>
      <c r="T13" s="756"/>
      <c r="U13" s="756"/>
      <c r="V13" s="757"/>
      <c r="W13" s="755" t="s">
        <v>353</v>
      </c>
      <c r="X13" s="756"/>
      <c r="Y13" s="756"/>
      <c r="Z13" s="756"/>
      <c r="AA13" s="756"/>
      <c r="AB13" s="756"/>
      <c r="AC13" s="757"/>
      <c r="AD13" s="755" t="s">
        <v>354</v>
      </c>
      <c r="AE13" s="756"/>
      <c r="AF13" s="756"/>
      <c r="AG13" s="756"/>
      <c r="AH13" s="756"/>
      <c r="AI13" s="756"/>
      <c r="AJ13" s="758"/>
      <c r="AK13" s="309"/>
      <c r="AL13" s="313"/>
      <c r="AM13" s="313"/>
      <c r="AN13" s="313"/>
    </row>
    <row r="14" spans="1:44" ht="40.5" customHeight="1">
      <c r="A14" s="19"/>
      <c r="B14" s="315"/>
      <c r="C14" s="90"/>
      <c r="D14" s="90"/>
      <c r="E14" s="90"/>
      <c r="F14" s="90"/>
      <c r="G14" s="90"/>
      <c r="H14" s="90"/>
      <c r="I14" s="316"/>
      <c r="J14" s="317"/>
      <c r="K14" s="317"/>
      <c r="L14" s="317"/>
      <c r="M14" s="317"/>
      <c r="N14" s="317"/>
      <c r="O14" s="317"/>
      <c r="P14" s="316"/>
      <c r="Q14" s="317"/>
      <c r="R14" s="317"/>
      <c r="S14" s="317"/>
      <c r="T14" s="317"/>
      <c r="U14" s="317"/>
      <c r="V14" s="317"/>
      <c r="W14" s="316"/>
      <c r="X14" s="317"/>
      <c r="Y14" s="317"/>
      <c r="Z14" s="317"/>
      <c r="AA14" s="317"/>
      <c r="AB14" s="317"/>
      <c r="AC14" s="317"/>
      <c r="AD14" s="316"/>
      <c r="AE14" s="317"/>
      <c r="AF14" s="317"/>
      <c r="AG14" s="317"/>
      <c r="AH14" s="317"/>
      <c r="AI14" s="317"/>
      <c r="AJ14" s="318"/>
      <c r="AK14" s="319"/>
      <c r="AL14" s="313"/>
      <c r="AM14" s="313"/>
      <c r="AN14" s="313"/>
      <c r="AO14" s="313"/>
      <c r="AP14" s="313"/>
      <c r="AQ14" s="313"/>
      <c r="AR14" s="313"/>
    </row>
    <row r="15" spans="1:44" ht="107.25" customHeight="1">
      <c r="A15" s="19"/>
      <c r="B15" s="320" t="s">
        <v>355</v>
      </c>
      <c r="C15" s="198" t="s">
        <v>356</v>
      </c>
      <c r="D15" s="95" t="s">
        <v>357</v>
      </c>
      <c r="E15" s="95" t="s">
        <v>358</v>
      </c>
      <c r="F15" s="95" t="s">
        <v>359</v>
      </c>
      <c r="G15" s="197" t="s">
        <v>225</v>
      </c>
      <c r="H15" s="197" t="s">
        <v>360</v>
      </c>
      <c r="I15" s="321" t="s">
        <v>361</v>
      </c>
      <c r="J15" s="322" t="s">
        <v>362</v>
      </c>
      <c r="K15" s="323" t="s">
        <v>363</v>
      </c>
      <c r="L15" s="323" t="s">
        <v>364</v>
      </c>
      <c r="M15" s="324" t="s">
        <v>365</v>
      </c>
      <c r="N15" s="324" t="s">
        <v>366</v>
      </c>
      <c r="O15" s="325" t="s">
        <v>367</v>
      </c>
      <c r="P15" s="326" t="s">
        <v>361</v>
      </c>
      <c r="Q15" s="327" t="s">
        <v>362</v>
      </c>
      <c r="R15" s="328" t="s">
        <v>363</v>
      </c>
      <c r="S15" s="328" t="s">
        <v>364</v>
      </c>
      <c r="T15" s="324" t="s">
        <v>365</v>
      </c>
      <c r="U15" s="324" t="s">
        <v>366</v>
      </c>
      <c r="V15" s="325" t="s">
        <v>367</v>
      </c>
      <c r="W15" s="326" t="s">
        <v>361</v>
      </c>
      <c r="X15" s="327" t="s">
        <v>362</v>
      </c>
      <c r="Y15" s="328" t="s">
        <v>363</v>
      </c>
      <c r="Z15" s="328" t="s">
        <v>364</v>
      </c>
      <c r="AA15" s="324" t="s">
        <v>365</v>
      </c>
      <c r="AB15" s="324" t="s">
        <v>366</v>
      </c>
      <c r="AC15" s="325" t="s">
        <v>367</v>
      </c>
      <c r="AD15" s="326" t="s">
        <v>361</v>
      </c>
      <c r="AE15" s="327" t="s">
        <v>362</v>
      </c>
      <c r="AF15" s="328" t="s">
        <v>363</v>
      </c>
      <c r="AG15" s="328" t="s">
        <v>364</v>
      </c>
      <c r="AH15" s="324" t="s">
        <v>365</v>
      </c>
      <c r="AI15" s="324" t="s">
        <v>366</v>
      </c>
      <c r="AJ15" s="325" t="s">
        <v>367</v>
      </c>
      <c r="AK15" s="319"/>
      <c r="AL15" s="313"/>
      <c r="AM15" s="313"/>
      <c r="AN15" s="313"/>
      <c r="AO15" s="313"/>
      <c r="AP15" s="313"/>
      <c r="AQ15" s="313"/>
      <c r="AR15" s="313"/>
    </row>
    <row r="16" spans="1:44" ht="36.75" customHeight="1">
      <c r="A16" s="19"/>
      <c r="B16" s="329" t="s">
        <v>214</v>
      </c>
      <c r="C16" s="171"/>
      <c r="D16" s="317"/>
      <c r="E16" s="98" t="str">
        <f>IFERROR((M16*I16*IF(J16="&lt;LQ",(1/3),(IF(J16="&lt;Ld",0,1)))+T16*P16*IF(Q16="&lt;LQ",(1/3),(IF(Q16="&lt;Ld",0,1)))+AA16*W16*IF(X16="&lt;LQ",(1/3),(IF(X16="&lt;Ld",0,1)))+AH16*AD16*IF(AE16="&lt;LQ",(1/3),(IF(AE16="&lt;Ld",0,1))))/COUNTA(I16,P16,W16,AD16)*(IF(F16="mg/Nm3",(10^-6),IF(F16="µg/m3",(10^-9),IF(F16="ng/Nm3",(10^-12),""))))*$E$9,"")</f>
        <v/>
      </c>
      <c r="F16" s="330" t="s">
        <v>214</v>
      </c>
      <c r="G16" s="171"/>
      <c r="H16" s="331" t="s">
        <v>214</v>
      </c>
      <c r="I16" s="316"/>
      <c r="J16" s="176"/>
      <c r="K16" s="174"/>
      <c r="L16" s="332">
        <f>I16*IF(K16=21,1,(IF(ISNUMBER($E$10),(21-$E$10)/(21-K16),1)))</f>
        <v>0</v>
      </c>
      <c r="M16" s="317"/>
      <c r="N16" s="317"/>
      <c r="O16" s="333"/>
      <c r="P16" s="316"/>
      <c r="Q16" s="176"/>
      <c r="R16" s="174"/>
      <c r="S16" s="332">
        <f>P16*IF(R16=21,1,(IF(ISNUMBER($E$10),(21-$E$10)/(21-R16),1)))</f>
        <v>0</v>
      </c>
      <c r="T16" s="317"/>
      <c r="U16" s="317"/>
      <c r="V16" s="333"/>
      <c r="W16" s="316"/>
      <c r="X16" s="176"/>
      <c r="Y16" s="174"/>
      <c r="Z16" s="332">
        <f>W16*IF(Y16=21,1,(IF(ISNUMBER($E$10),(21-$E$10)/(21-Y16),1)))</f>
        <v>0</v>
      </c>
      <c r="AA16" s="317"/>
      <c r="AB16" s="317"/>
      <c r="AC16" s="333"/>
      <c r="AD16" s="316"/>
      <c r="AE16" s="176"/>
      <c r="AF16" s="174"/>
      <c r="AG16" s="332">
        <f>AD16*IF(AF16=21,1,(IF(ISNUMBER($E$10),(21-$E$10)/(21-AF16),1)))</f>
        <v>0</v>
      </c>
      <c r="AH16" s="317"/>
      <c r="AI16" s="317"/>
      <c r="AJ16" s="333"/>
      <c r="AK16" s="319"/>
      <c r="AL16" s="313"/>
      <c r="AM16" s="313"/>
      <c r="AN16" s="313"/>
      <c r="AO16" s="313"/>
      <c r="AP16" s="313"/>
      <c r="AQ16" s="313"/>
      <c r="AR16" s="313"/>
    </row>
    <row r="17" spans="1:70" ht="36.75" customHeight="1">
      <c r="A17" s="19"/>
      <c r="B17" s="329" t="s">
        <v>214</v>
      </c>
      <c r="C17" s="171"/>
      <c r="D17" s="317"/>
      <c r="E17" s="98" t="str">
        <f t="shared" ref="E17:E38" si="0">IFERROR((M17*I17*IF(J17="&lt;LQ",(1/3),(IF(J17="&lt;Ld",0,1)))+T17*P17*IF(Q17="&lt;LQ",(1/3),(IF(Q17="&lt;Ld",0,1)))+AA17*W17*IF(X17="&lt;LQ",(1/3),(IF(X17="&lt;Ld",0,1)))+AH17*AD17*IF(AE17="&lt;LQ",(1/3),(IF(AE17="&lt;Ld",0,1))))/COUNTA(I17,P17,W17,AD17)*(IF(F17="mg/Nm3",(10^-6),IF(F17="µg/m3",(10^-9),IF(F17="ng/Nm3",(10^-12),""))))*$E$9,"")</f>
        <v/>
      </c>
      <c r="F17" s="330" t="s">
        <v>214</v>
      </c>
      <c r="G17" s="171"/>
      <c r="H17" s="331" t="s">
        <v>214</v>
      </c>
      <c r="I17" s="316"/>
      <c r="J17" s="176"/>
      <c r="K17" s="174"/>
      <c r="L17" s="332">
        <f t="shared" ref="L17:L38" si="1">I17*IF(K17=21,1,(IF(ISNUMBER($E$10),(21-$E$10)/(21-K17),1)))</f>
        <v>0</v>
      </c>
      <c r="M17" s="317"/>
      <c r="N17" s="317"/>
      <c r="O17" s="334"/>
      <c r="P17" s="316"/>
      <c r="Q17" s="176"/>
      <c r="R17" s="174"/>
      <c r="S17" s="332">
        <f t="shared" ref="S17:S38" si="2">P17*IF(R17=21,1,(IF(ISNUMBER($E$10),(21-$E$10)/(21-R17),1)))</f>
        <v>0</v>
      </c>
      <c r="T17" s="317"/>
      <c r="U17" s="317"/>
      <c r="V17" s="318"/>
      <c r="W17" s="316"/>
      <c r="X17" s="176"/>
      <c r="Y17" s="174"/>
      <c r="Z17" s="332">
        <f t="shared" ref="Z17:Z38" si="3">W17*IF(Y17=21,1,(IF(ISNUMBER($E$10),(21-$E$10)/(21-Y17),1)))</f>
        <v>0</v>
      </c>
      <c r="AA17" s="317"/>
      <c r="AB17" s="317"/>
      <c r="AC17" s="333"/>
      <c r="AD17" s="316"/>
      <c r="AE17" s="176"/>
      <c r="AF17" s="174"/>
      <c r="AG17" s="332">
        <f t="shared" ref="AG17:AG38" si="4">AD17*IF(AF17=21,1,(IF(ISNUMBER($E$10),(21-$E$10)/(21-AF17),1)))</f>
        <v>0</v>
      </c>
      <c r="AH17" s="317"/>
      <c r="AI17" s="317"/>
      <c r="AJ17" s="333"/>
      <c r="AK17" s="319"/>
      <c r="AL17" s="313"/>
      <c r="AM17" s="313"/>
      <c r="AN17" s="313"/>
      <c r="AO17" s="313"/>
      <c r="AP17" s="313"/>
      <c r="AQ17" s="313"/>
      <c r="AR17" s="313"/>
      <c r="AS17" s="19"/>
      <c r="AT17" s="19"/>
    </row>
    <row r="18" spans="1:70" ht="36.75" customHeight="1">
      <c r="A18" s="19"/>
      <c r="B18" s="329" t="s">
        <v>214</v>
      </c>
      <c r="C18" s="171"/>
      <c r="D18" s="317"/>
      <c r="E18" s="98" t="str">
        <f t="shared" si="0"/>
        <v/>
      </c>
      <c r="F18" s="330" t="s">
        <v>214</v>
      </c>
      <c r="G18" s="171"/>
      <c r="H18" s="331" t="s">
        <v>214</v>
      </c>
      <c r="I18" s="316"/>
      <c r="J18" s="176"/>
      <c r="K18" s="174"/>
      <c r="L18" s="332">
        <f t="shared" si="1"/>
        <v>0</v>
      </c>
      <c r="M18" s="317"/>
      <c r="N18" s="317"/>
      <c r="O18" s="333"/>
      <c r="P18" s="316"/>
      <c r="Q18" s="176"/>
      <c r="R18" s="174"/>
      <c r="S18" s="332">
        <f t="shared" si="2"/>
        <v>0</v>
      </c>
      <c r="T18" s="317"/>
      <c r="U18" s="317"/>
      <c r="V18" s="318"/>
      <c r="W18" s="316"/>
      <c r="X18" s="176"/>
      <c r="Y18" s="174"/>
      <c r="Z18" s="332">
        <f t="shared" si="3"/>
        <v>0</v>
      </c>
      <c r="AA18" s="317"/>
      <c r="AB18" s="317"/>
      <c r="AC18" s="333"/>
      <c r="AD18" s="316"/>
      <c r="AE18" s="176"/>
      <c r="AF18" s="174"/>
      <c r="AG18" s="332">
        <f t="shared" si="4"/>
        <v>0</v>
      </c>
      <c r="AH18" s="317"/>
      <c r="AI18" s="317"/>
      <c r="AJ18" s="333"/>
      <c r="AK18" s="319"/>
      <c r="AL18" s="313"/>
      <c r="AM18" s="313"/>
      <c r="AN18" s="313"/>
      <c r="AO18" s="313"/>
      <c r="AP18" s="313"/>
      <c r="AQ18" s="313"/>
      <c r="AR18" s="313"/>
      <c r="AS18" s="19"/>
      <c r="AT18" s="19"/>
    </row>
    <row r="19" spans="1:70" ht="36.75" customHeight="1">
      <c r="A19" s="19"/>
      <c r="B19" s="329" t="s">
        <v>214</v>
      </c>
      <c r="C19" s="171"/>
      <c r="D19" s="317"/>
      <c r="E19" s="98" t="str">
        <f t="shared" si="0"/>
        <v/>
      </c>
      <c r="F19" s="330" t="s">
        <v>214</v>
      </c>
      <c r="G19" s="171"/>
      <c r="H19" s="331" t="s">
        <v>214</v>
      </c>
      <c r="I19" s="316"/>
      <c r="J19" s="176"/>
      <c r="K19" s="174"/>
      <c r="L19" s="332">
        <f t="shared" si="1"/>
        <v>0</v>
      </c>
      <c r="M19" s="317"/>
      <c r="N19" s="317"/>
      <c r="O19" s="333"/>
      <c r="P19" s="316"/>
      <c r="Q19" s="176"/>
      <c r="R19" s="174"/>
      <c r="S19" s="332">
        <f t="shared" si="2"/>
        <v>0</v>
      </c>
      <c r="T19" s="317"/>
      <c r="U19" s="317"/>
      <c r="V19" s="318"/>
      <c r="W19" s="316"/>
      <c r="X19" s="176"/>
      <c r="Y19" s="174"/>
      <c r="Z19" s="332">
        <f t="shared" si="3"/>
        <v>0</v>
      </c>
      <c r="AA19" s="317"/>
      <c r="AB19" s="317"/>
      <c r="AC19" s="333"/>
      <c r="AD19" s="316"/>
      <c r="AE19" s="176"/>
      <c r="AF19" s="174"/>
      <c r="AG19" s="332">
        <f t="shared" si="4"/>
        <v>0</v>
      </c>
      <c r="AH19" s="317"/>
      <c r="AI19" s="317"/>
      <c r="AJ19" s="333"/>
      <c r="AK19" s="319"/>
      <c r="AL19" s="313"/>
      <c r="AM19" s="313"/>
      <c r="AN19" s="313"/>
      <c r="AO19" s="313"/>
      <c r="AP19" s="313"/>
      <c r="AQ19" s="313"/>
      <c r="AR19" s="313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P19" s="19"/>
    </row>
    <row r="20" spans="1:70" ht="36.75" customHeight="1">
      <c r="A20" s="19"/>
      <c r="B20" s="329" t="s">
        <v>214</v>
      </c>
      <c r="C20" s="171"/>
      <c r="D20" s="317"/>
      <c r="E20" s="98" t="str">
        <f t="shared" si="0"/>
        <v/>
      </c>
      <c r="F20" s="330" t="s">
        <v>214</v>
      </c>
      <c r="G20" s="171"/>
      <c r="H20" s="331" t="s">
        <v>214</v>
      </c>
      <c r="I20" s="316"/>
      <c r="J20" s="176"/>
      <c r="K20" s="174"/>
      <c r="L20" s="332">
        <f t="shared" si="1"/>
        <v>0</v>
      </c>
      <c r="M20" s="317"/>
      <c r="N20" s="317"/>
      <c r="O20" s="333"/>
      <c r="P20" s="316"/>
      <c r="Q20" s="176"/>
      <c r="R20" s="174"/>
      <c r="S20" s="332">
        <f t="shared" si="2"/>
        <v>0</v>
      </c>
      <c r="T20" s="317"/>
      <c r="U20" s="317"/>
      <c r="V20" s="318"/>
      <c r="W20" s="316"/>
      <c r="X20" s="176"/>
      <c r="Y20" s="174"/>
      <c r="Z20" s="332">
        <f t="shared" si="3"/>
        <v>0</v>
      </c>
      <c r="AA20" s="317"/>
      <c r="AB20" s="317"/>
      <c r="AC20" s="333"/>
      <c r="AD20" s="316"/>
      <c r="AE20" s="176"/>
      <c r="AF20" s="174"/>
      <c r="AG20" s="332">
        <f t="shared" si="4"/>
        <v>0</v>
      </c>
      <c r="AH20" s="317"/>
      <c r="AI20" s="317"/>
      <c r="AJ20" s="333"/>
      <c r="AK20" s="319"/>
      <c r="AL20" s="313"/>
      <c r="AM20" s="313"/>
      <c r="AN20" s="313"/>
      <c r="AO20" s="313"/>
      <c r="AP20" s="313"/>
      <c r="AQ20" s="313"/>
      <c r="AR20" s="313"/>
      <c r="AS20" s="19"/>
      <c r="AT20" s="19"/>
      <c r="AU20" s="19"/>
      <c r="AV20" s="19"/>
      <c r="AW20" s="19"/>
      <c r="AX20" s="19"/>
      <c r="AY20" s="19"/>
      <c r="AZ20" s="19"/>
      <c r="BA20" s="19"/>
      <c r="BB20" s="19"/>
      <c r="BC20" s="19"/>
      <c r="BD20" s="19"/>
      <c r="BE20" s="19"/>
      <c r="BF20" s="19"/>
      <c r="BG20" s="19"/>
      <c r="BH20" s="19"/>
      <c r="BI20" s="19"/>
      <c r="BP20" s="19"/>
    </row>
    <row r="21" spans="1:70" ht="36.75" customHeight="1">
      <c r="A21" s="19"/>
      <c r="B21" s="329" t="s">
        <v>214</v>
      </c>
      <c r="C21" s="171"/>
      <c r="D21" s="317"/>
      <c r="E21" s="98" t="str">
        <f t="shared" si="0"/>
        <v/>
      </c>
      <c r="F21" s="330" t="s">
        <v>214</v>
      </c>
      <c r="G21" s="171"/>
      <c r="H21" s="331" t="s">
        <v>214</v>
      </c>
      <c r="I21" s="316"/>
      <c r="J21" s="176"/>
      <c r="K21" s="174"/>
      <c r="L21" s="332">
        <f t="shared" si="1"/>
        <v>0</v>
      </c>
      <c r="M21" s="317"/>
      <c r="N21" s="317"/>
      <c r="O21" s="333"/>
      <c r="P21" s="316"/>
      <c r="Q21" s="176"/>
      <c r="R21" s="174"/>
      <c r="S21" s="332">
        <f t="shared" si="2"/>
        <v>0</v>
      </c>
      <c r="T21" s="317"/>
      <c r="U21" s="317"/>
      <c r="V21" s="318"/>
      <c r="W21" s="316"/>
      <c r="X21" s="176"/>
      <c r="Y21" s="174"/>
      <c r="Z21" s="332">
        <f t="shared" si="3"/>
        <v>0</v>
      </c>
      <c r="AA21" s="317"/>
      <c r="AB21" s="317"/>
      <c r="AC21" s="333"/>
      <c r="AD21" s="316"/>
      <c r="AE21" s="176"/>
      <c r="AF21" s="174"/>
      <c r="AG21" s="332">
        <f t="shared" si="4"/>
        <v>0</v>
      </c>
      <c r="AH21" s="317"/>
      <c r="AI21" s="317"/>
      <c r="AJ21" s="333"/>
      <c r="AK21" s="319"/>
      <c r="AL21" s="313"/>
      <c r="AM21" s="313"/>
      <c r="AN21" s="313"/>
      <c r="AO21" s="313"/>
      <c r="AP21" s="313"/>
      <c r="AQ21" s="313"/>
      <c r="AR21" s="313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P21" s="19"/>
    </row>
    <row r="22" spans="1:70" ht="36.75" customHeight="1">
      <c r="A22" s="19"/>
      <c r="B22" s="329" t="s">
        <v>214</v>
      </c>
      <c r="C22" s="171"/>
      <c r="D22" s="317"/>
      <c r="E22" s="98" t="str">
        <f t="shared" si="0"/>
        <v/>
      </c>
      <c r="F22" s="330" t="s">
        <v>214</v>
      </c>
      <c r="G22" s="171"/>
      <c r="H22" s="331" t="s">
        <v>214</v>
      </c>
      <c r="I22" s="316"/>
      <c r="J22" s="176"/>
      <c r="K22" s="174"/>
      <c r="L22" s="332">
        <f t="shared" si="1"/>
        <v>0</v>
      </c>
      <c r="M22" s="317"/>
      <c r="N22" s="317"/>
      <c r="O22" s="333"/>
      <c r="P22" s="316"/>
      <c r="Q22" s="176"/>
      <c r="R22" s="174"/>
      <c r="S22" s="332">
        <f t="shared" si="2"/>
        <v>0</v>
      </c>
      <c r="T22" s="317"/>
      <c r="U22" s="317"/>
      <c r="V22" s="318"/>
      <c r="W22" s="316"/>
      <c r="X22" s="176"/>
      <c r="Y22" s="174"/>
      <c r="Z22" s="332">
        <f t="shared" si="3"/>
        <v>0</v>
      </c>
      <c r="AA22" s="317"/>
      <c r="AB22" s="317"/>
      <c r="AC22" s="333"/>
      <c r="AD22" s="316"/>
      <c r="AE22" s="176"/>
      <c r="AF22" s="174"/>
      <c r="AG22" s="332">
        <f t="shared" si="4"/>
        <v>0</v>
      </c>
      <c r="AH22" s="317"/>
      <c r="AI22" s="317"/>
      <c r="AJ22" s="333"/>
      <c r="AK22" s="319"/>
      <c r="AL22" s="313"/>
      <c r="AM22" s="313"/>
      <c r="AN22" s="313"/>
      <c r="AO22" s="313"/>
      <c r="AP22" s="313"/>
      <c r="AQ22" s="313"/>
      <c r="AR22" s="313"/>
      <c r="AS22" s="19"/>
      <c r="AT22" s="19"/>
      <c r="AU22" s="19"/>
      <c r="AV22" s="19"/>
      <c r="AW22" s="19"/>
      <c r="AX22" s="19"/>
      <c r="AY22" s="19"/>
      <c r="AZ22" s="19"/>
      <c r="BA22" s="19"/>
      <c r="BB22" s="19"/>
      <c r="BC22" s="19"/>
      <c r="BD22" s="19"/>
      <c r="BE22" s="19"/>
      <c r="BF22" s="19"/>
      <c r="BG22" s="19"/>
      <c r="BH22" s="19"/>
      <c r="BI22" s="19"/>
      <c r="BP22" s="19"/>
    </row>
    <row r="23" spans="1:70" ht="36.75" customHeight="1">
      <c r="A23" s="19"/>
      <c r="B23" s="329" t="s">
        <v>214</v>
      </c>
      <c r="C23" s="171"/>
      <c r="D23" s="317"/>
      <c r="E23" s="98" t="str">
        <f t="shared" si="0"/>
        <v/>
      </c>
      <c r="F23" s="330" t="s">
        <v>214</v>
      </c>
      <c r="G23" s="171"/>
      <c r="H23" s="331" t="s">
        <v>214</v>
      </c>
      <c r="I23" s="316"/>
      <c r="J23" s="176"/>
      <c r="K23" s="174"/>
      <c r="L23" s="332">
        <f t="shared" si="1"/>
        <v>0</v>
      </c>
      <c r="M23" s="317"/>
      <c r="N23" s="317"/>
      <c r="O23" s="333"/>
      <c r="P23" s="316"/>
      <c r="Q23" s="176"/>
      <c r="R23" s="174"/>
      <c r="S23" s="332">
        <f t="shared" si="2"/>
        <v>0</v>
      </c>
      <c r="T23" s="317"/>
      <c r="U23" s="317"/>
      <c r="V23" s="318"/>
      <c r="W23" s="316"/>
      <c r="X23" s="176"/>
      <c r="Y23" s="174"/>
      <c r="Z23" s="332">
        <f t="shared" si="3"/>
        <v>0</v>
      </c>
      <c r="AA23" s="317"/>
      <c r="AB23" s="317"/>
      <c r="AC23" s="333"/>
      <c r="AD23" s="316"/>
      <c r="AE23" s="176"/>
      <c r="AF23" s="174"/>
      <c r="AG23" s="332">
        <f t="shared" si="4"/>
        <v>0</v>
      </c>
      <c r="AH23" s="317"/>
      <c r="AI23" s="317"/>
      <c r="AJ23" s="333"/>
      <c r="AK23" s="319"/>
      <c r="AL23" s="313"/>
      <c r="AM23" s="313"/>
      <c r="AN23" s="313"/>
      <c r="AO23" s="313"/>
      <c r="AP23" s="313"/>
      <c r="AQ23" s="313"/>
      <c r="AR23" s="313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19"/>
      <c r="BE23" s="19"/>
      <c r="BF23" s="19"/>
      <c r="BG23" s="19"/>
      <c r="BH23" s="19"/>
      <c r="BI23" s="19"/>
      <c r="BP23" s="19"/>
    </row>
    <row r="24" spans="1:70" ht="36.75" customHeight="1">
      <c r="A24" s="19"/>
      <c r="B24" s="329" t="s">
        <v>214</v>
      </c>
      <c r="C24" s="171"/>
      <c r="D24" s="317"/>
      <c r="E24" s="98" t="str">
        <f t="shared" si="0"/>
        <v/>
      </c>
      <c r="F24" s="330" t="s">
        <v>214</v>
      </c>
      <c r="G24" s="171"/>
      <c r="H24" s="331" t="s">
        <v>214</v>
      </c>
      <c r="I24" s="316"/>
      <c r="J24" s="176"/>
      <c r="K24" s="174"/>
      <c r="L24" s="332">
        <f t="shared" si="1"/>
        <v>0</v>
      </c>
      <c r="M24" s="317"/>
      <c r="N24" s="317"/>
      <c r="O24" s="333"/>
      <c r="P24" s="316"/>
      <c r="Q24" s="176"/>
      <c r="R24" s="174"/>
      <c r="S24" s="332">
        <f t="shared" si="2"/>
        <v>0</v>
      </c>
      <c r="T24" s="317"/>
      <c r="U24" s="317"/>
      <c r="V24" s="318"/>
      <c r="W24" s="316"/>
      <c r="X24" s="176"/>
      <c r="Y24" s="174"/>
      <c r="Z24" s="332">
        <f t="shared" si="3"/>
        <v>0</v>
      </c>
      <c r="AA24" s="317"/>
      <c r="AB24" s="317"/>
      <c r="AC24" s="333"/>
      <c r="AD24" s="316"/>
      <c r="AE24" s="176"/>
      <c r="AF24" s="174"/>
      <c r="AG24" s="332">
        <f t="shared" si="4"/>
        <v>0</v>
      </c>
      <c r="AH24" s="317"/>
      <c r="AI24" s="317"/>
      <c r="AJ24" s="333"/>
      <c r="AK24" s="319"/>
      <c r="AL24" s="313"/>
      <c r="AM24" s="313"/>
      <c r="AN24" s="313"/>
      <c r="AO24" s="313"/>
      <c r="AP24" s="313"/>
      <c r="AQ24" s="313"/>
      <c r="AR24" s="313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19"/>
      <c r="BE24" s="19"/>
      <c r="BF24" s="19"/>
      <c r="BG24" s="19"/>
      <c r="BH24" s="19"/>
      <c r="BI24" s="19"/>
      <c r="BP24" s="19"/>
    </row>
    <row r="25" spans="1:70" ht="36.75" customHeight="1">
      <c r="A25" s="19"/>
      <c r="B25" s="329" t="s">
        <v>214</v>
      </c>
      <c r="C25" s="171"/>
      <c r="D25" s="317"/>
      <c r="E25" s="98" t="str">
        <f t="shared" si="0"/>
        <v/>
      </c>
      <c r="F25" s="330" t="s">
        <v>214</v>
      </c>
      <c r="G25" s="171"/>
      <c r="H25" s="331" t="s">
        <v>214</v>
      </c>
      <c r="I25" s="316"/>
      <c r="J25" s="176"/>
      <c r="K25" s="174"/>
      <c r="L25" s="332">
        <f t="shared" si="1"/>
        <v>0</v>
      </c>
      <c r="M25" s="317"/>
      <c r="N25" s="317"/>
      <c r="O25" s="333"/>
      <c r="P25" s="316"/>
      <c r="Q25" s="176"/>
      <c r="R25" s="174"/>
      <c r="S25" s="332">
        <f t="shared" si="2"/>
        <v>0</v>
      </c>
      <c r="T25" s="317"/>
      <c r="U25" s="317"/>
      <c r="V25" s="318"/>
      <c r="W25" s="316"/>
      <c r="X25" s="176"/>
      <c r="Y25" s="174"/>
      <c r="Z25" s="332">
        <f t="shared" si="3"/>
        <v>0</v>
      </c>
      <c r="AA25" s="317"/>
      <c r="AB25" s="317"/>
      <c r="AC25" s="333"/>
      <c r="AD25" s="316"/>
      <c r="AE25" s="176"/>
      <c r="AF25" s="174"/>
      <c r="AG25" s="332">
        <f t="shared" si="4"/>
        <v>0</v>
      </c>
      <c r="AH25" s="317"/>
      <c r="AI25" s="317"/>
      <c r="AJ25" s="333"/>
      <c r="AK25" s="319"/>
      <c r="AL25" s="313"/>
      <c r="AM25" s="313"/>
      <c r="AN25" s="313"/>
      <c r="AO25" s="313"/>
      <c r="AP25" s="313"/>
      <c r="AQ25" s="313"/>
      <c r="AR25" s="313"/>
      <c r="AS25" s="19"/>
      <c r="AT25" s="19"/>
      <c r="AU25" s="19"/>
      <c r="AV25" s="19"/>
      <c r="AW25" s="19"/>
      <c r="AX25" s="19"/>
      <c r="AY25" s="19"/>
      <c r="AZ25" s="19"/>
      <c r="BA25" s="19"/>
      <c r="BB25" s="19"/>
      <c r="BC25" s="19"/>
      <c r="BD25" s="19"/>
      <c r="BE25" s="19"/>
      <c r="BF25" s="19"/>
      <c r="BG25" s="19"/>
      <c r="BH25" s="19"/>
      <c r="BI25" s="19"/>
      <c r="BP25" s="19"/>
    </row>
    <row r="26" spans="1:70" ht="36.75" customHeight="1">
      <c r="A26" s="19"/>
      <c r="B26" s="329" t="s">
        <v>214</v>
      </c>
      <c r="C26" s="171"/>
      <c r="D26" s="317"/>
      <c r="E26" s="98" t="str">
        <f t="shared" si="0"/>
        <v/>
      </c>
      <c r="F26" s="330" t="s">
        <v>214</v>
      </c>
      <c r="G26" s="171"/>
      <c r="H26" s="331" t="s">
        <v>214</v>
      </c>
      <c r="I26" s="316"/>
      <c r="J26" s="176"/>
      <c r="K26" s="174"/>
      <c r="L26" s="332">
        <f t="shared" si="1"/>
        <v>0</v>
      </c>
      <c r="M26" s="317"/>
      <c r="N26" s="317"/>
      <c r="O26" s="333"/>
      <c r="P26" s="316"/>
      <c r="Q26" s="176"/>
      <c r="R26" s="174"/>
      <c r="S26" s="332">
        <f t="shared" si="2"/>
        <v>0</v>
      </c>
      <c r="T26" s="317"/>
      <c r="U26" s="317"/>
      <c r="V26" s="318"/>
      <c r="W26" s="316"/>
      <c r="X26" s="176"/>
      <c r="Y26" s="174"/>
      <c r="Z26" s="332">
        <f t="shared" si="3"/>
        <v>0</v>
      </c>
      <c r="AA26" s="317"/>
      <c r="AB26" s="317"/>
      <c r="AC26" s="333"/>
      <c r="AD26" s="316"/>
      <c r="AE26" s="176"/>
      <c r="AF26" s="174"/>
      <c r="AG26" s="332">
        <f t="shared" si="4"/>
        <v>0</v>
      </c>
      <c r="AH26" s="317"/>
      <c r="AI26" s="317"/>
      <c r="AJ26" s="333"/>
      <c r="AK26" s="319"/>
      <c r="AL26" s="313"/>
      <c r="AM26" s="313"/>
      <c r="AN26" s="313"/>
      <c r="AO26" s="313"/>
      <c r="AP26" s="313"/>
      <c r="AQ26" s="313"/>
      <c r="AR26" s="313"/>
      <c r="AS26" s="19"/>
      <c r="AT26" s="19"/>
      <c r="AU26" s="19"/>
      <c r="AV26" s="19"/>
      <c r="AW26" s="19"/>
      <c r="AX26" s="19"/>
      <c r="AY26" s="19"/>
      <c r="AZ26" s="19"/>
      <c r="BA26" s="19"/>
      <c r="BB26" s="19"/>
      <c r="BC26" s="19"/>
      <c r="BD26" s="19"/>
      <c r="BE26" s="19"/>
      <c r="BF26" s="19"/>
      <c r="BG26" s="19"/>
      <c r="BH26" s="19"/>
      <c r="BI26" s="19"/>
      <c r="BP26" s="19"/>
    </row>
    <row r="27" spans="1:70" ht="36.75" customHeight="1">
      <c r="A27" s="19"/>
      <c r="B27" s="329" t="s">
        <v>214</v>
      </c>
      <c r="C27" s="171"/>
      <c r="D27" s="317"/>
      <c r="E27" s="98" t="str">
        <f t="shared" si="0"/>
        <v/>
      </c>
      <c r="F27" s="330" t="s">
        <v>214</v>
      </c>
      <c r="G27" s="171"/>
      <c r="H27" s="331" t="s">
        <v>214</v>
      </c>
      <c r="I27" s="316"/>
      <c r="J27" s="176"/>
      <c r="K27" s="174"/>
      <c r="L27" s="332">
        <f t="shared" si="1"/>
        <v>0</v>
      </c>
      <c r="M27" s="317"/>
      <c r="N27" s="317"/>
      <c r="O27" s="333"/>
      <c r="P27" s="316"/>
      <c r="Q27" s="176"/>
      <c r="R27" s="174"/>
      <c r="S27" s="332">
        <f t="shared" si="2"/>
        <v>0</v>
      </c>
      <c r="T27" s="317"/>
      <c r="U27" s="317"/>
      <c r="V27" s="318"/>
      <c r="W27" s="316"/>
      <c r="X27" s="176"/>
      <c r="Y27" s="174"/>
      <c r="Z27" s="332">
        <f t="shared" si="3"/>
        <v>0</v>
      </c>
      <c r="AA27" s="317"/>
      <c r="AB27" s="317"/>
      <c r="AC27" s="333"/>
      <c r="AD27" s="316"/>
      <c r="AE27" s="176"/>
      <c r="AF27" s="174"/>
      <c r="AG27" s="332">
        <f t="shared" si="4"/>
        <v>0</v>
      </c>
      <c r="AH27" s="317"/>
      <c r="AI27" s="317"/>
      <c r="AJ27" s="333"/>
      <c r="AK27" s="319"/>
      <c r="AL27" s="313"/>
      <c r="AM27" s="313"/>
      <c r="AN27" s="313"/>
      <c r="AO27" s="313"/>
      <c r="AP27" s="313"/>
      <c r="AQ27" s="313"/>
      <c r="AR27" s="313"/>
      <c r="AS27" s="19"/>
      <c r="AT27" s="19"/>
      <c r="AU27" s="19"/>
      <c r="AV27" s="19"/>
      <c r="AW27" s="19"/>
      <c r="AX27" s="19"/>
      <c r="AY27" s="19"/>
      <c r="AZ27" s="19"/>
      <c r="BA27" s="19"/>
      <c r="BB27" s="19"/>
      <c r="BC27" s="19"/>
      <c r="BD27" s="19"/>
      <c r="BE27" s="19"/>
      <c r="BF27" s="19"/>
      <c r="BG27" s="19"/>
      <c r="BH27" s="19"/>
      <c r="BI27" s="19"/>
      <c r="BP27" s="19"/>
    </row>
    <row r="28" spans="1:70" ht="36.75" customHeight="1">
      <c r="A28" s="19"/>
      <c r="B28" s="329" t="s">
        <v>214</v>
      </c>
      <c r="C28" s="171"/>
      <c r="D28" s="317"/>
      <c r="E28" s="98" t="str">
        <f t="shared" si="0"/>
        <v/>
      </c>
      <c r="F28" s="330" t="s">
        <v>214</v>
      </c>
      <c r="G28" s="171"/>
      <c r="H28" s="331" t="s">
        <v>214</v>
      </c>
      <c r="I28" s="316"/>
      <c r="J28" s="176"/>
      <c r="K28" s="174"/>
      <c r="L28" s="332">
        <f t="shared" si="1"/>
        <v>0</v>
      </c>
      <c r="M28" s="317"/>
      <c r="N28" s="317"/>
      <c r="O28" s="333"/>
      <c r="P28" s="316"/>
      <c r="Q28" s="176"/>
      <c r="R28" s="174"/>
      <c r="S28" s="332">
        <f t="shared" si="2"/>
        <v>0</v>
      </c>
      <c r="T28" s="317"/>
      <c r="U28" s="317"/>
      <c r="V28" s="318"/>
      <c r="W28" s="316"/>
      <c r="X28" s="176"/>
      <c r="Y28" s="174"/>
      <c r="Z28" s="332">
        <f t="shared" si="3"/>
        <v>0</v>
      </c>
      <c r="AA28" s="317"/>
      <c r="AB28" s="317"/>
      <c r="AC28" s="333"/>
      <c r="AD28" s="316"/>
      <c r="AE28" s="176"/>
      <c r="AF28" s="174"/>
      <c r="AG28" s="332">
        <f t="shared" si="4"/>
        <v>0</v>
      </c>
      <c r="AH28" s="317"/>
      <c r="AI28" s="317"/>
      <c r="AJ28" s="333"/>
      <c r="AK28" s="319"/>
      <c r="AL28" s="313"/>
      <c r="AM28" s="313"/>
      <c r="AN28" s="313"/>
      <c r="AO28" s="313"/>
      <c r="AP28" s="313"/>
      <c r="AQ28" s="313"/>
      <c r="AR28" s="313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19"/>
      <c r="BE28" s="19"/>
      <c r="BF28" s="19"/>
      <c r="BG28" s="19"/>
      <c r="BH28" s="19"/>
      <c r="BI28" s="19"/>
      <c r="BJ28" s="19"/>
      <c r="BK28" s="19"/>
      <c r="BL28" s="19"/>
      <c r="BM28" s="19"/>
      <c r="BN28" s="19"/>
      <c r="BO28" s="19"/>
      <c r="BP28" s="19"/>
      <c r="BQ28" s="19"/>
      <c r="BR28" s="19"/>
    </row>
    <row r="29" spans="1:70" ht="36.75" customHeight="1">
      <c r="A29" s="19"/>
      <c r="B29" s="329" t="s">
        <v>214</v>
      </c>
      <c r="C29" s="171"/>
      <c r="D29" s="317"/>
      <c r="E29" s="98" t="str">
        <f t="shared" si="0"/>
        <v/>
      </c>
      <c r="F29" s="330" t="s">
        <v>214</v>
      </c>
      <c r="G29" s="171"/>
      <c r="H29" s="331" t="s">
        <v>214</v>
      </c>
      <c r="I29" s="316"/>
      <c r="J29" s="176"/>
      <c r="K29" s="174"/>
      <c r="L29" s="332">
        <f t="shared" si="1"/>
        <v>0</v>
      </c>
      <c r="M29" s="317"/>
      <c r="N29" s="317"/>
      <c r="O29" s="333"/>
      <c r="P29" s="316"/>
      <c r="Q29" s="176"/>
      <c r="R29" s="174"/>
      <c r="S29" s="332">
        <f t="shared" si="2"/>
        <v>0</v>
      </c>
      <c r="T29" s="317"/>
      <c r="U29" s="317"/>
      <c r="V29" s="318"/>
      <c r="W29" s="316"/>
      <c r="X29" s="176"/>
      <c r="Y29" s="174"/>
      <c r="Z29" s="332">
        <f t="shared" si="3"/>
        <v>0</v>
      </c>
      <c r="AA29" s="317"/>
      <c r="AB29" s="317"/>
      <c r="AC29" s="333"/>
      <c r="AD29" s="316"/>
      <c r="AE29" s="176"/>
      <c r="AF29" s="174"/>
      <c r="AG29" s="332">
        <f t="shared" si="4"/>
        <v>0</v>
      </c>
      <c r="AH29" s="317"/>
      <c r="AI29" s="317"/>
      <c r="AJ29" s="333"/>
      <c r="AK29" s="319"/>
      <c r="AL29" s="313"/>
      <c r="AM29" s="313"/>
      <c r="AN29" s="313"/>
      <c r="AO29" s="313"/>
      <c r="AP29" s="313"/>
      <c r="AQ29" s="313"/>
      <c r="AR29" s="313"/>
      <c r="AS29" s="19"/>
      <c r="AT29" s="19"/>
      <c r="AU29" s="19"/>
      <c r="AV29" s="19"/>
      <c r="AW29" s="19"/>
      <c r="AX29" s="19"/>
      <c r="AY29" s="19"/>
      <c r="AZ29" s="19"/>
      <c r="BA29" s="19"/>
      <c r="BB29" s="19"/>
      <c r="BC29" s="19"/>
      <c r="BD29" s="19"/>
      <c r="BE29" s="19"/>
      <c r="BF29" s="19"/>
      <c r="BG29" s="19"/>
      <c r="BH29" s="19"/>
      <c r="BI29" s="19"/>
      <c r="BJ29" s="19"/>
      <c r="BK29" s="19"/>
      <c r="BL29" s="19"/>
      <c r="BM29" s="19"/>
      <c r="BN29" s="19"/>
      <c r="BO29" s="19"/>
      <c r="BP29" s="19"/>
      <c r="BQ29" s="19"/>
      <c r="BR29" s="19"/>
    </row>
    <row r="30" spans="1:70" ht="36.75" customHeight="1">
      <c r="A30" s="19"/>
      <c r="B30" s="329" t="s">
        <v>214</v>
      </c>
      <c r="C30" s="171"/>
      <c r="D30" s="317"/>
      <c r="E30" s="98" t="str">
        <f t="shared" si="0"/>
        <v/>
      </c>
      <c r="F30" s="330" t="s">
        <v>214</v>
      </c>
      <c r="G30" s="171"/>
      <c r="H30" s="331" t="s">
        <v>214</v>
      </c>
      <c r="I30" s="316"/>
      <c r="J30" s="176"/>
      <c r="K30" s="174"/>
      <c r="L30" s="332">
        <f t="shared" si="1"/>
        <v>0</v>
      </c>
      <c r="M30" s="317"/>
      <c r="N30" s="317"/>
      <c r="O30" s="333"/>
      <c r="P30" s="316"/>
      <c r="Q30" s="176"/>
      <c r="R30" s="174"/>
      <c r="S30" s="332">
        <f t="shared" si="2"/>
        <v>0</v>
      </c>
      <c r="T30" s="317"/>
      <c r="U30" s="317"/>
      <c r="V30" s="318"/>
      <c r="W30" s="316"/>
      <c r="X30" s="176"/>
      <c r="Y30" s="174"/>
      <c r="Z30" s="332">
        <f t="shared" si="3"/>
        <v>0</v>
      </c>
      <c r="AA30" s="317"/>
      <c r="AB30" s="317"/>
      <c r="AC30" s="333"/>
      <c r="AD30" s="316"/>
      <c r="AE30" s="176"/>
      <c r="AF30" s="174"/>
      <c r="AG30" s="332">
        <f t="shared" si="4"/>
        <v>0</v>
      </c>
      <c r="AH30" s="317"/>
      <c r="AI30" s="317"/>
      <c r="AJ30" s="333"/>
      <c r="AK30" s="319"/>
      <c r="AL30" s="313"/>
      <c r="AM30" s="313"/>
      <c r="AN30" s="313"/>
      <c r="AO30" s="313"/>
      <c r="AP30" s="313"/>
      <c r="AQ30" s="313"/>
      <c r="AR30" s="313"/>
      <c r="AS30" s="19"/>
      <c r="AT30" s="19"/>
      <c r="AU30" s="19"/>
      <c r="AV30" s="19"/>
      <c r="AW30" s="19"/>
      <c r="AX30" s="19"/>
      <c r="AY30" s="19"/>
      <c r="AZ30" s="19"/>
      <c r="BA30" s="19"/>
      <c r="BB30" s="19"/>
      <c r="BC30" s="19"/>
      <c r="BD30" s="19"/>
      <c r="BE30" s="19"/>
      <c r="BF30" s="19"/>
      <c r="BG30" s="19"/>
      <c r="BH30" s="19"/>
      <c r="BI30" s="19"/>
      <c r="BJ30" s="19"/>
      <c r="BK30" s="19"/>
      <c r="BL30" s="19"/>
      <c r="BM30" s="19"/>
      <c r="BN30" s="19"/>
      <c r="BO30" s="19"/>
      <c r="BP30" s="19"/>
      <c r="BQ30" s="19"/>
      <c r="BR30" s="19"/>
    </row>
    <row r="31" spans="1:70" ht="36.75" customHeight="1">
      <c r="A31" s="19"/>
      <c r="B31" s="329" t="s">
        <v>214</v>
      </c>
      <c r="C31" s="171"/>
      <c r="D31" s="317"/>
      <c r="E31" s="98" t="str">
        <f t="shared" si="0"/>
        <v/>
      </c>
      <c r="F31" s="330" t="s">
        <v>214</v>
      </c>
      <c r="G31" s="171"/>
      <c r="H31" s="331" t="s">
        <v>214</v>
      </c>
      <c r="I31" s="316"/>
      <c r="J31" s="176"/>
      <c r="K31" s="174"/>
      <c r="L31" s="332">
        <f t="shared" si="1"/>
        <v>0</v>
      </c>
      <c r="M31" s="317"/>
      <c r="N31" s="317"/>
      <c r="O31" s="333"/>
      <c r="P31" s="316"/>
      <c r="Q31" s="176"/>
      <c r="R31" s="174"/>
      <c r="S31" s="332">
        <f t="shared" si="2"/>
        <v>0</v>
      </c>
      <c r="T31" s="317"/>
      <c r="U31" s="317"/>
      <c r="V31" s="318"/>
      <c r="W31" s="316"/>
      <c r="X31" s="176"/>
      <c r="Y31" s="174"/>
      <c r="Z31" s="332">
        <f t="shared" si="3"/>
        <v>0</v>
      </c>
      <c r="AA31" s="317"/>
      <c r="AB31" s="317"/>
      <c r="AC31" s="333"/>
      <c r="AD31" s="316"/>
      <c r="AE31" s="176"/>
      <c r="AF31" s="174"/>
      <c r="AG31" s="332">
        <f t="shared" si="4"/>
        <v>0</v>
      </c>
      <c r="AH31" s="317"/>
      <c r="AI31" s="317"/>
      <c r="AJ31" s="333"/>
      <c r="AK31" s="319"/>
      <c r="AL31" s="313"/>
      <c r="AM31" s="313"/>
      <c r="AN31" s="313"/>
      <c r="AO31" s="313"/>
      <c r="AP31" s="313"/>
      <c r="AQ31" s="313"/>
      <c r="AR31" s="313"/>
      <c r="AS31" s="19"/>
      <c r="AT31" s="19"/>
      <c r="AU31" s="19"/>
      <c r="AV31" s="19"/>
      <c r="AW31" s="19"/>
      <c r="AX31" s="19"/>
      <c r="AY31" s="19"/>
      <c r="AZ31" s="19"/>
      <c r="BA31" s="19"/>
      <c r="BB31" s="19"/>
      <c r="BC31" s="19"/>
      <c r="BD31" s="19"/>
      <c r="BE31" s="19"/>
      <c r="BF31" s="19"/>
      <c r="BG31" s="19"/>
      <c r="BH31" s="19"/>
      <c r="BI31" s="19"/>
      <c r="BJ31" s="19"/>
      <c r="BK31" s="19"/>
      <c r="BL31" s="19"/>
      <c r="BM31" s="19"/>
      <c r="BN31" s="19"/>
      <c r="BO31" s="19"/>
      <c r="BP31" s="19"/>
      <c r="BQ31" s="19"/>
      <c r="BR31" s="19"/>
    </row>
    <row r="32" spans="1:70" ht="36.75" customHeight="1">
      <c r="A32" s="19"/>
      <c r="B32" s="329" t="s">
        <v>214</v>
      </c>
      <c r="C32" s="171"/>
      <c r="D32" s="317"/>
      <c r="E32" s="98" t="str">
        <f t="shared" si="0"/>
        <v/>
      </c>
      <c r="F32" s="330" t="s">
        <v>214</v>
      </c>
      <c r="G32" s="171"/>
      <c r="H32" s="331" t="s">
        <v>214</v>
      </c>
      <c r="I32" s="316"/>
      <c r="J32" s="176"/>
      <c r="K32" s="174"/>
      <c r="L32" s="332">
        <f t="shared" si="1"/>
        <v>0</v>
      </c>
      <c r="M32" s="317"/>
      <c r="N32" s="317"/>
      <c r="O32" s="333"/>
      <c r="P32" s="316"/>
      <c r="Q32" s="176"/>
      <c r="R32" s="174"/>
      <c r="S32" s="332">
        <f t="shared" si="2"/>
        <v>0</v>
      </c>
      <c r="T32" s="317"/>
      <c r="U32" s="317"/>
      <c r="V32" s="318"/>
      <c r="W32" s="316"/>
      <c r="X32" s="176"/>
      <c r="Y32" s="174"/>
      <c r="Z32" s="332">
        <f t="shared" si="3"/>
        <v>0</v>
      </c>
      <c r="AA32" s="317"/>
      <c r="AB32" s="317"/>
      <c r="AC32" s="333"/>
      <c r="AD32" s="316"/>
      <c r="AE32" s="176"/>
      <c r="AF32" s="174"/>
      <c r="AG32" s="332">
        <f t="shared" si="4"/>
        <v>0</v>
      </c>
      <c r="AH32" s="317"/>
      <c r="AI32" s="317"/>
      <c r="AJ32" s="333"/>
      <c r="AK32" s="319"/>
      <c r="AL32" s="313"/>
      <c r="AM32" s="313"/>
      <c r="AN32" s="313"/>
      <c r="AO32" s="313"/>
      <c r="AP32" s="313"/>
      <c r="AQ32" s="313"/>
      <c r="AR32" s="313"/>
      <c r="AS32" s="19"/>
      <c r="AT32" s="19"/>
      <c r="AU32" s="19"/>
      <c r="AV32" s="19"/>
      <c r="AW32" s="19"/>
      <c r="AX32" s="19"/>
      <c r="AY32" s="19"/>
      <c r="AZ32" s="19"/>
      <c r="BA32" s="19"/>
      <c r="BB32" s="19"/>
      <c r="BC32" s="19"/>
      <c r="BD32" s="19"/>
      <c r="BE32" s="19"/>
      <c r="BF32" s="19"/>
      <c r="BG32" s="19"/>
      <c r="BH32" s="19"/>
      <c r="BI32" s="19"/>
      <c r="BJ32" s="19"/>
      <c r="BK32" s="19"/>
      <c r="BL32" s="19"/>
      <c r="BM32" s="19"/>
      <c r="BN32" s="19"/>
      <c r="BO32" s="19"/>
      <c r="BP32" s="19"/>
      <c r="BQ32" s="19"/>
      <c r="BR32" s="19"/>
    </row>
    <row r="33" spans="1:70" customFormat="1" ht="36.75" customHeight="1">
      <c r="A33" s="144"/>
      <c r="B33" s="329" t="s">
        <v>214</v>
      </c>
      <c r="C33" s="171"/>
      <c r="D33" s="317"/>
      <c r="E33" s="98" t="str">
        <f t="shared" si="0"/>
        <v/>
      </c>
      <c r="F33" s="330" t="s">
        <v>214</v>
      </c>
      <c r="G33" s="171"/>
      <c r="H33" s="331" t="s">
        <v>214</v>
      </c>
      <c r="I33" s="316"/>
      <c r="J33" s="176"/>
      <c r="K33" s="174"/>
      <c r="L33" s="332">
        <f t="shared" si="1"/>
        <v>0</v>
      </c>
      <c r="M33" s="317"/>
      <c r="N33" s="317"/>
      <c r="O33" s="333"/>
      <c r="P33" s="316"/>
      <c r="Q33" s="176"/>
      <c r="R33" s="174"/>
      <c r="S33" s="332">
        <f t="shared" si="2"/>
        <v>0</v>
      </c>
      <c r="T33" s="317"/>
      <c r="U33" s="317"/>
      <c r="V33" s="318"/>
      <c r="W33" s="316"/>
      <c r="X33" s="176"/>
      <c r="Y33" s="174"/>
      <c r="Z33" s="332">
        <f t="shared" si="3"/>
        <v>0</v>
      </c>
      <c r="AA33" s="317"/>
      <c r="AB33" s="317"/>
      <c r="AC33" s="333"/>
      <c r="AD33" s="316"/>
      <c r="AE33" s="176"/>
      <c r="AF33" s="174"/>
      <c r="AG33" s="332">
        <f t="shared" si="4"/>
        <v>0</v>
      </c>
      <c r="AH33" s="317"/>
      <c r="AI33" s="317"/>
      <c r="AJ33" s="333"/>
      <c r="AK33" s="319"/>
      <c r="AL33" s="313"/>
      <c r="AM33" s="313"/>
      <c r="AN33" s="313"/>
      <c r="AO33" s="313"/>
      <c r="AP33" s="313"/>
      <c r="AQ33" s="313"/>
      <c r="AR33" s="313"/>
      <c r="AS33" s="19"/>
      <c r="AT33" s="19"/>
      <c r="AU33" s="19"/>
      <c r="AV33" s="19"/>
      <c r="AW33" s="19"/>
      <c r="AX33" s="19"/>
      <c r="AY33" s="19"/>
      <c r="AZ33" s="19"/>
      <c r="BA33" s="19"/>
      <c r="BB33" s="19"/>
      <c r="BC33" s="19"/>
      <c r="BD33" s="19"/>
      <c r="BE33" s="19"/>
      <c r="BF33" s="19"/>
      <c r="BG33" s="19"/>
      <c r="BH33" s="19"/>
      <c r="BI33" s="19"/>
      <c r="BJ33" s="19"/>
      <c r="BK33" s="19"/>
      <c r="BL33" s="19"/>
      <c r="BM33" s="19"/>
      <c r="BN33" s="19"/>
      <c r="BO33" s="19"/>
      <c r="BP33" s="19"/>
      <c r="BQ33" s="19"/>
      <c r="BR33" s="19"/>
    </row>
    <row r="34" spans="1:70" ht="36.75" customHeight="1">
      <c r="B34" s="329" t="s">
        <v>214</v>
      </c>
      <c r="C34" s="171"/>
      <c r="D34" s="317"/>
      <c r="E34" s="98" t="str">
        <f t="shared" si="0"/>
        <v/>
      </c>
      <c r="F34" s="330" t="s">
        <v>214</v>
      </c>
      <c r="G34" s="171"/>
      <c r="H34" s="331" t="s">
        <v>214</v>
      </c>
      <c r="I34" s="316"/>
      <c r="J34" s="176"/>
      <c r="K34" s="174"/>
      <c r="L34" s="332">
        <f t="shared" si="1"/>
        <v>0</v>
      </c>
      <c r="M34" s="317"/>
      <c r="N34" s="317"/>
      <c r="O34" s="333"/>
      <c r="P34" s="316"/>
      <c r="Q34" s="176"/>
      <c r="R34" s="174"/>
      <c r="S34" s="332">
        <f t="shared" si="2"/>
        <v>0</v>
      </c>
      <c r="T34" s="317"/>
      <c r="U34" s="317"/>
      <c r="V34" s="318"/>
      <c r="W34" s="316"/>
      <c r="X34" s="176"/>
      <c r="Y34" s="174"/>
      <c r="Z34" s="332">
        <f t="shared" si="3"/>
        <v>0</v>
      </c>
      <c r="AA34" s="317"/>
      <c r="AB34" s="317"/>
      <c r="AC34" s="333"/>
      <c r="AD34" s="316"/>
      <c r="AE34" s="176"/>
      <c r="AF34" s="174"/>
      <c r="AG34" s="332">
        <f t="shared" si="4"/>
        <v>0</v>
      </c>
      <c r="AH34" s="317"/>
      <c r="AI34" s="317"/>
      <c r="AJ34" s="333"/>
      <c r="AK34" s="319"/>
      <c r="AL34" s="313"/>
      <c r="AM34" s="313"/>
      <c r="AN34" s="313"/>
      <c r="AO34" s="313"/>
      <c r="AP34" s="313"/>
      <c r="AQ34" s="313"/>
      <c r="AR34" s="313"/>
      <c r="AS34" s="19"/>
      <c r="AT34" s="19"/>
      <c r="AU34" s="19"/>
      <c r="AV34" s="19"/>
      <c r="AW34" s="19"/>
      <c r="AX34" s="19"/>
      <c r="AY34" s="19"/>
      <c r="AZ34" s="19"/>
      <c r="BA34" s="19"/>
      <c r="BB34" s="19"/>
      <c r="BC34" s="19"/>
      <c r="BD34" s="19"/>
      <c r="BE34" s="19"/>
      <c r="BF34" s="19"/>
      <c r="BG34" s="19"/>
      <c r="BH34" s="19"/>
      <c r="BI34" s="19"/>
      <c r="BJ34" s="19"/>
      <c r="BK34" s="19"/>
      <c r="BL34" s="19"/>
      <c r="BM34" s="19"/>
      <c r="BN34" s="19"/>
      <c r="BO34" s="19"/>
      <c r="BP34" s="19"/>
      <c r="BQ34" s="19"/>
      <c r="BR34" s="19"/>
    </row>
    <row r="35" spans="1:70" ht="36.75" customHeight="1">
      <c r="B35" s="329" t="s">
        <v>214</v>
      </c>
      <c r="C35" s="171"/>
      <c r="D35" s="317"/>
      <c r="E35" s="98" t="str">
        <f t="shared" si="0"/>
        <v/>
      </c>
      <c r="F35" s="330" t="s">
        <v>214</v>
      </c>
      <c r="G35" s="171"/>
      <c r="H35" s="331" t="s">
        <v>214</v>
      </c>
      <c r="I35" s="316"/>
      <c r="J35" s="176"/>
      <c r="K35" s="174"/>
      <c r="L35" s="332">
        <f t="shared" si="1"/>
        <v>0</v>
      </c>
      <c r="M35" s="317"/>
      <c r="N35" s="317"/>
      <c r="O35" s="333"/>
      <c r="P35" s="316"/>
      <c r="Q35" s="176"/>
      <c r="R35" s="174"/>
      <c r="S35" s="332">
        <f t="shared" si="2"/>
        <v>0</v>
      </c>
      <c r="T35" s="317"/>
      <c r="U35" s="317"/>
      <c r="V35" s="318"/>
      <c r="W35" s="316"/>
      <c r="X35" s="176"/>
      <c r="Y35" s="174"/>
      <c r="Z35" s="332">
        <f t="shared" si="3"/>
        <v>0</v>
      </c>
      <c r="AA35" s="317"/>
      <c r="AB35" s="317"/>
      <c r="AC35" s="333"/>
      <c r="AD35" s="316"/>
      <c r="AE35" s="176"/>
      <c r="AF35" s="174"/>
      <c r="AG35" s="332">
        <f t="shared" si="4"/>
        <v>0</v>
      </c>
      <c r="AH35" s="317"/>
      <c r="AI35" s="317"/>
      <c r="AJ35" s="333"/>
      <c r="AK35" s="319"/>
      <c r="AL35" s="313"/>
      <c r="AM35" s="313"/>
      <c r="AN35" s="313"/>
      <c r="AO35" s="313"/>
      <c r="AP35" s="313"/>
      <c r="AQ35" s="313"/>
      <c r="AR35" s="313"/>
      <c r="AS35" s="19"/>
      <c r="AT35" s="19"/>
      <c r="AU35" s="19"/>
      <c r="AV35" s="19"/>
      <c r="AW35" s="19"/>
      <c r="AX35" s="19"/>
      <c r="AY35" s="19"/>
      <c r="AZ35" s="19"/>
      <c r="BA35" s="19"/>
      <c r="BB35" s="19"/>
      <c r="BC35" s="19"/>
      <c r="BD35" s="19"/>
      <c r="BE35" s="19"/>
      <c r="BF35" s="19"/>
      <c r="BG35" s="19"/>
      <c r="BH35" s="19"/>
      <c r="BI35" s="19"/>
      <c r="BJ35" s="19"/>
      <c r="BK35" s="19"/>
      <c r="BL35" s="19"/>
      <c r="BM35" s="19"/>
      <c r="BN35" s="19"/>
      <c r="BO35" s="19"/>
      <c r="BP35" s="19"/>
      <c r="BQ35" s="19"/>
      <c r="BR35" s="19"/>
    </row>
    <row r="36" spans="1:70" ht="36.75" customHeight="1">
      <c r="B36" s="329" t="s">
        <v>214</v>
      </c>
      <c r="C36" s="171"/>
      <c r="D36" s="317"/>
      <c r="E36" s="98" t="str">
        <f t="shared" si="0"/>
        <v/>
      </c>
      <c r="F36" s="330" t="s">
        <v>214</v>
      </c>
      <c r="G36" s="171"/>
      <c r="H36" s="331" t="s">
        <v>214</v>
      </c>
      <c r="I36" s="316"/>
      <c r="J36" s="176"/>
      <c r="K36" s="174"/>
      <c r="L36" s="332">
        <f t="shared" si="1"/>
        <v>0</v>
      </c>
      <c r="M36" s="317"/>
      <c r="N36" s="317"/>
      <c r="O36" s="333"/>
      <c r="P36" s="316"/>
      <c r="Q36" s="176"/>
      <c r="R36" s="174"/>
      <c r="S36" s="332">
        <f t="shared" si="2"/>
        <v>0</v>
      </c>
      <c r="T36" s="317"/>
      <c r="U36" s="317"/>
      <c r="V36" s="318"/>
      <c r="W36" s="316"/>
      <c r="X36" s="176"/>
      <c r="Y36" s="174"/>
      <c r="Z36" s="332">
        <f t="shared" si="3"/>
        <v>0</v>
      </c>
      <c r="AA36" s="317"/>
      <c r="AB36" s="317"/>
      <c r="AC36" s="333"/>
      <c r="AD36" s="316"/>
      <c r="AE36" s="176"/>
      <c r="AF36" s="174"/>
      <c r="AG36" s="332">
        <f t="shared" si="4"/>
        <v>0</v>
      </c>
      <c r="AH36" s="317"/>
      <c r="AI36" s="317"/>
      <c r="AJ36" s="333"/>
      <c r="AK36" s="319"/>
      <c r="AL36" s="313"/>
      <c r="AM36" s="313"/>
      <c r="AN36" s="313"/>
      <c r="AO36" s="313"/>
      <c r="AP36" s="313"/>
      <c r="AQ36" s="313"/>
      <c r="AR36" s="313"/>
      <c r="AS36" s="19"/>
      <c r="AT36" s="19"/>
      <c r="AU36" s="19"/>
      <c r="AV36" s="19"/>
      <c r="AW36" s="19"/>
      <c r="AX36" s="19"/>
      <c r="AY36" s="19"/>
      <c r="AZ36" s="19"/>
      <c r="BA36" s="19"/>
      <c r="BB36" s="19"/>
      <c r="BC36" s="19"/>
      <c r="BD36" s="19"/>
      <c r="BE36" s="19"/>
      <c r="BF36" s="19"/>
      <c r="BG36" s="19"/>
      <c r="BH36" s="19"/>
      <c r="BI36" s="19"/>
      <c r="BJ36" s="19"/>
      <c r="BK36" s="19"/>
      <c r="BL36" s="19"/>
      <c r="BM36" s="19"/>
      <c r="BN36" s="19"/>
      <c r="BO36" s="19"/>
      <c r="BP36" s="19"/>
      <c r="BQ36" s="19"/>
      <c r="BR36" s="19"/>
    </row>
    <row r="37" spans="1:70" ht="36.75" customHeight="1">
      <c r="B37" s="329" t="s">
        <v>214</v>
      </c>
      <c r="C37" s="171"/>
      <c r="D37" s="317"/>
      <c r="E37" s="98" t="str">
        <f t="shared" si="0"/>
        <v/>
      </c>
      <c r="F37" s="330" t="s">
        <v>214</v>
      </c>
      <c r="G37" s="171"/>
      <c r="H37" s="331" t="s">
        <v>214</v>
      </c>
      <c r="I37" s="316"/>
      <c r="J37" s="176"/>
      <c r="K37" s="174"/>
      <c r="L37" s="332">
        <f t="shared" si="1"/>
        <v>0</v>
      </c>
      <c r="M37" s="317"/>
      <c r="N37" s="317"/>
      <c r="O37" s="333"/>
      <c r="P37" s="316"/>
      <c r="Q37" s="176"/>
      <c r="R37" s="174"/>
      <c r="S37" s="332">
        <f t="shared" si="2"/>
        <v>0</v>
      </c>
      <c r="T37" s="317"/>
      <c r="U37" s="317"/>
      <c r="V37" s="318"/>
      <c r="W37" s="316"/>
      <c r="X37" s="176"/>
      <c r="Y37" s="174"/>
      <c r="Z37" s="332">
        <f t="shared" si="3"/>
        <v>0</v>
      </c>
      <c r="AA37" s="317"/>
      <c r="AB37" s="317"/>
      <c r="AC37" s="333"/>
      <c r="AD37" s="316"/>
      <c r="AE37" s="176"/>
      <c r="AF37" s="174"/>
      <c r="AG37" s="332">
        <f t="shared" si="4"/>
        <v>0</v>
      </c>
      <c r="AH37" s="317"/>
      <c r="AI37" s="317"/>
      <c r="AJ37" s="333"/>
      <c r="AK37" s="319"/>
      <c r="AL37" s="313"/>
      <c r="AM37" s="313"/>
      <c r="AN37" s="313"/>
      <c r="AO37" s="313"/>
      <c r="AP37" s="313"/>
      <c r="AQ37" s="313"/>
      <c r="AR37" s="313"/>
      <c r="AS37" s="19"/>
      <c r="AT37" s="19"/>
      <c r="AU37" s="19"/>
      <c r="AV37" s="19"/>
      <c r="AW37" s="19"/>
      <c r="AX37" s="19"/>
      <c r="AY37" s="19"/>
      <c r="AZ37" s="19"/>
      <c r="BA37" s="19"/>
      <c r="BB37" s="19"/>
      <c r="BC37" s="19"/>
      <c r="BD37" s="19"/>
      <c r="BE37" s="19"/>
      <c r="BF37" s="19"/>
      <c r="BG37" s="19"/>
      <c r="BH37" s="19"/>
      <c r="BI37" s="19"/>
      <c r="BJ37" s="19"/>
      <c r="BK37" s="19"/>
      <c r="BL37" s="19"/>
      <c r="BM37" s="19"/>
      <c r="BN37" s="19"/>
      <c r="BO37" s="19"/>
      <c r="BP37" s="19"/>
      <c r="BQ37" s="19"/>
      <c r="BR37" s="19"/>
    </row>
    <row r="38" spans="1:70" ht="36.75" customHeight="1">
      <c r="B38" s="329" t="s">
        <v>214</v>
      </c>
      <c r="C38" s="171"/>
      <c r="D38" s="317"/>
      <c r="E38" s="98" t="str">
        <f t="shared" si="0"/>
        <v/>
      </c>
      <c r="F38" s="330" t="s">
        <v>214</v>
      </c>
      <c r="G38" s="171"/>
      <c r="H38" s="331" t="s">
        <v>214</v>
      </c>
      <c r="I38" s="316"/>
      <c r="J38" s="176"/>
      <c r="K38" s="174"/>
      <c r="L38" s="332">
        <f t="shared" si="1"/>
        <v>0</v>
      </c>
      <c r="M38" s="317"/>
      <c r="N38" s="317"/>
      <c r="O38" s="333"/>
      <c r="P38" s="316"/>
      <c r="Q38" s="176"/>
      <c r="R38" s="174"/>
      <c r="S38" s="332">
        <f t="shared" si="2"/>
        <v>0</v>
      </c>
      <c r="T38" s="317"/>
      <c r="U38" s="317"/>
      <c r="V38" s="318"/>
      <c r="W38" s="316"/>
      <c r="X38" s="176"/>
      <c r="Y38" s="174"/>
      <c r="Z38" s="332">
        <f t="shared" si="3"/>
        <v>0</v>
      </c>
      <c r="AA38" s="317"/>
      <c r="AB38" s="317"/>
      <c r="AC38" s="333"/>
      <c r="AD38" s="316"/>
      <c r="AE38" s="176"/>
      <c r="AF38" s="174"/>
      <c r="AG38" s="332">
        <f t="shared" si="4"/>
        <v>0</v>
      </c>
      <c r="AH38" s="317"/>
      <c r="AI38" s="317"/>
      <c r="AJ38" s="333"/>
      <c r="AK38" s="319"/>
      <c r="AL38" s="313"/>
      <c r="AM38" s="313"/>
      <c r="AN38" s="313"/>
      <c r="AO38" s="313"/>
      <c r="AP38" s="313"/>
      <c r="AQ38" s="313"/>
      <c r="AR38" s="313"/>
      <c r="AS38" s="19"/>
      <c r="AT38" s="19"/>
      <c r="AU38" s="19"/>
      <c r="AV38" s="19"/>
      <c r="AW38" s="19"/>
      <c r="AX38" s="19"/>
      <c r="AY38" s="19"/>
      <c r="AZ38" s="19"/>
      <c r="BA38" s="19"/>
      <c r="BB38" s="19"/>
      <c r="BC38" s="19"/>
      <c r="BD38" s="19"/>
      <c r="BE38" s="19"/>
      <c r="BF38" s="19"/>
      <c r="BG38" s="19"/>
      <c r="BH38" s="19"/>
      <c r="BI38" s="19"/>
      <c r="BJ38" s="19"/>
      <c r="BK38" s="19"/>
      <c r="BL38" s="19"/>
      <c r="BM38" s="19"/>
      <c r="BN38" s="19"/>
      <c r="BO38" s="19"/>
      <c r="BP38" s="19"/>
      <c r="BQ38" s="19"/>
      <c r="BR38" s="19"/>
    </row>
    <row r="39" spans="1:70" ht="18.75">
      <c r="B39" s="335"/>
      <c r="C39" s="336"/>
      <c r="D39" s="336"/>
      <c r="E39" s="336"/>
      <c r="F39" s="336"/>
      <c r="G39" s="336"/>
      <c r="H39" s="336"/>
      <c r="I39" s="336"/>
      <c r="J39" s="336"/>
      <c r="K39" s="336"/>
      <c r="L39" s="336"/>
      <c r="M39" s="336"/>
      <c r="N39" s="336"/>
      <c r="O39" s="336"/>
      <c r="P39" s="336"/>
      <c r="Q39" s="336"/>
      <c r="R39" s="336"/>
      <c r="S39" s="336"/>
      <c r="T39" s="336"/>
      <c r="U39" s="336"/>
      <c r="V39" s="336"/>
      <c r="W39" s="336"/>
      <c r="X39" s="336"/>
      <c r="Y39" s="336"/>
      <c r="Z39" s="336"/>
      <c r="AA39" s="336"/>
      <c r="AB39" s="336"/>
      <c r="AC39" s="336"/>
      <c r="AD39" s="336"/>
      <c r="AE39" s="336"/>
      <c r="AF39" s="336"/>
      <c r="AG39" s="336"/>
      <c r="AH39" s="336"/>
      <c r="AI39" s="336"/>
      <c r="AJ39" s="336"/>
      <c r="AK39" s="337"/>
      <c r="AL39" s="313"/>
      <c r="AM39" s="313"/>
      <c r="AN39" s="313"/>
      <c r="AO39" s="313"/>
      <c r="AP39" s="313"/>
      <c r="AQ39" s="19"/>
      <c r="AR39" s="19"/>
      <c r="AS39" s="19"/>
      <c r="AT39" s="19"/>
      <c r="AU39" s="19"/>
      <c r="AV39" s="19"/>
      <c r="AW39" s="19"/>
      <c r="AX39" s="19"/>
      <c r="AY39" s="19"/>
      <c r="AZ39" s="19"/>
      <c r="BA39" s="19"/>
      <c r="BB39" s="19"/>
      <c r="BC39" s="19"/>
      <c r="BD39" s="19"/>
      <c r="BE39" s="19"/>
      <c r="BF39" s="19"/>
      <c r="BG39" s="19"/>
      <c r="BH39" s="19"/>
      <c r="BI39" s="19"/>
      <c r="BJ39" s="19"/>
      <c r="BK39" s="19"/>
      <c r="BL39" s="19"/>
      <c r="BM39" s="19"/>
      <c r="BN39" s="19"/>
      <c r="BO39" s="19"/>
      <c r="BP39" s="19"/>
    </row>
    <row r="40" spans="1:70" ht="18.75">
      <c r="X40" s="313"/>
      <c r="Z40" s="313"/>
      <c r="AA40" s="313"/>
      <c r="AB40" s="313"/>
      <c r="AC40" s="313"/>
      <c r="AD40" s="313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  <c r="AR40" s="19"/>
      <c r="AS40" s="19"/>
      <c r="AT40" s="19"/>
      <c r="AU40" s="19"/>
      <c r="AV40" s="19"/>
      <c r="AW40" s="19"/>
      <c r="AX40" s="19"/>
      <c r="AY40" s="19"/>
      <c r="AZ40" s="19"/>
      <c r="BA40" s="19"/>
      <c r="BB40" s="19"/>
      <c r="BC40" s="19"/>
      <c r="BD40" s="19"/>
    </row>
    <row r="41" spans="1:70" ht="18.75">
      <c r="X41" s="313"/>
      <c r="Z41" s="313"/>
      <c r="AA41" s="313"/>
      <c r="AB41" s="313"/>
      <c r="AC41" s="313"/>
      <c r="AD41" s="313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  <c r="AR41" s="19"/>
      <c r="AS41" s="19"/>
      <c r="AT41" s="19"/>
      <c r="AU41" s="19"/>
      <c r="AV41" s="19"/>
      <c r="AW41" s="19"/>
      <c r="AX41" s="19"/>
      <c r="AY41" s="19"/>
      <c r="AZ41" s="19"/>
      <c r="BA41" s="19"/>
      <c r="BB41" s="19"/>
      <c r="BC41" s="19"/>
      <c r="BD41" s="19"/>
    </row>
  </sheetData>
  <sheetProtection algorithmName="SHA-512" hashValue="VYo2ilM/FRfIALUl1yCc3I1uUpyQiw3+W20Oe8ygIP2+MpWpa4KAQK2GYtaJQXRJ4G6d9Hnp9p4mvYwtvOGO2A==" saltValue="JO0ssenxD05MAKtX+azz8g==" spinCount="100000" sheet="1" objects="1" scenarios="1"/>
  <mergeCells count="17">
    <mergeCell ref="AD13:AJ13"/>
    <mergeCell ref="G11:N11"/>
    <mergeCell ref="O11:V11"/>
    <mergeCell ref="I13:O13"/>
    <mergeCell ref="P13:V13"/>
    <mergeCell ref="W13:AC13"/>
    <mergeCell ref="B9:D9"/>
    <mergeCell ref="E9:F9"/>
    <mergeCell ref="B10:D10"/>
    <mergeCell ref="E10:F10"/>
    <mergeCell ref="B11:D11"/>
    <mergeCell ref="E11:F11"/>
    <mergeCell ref="B6:F6"/>
    <mergeCell ref="B7:D7"/>
    <mergeCell ref="E7:F7"/>
    <mergeCell ref="B8:D8"/>
    <mergeCell ref="E8:F8"/>
  </mergeCells>
  <conditionalFormatting sqref="C16:C38">
    <cfRule type="expression" dxfId="61" priority="2">
      <formula>(B16&lt;&gt;"Outro")</formula>
    </cfRule>
  </conditionalFormatting>
  <conditionalFormatting sqref="G16:G38">
    <cfRule type="expression" dxfId="60" priority="1">
      <formula>(F16&lt;&gt;"Outro")</formula>
    </cfRule>
  </conditionalFormatting>
  <conditionalFormatting sqref="L16:L38">
    <cfRule type="expression" dxfId="59" priority="9">
      <formula>L16&gt;$D16</formula>
    </cfRule>
  </conditionalFormatting>
  <conditionalFormatting sqref="S16:S38">
    <cfRule type="expression" dxfId="58" priority="5">
      <formula>S16&gt;$D16</formula>
    </cfRule>
  </conditionalFormatting>
  <conditionalFormatting sqref="Z16:Z38">
    <cfRule type="expression" dxfId="57" priority="4">
      <formula>Z16&gt;$D16</formula>
    </cfRule>
  </conditionalFormatting>
  <conditionalFormatting sqref="AG16:AG38">
    <cfRule type="expression" dxfId="56" priority="3">
      <formula>AG16&gt;$D16</formula>
    </cfRule>
  </conditionalFormatting>
  <dataValidations count="5">
    <dataValidation type="list" allowBlank="1" showInputMessage="1" showErrorMessage="1" sqref="L5" xr:uid="{00000000-0002-0000-0C00-000000000000}">
      <formula1>"&lt;Selecionar&gt;,Sim,Não"</formula1>
    </dataValidation>
    <dataValidation type="whole" operator="notEqual" showInputMessage="1" showErrorMessage="1" errorTitle="Erro" error="Se o oxigénio de referência for 21 ou não especificado por favor não preencha este campo!" sqref="E10:F10" xr:uid="{00000000-0002-0000-0C00-000001000000}">
      <formula1>21</formula1>
    </dataValidation>
    <dataValidation type="list" allowBlank="1" showInputMessage="1" showErrorMessage="1" sqref="E11:F11" xr:uid="{00000000-0002-0000-0C00-000002000000}">
      <formula1>"&lt;selecionar&gt;, Sim, Não"</formula1>
    </dataValidation>
    <dataValidation type="list" allowBlank="1" showInputMessage="1" showErrorMessage="1" sqref="H16:H38" xr:uid="{00000000-0002-0000-0C00-000005000000}">
      <formula1>"&lt;Selecionar&gt;, Acreditado, Não acreditado"</formula1>
    </dataValidation>
    <dataValidation type="list" allowBlank="1" showInputMessage="1" showErrorMessage="1" error="Selecione &lt;LQ se o valor da monitorização for inferior ao limite de quantificação, &lt;Ld se for inferior ao limite de deteção e deixe em branco ou selecione '-' se for um valor quantificavel." sqref="J16:J38 Q16:Q38 X16:X38 AE16:AE38" xr:uid="{00000000-0002-0000-0C00-000006000000}">
      <formula1>" -,&lt;LQ, &lt;Ld"</formula1>
    </dataValidation>
  </dataValidations>
  <hyperlinks>
    <hyperlink ref="B1" location="Atividade!A1" display="&lt; Voltar ao ínicio" xr:uid="{00000000-0004-0000-0C00-000000000000}"/>
  </hyperlinks>
  <pageMargins left="0.25" right="0.25" top="0.75" bottom="0.75" header="0.3" footer="0.3"/>
  <pageSetup paperSize="8" scale="28" fitToHeight="0"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C00-000003000000}">
          <x14:formula1>
            <xm:f>Suporte!$S$6:$S$155</xm:f>
          </x14:formula1>
          <xm:sqref>B16:B38</xm:sqref>
        </x14:dataValidation>
        <x14:dataValidation type="list" allowBlank="1" showInputMessage="1" showErrorMessage="1" xr:uid="{00000000-0002-0000-0C00-000004000000}">
          <x14:formula1>
            <xm:f>Suporte!$D$6:$D$10</xm:f>
          </x14:formula1>
          <xm:sqref>F16:F38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BR41"/>
  <sheetViews>
    <sheetView zoomScale="70" zoomScaleNormal="70" workbookViewId="0">
      <selection activeCell="H28" sqref="H28"/>
    </sheetView>
  </sheetViews>
  <sheetFormatPr defaultColWidth="9" defaultRowHeight="15"/>
  <cols>
    <col min="1" max="1" width="3.25" style="14" customWidth="1"/>
    <col min="2" max="2" width="20.875" style="14" customWidth="1"/>
    <col min="3" max="3" width="13.25" style="14" customWidth="1"/>
    <col min="4" max="4" width="10.625" style="14" customWidth="1"/>
    <col min="5" max="7" width="12" style="14" customWidth="1"/>
    <col min="8" max="8" width="12.75" style="14" customWidth="1"/>
    <col min="9" max="36" width="12" style="14" customWidth="1"/>
    <col min="37" max="37" width="6.375" style="14" customWidth="1"/>
    <col min="38" max="38" width="14.125" style="14" customWidth="1"/>
    <col min="39" max="39" width="9" style="14"/>
    <col min="40" max="40" width="12.5" style="14" customWidth="1"/>
    <col min="41" max="41" width="13.375" style="14" customWidth="1"/>
    <col min="42" max="42" width="9" style="14"/>
    <col min="43" max="43" width="17.25" style="14" customWidth="1"/>
    <col min="44" max="44" width="11.375" style="14" customWidth="1"/>
    <col min="45" max="48" width="9" style="14"/>
    <col min="49" max="49" width="4.75" style="14" customWidth="1"/>
    <col min="50" max="16384" width="9" style="14"/>
  </cols>
  <sheetData>
    <row r="1" spans="1:44" customFormat="1">
      <c r="B1" s="69" t="s">
        <v>193</v>
      </c>
    </row>
    <row r="2" spans="1:44" customFormat="1" ht="18">
      <c r="A2" s="108"/>
      <c r="B2" s="109" t="s">
        <v>342</v>
      </c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  <c r="T2" s="110"/>
      <c r="U2" s="110"/>
      <c r="V2" s="111"/>
      <c r="W2" s="111"/>
      <c r="X2" s="111"/>
      <c r="Y2" s="111"/>
      <c r="Z2" s="111"/>
      <c r="AA2" s="111"/>
      <c r="AB2" s="14"/>
    </row>
    <row r="3" spans="1:44" customFormat="1" ht="18">
      <c r="A3" s="144"/>
      <c r="B3" s="145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4"/>
      <c r="U3" s="144"/>
    </row>
    <row r="4" spans="1:44" customFormat="1" ht="18.75">
      <c r="A4" s="144"/>
      <c r="B4" s="304" t="s">
        <v>373</v>
      </c>
      <c r="C4" s="305"/>
      <c r="D4" s="144"/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144"/>
      <c r="P4" s="144"/>
      <c r="Q4" s="144"/>
      <c r="R4" s="144"/>
      <c r="S4" s="144"/>
      <c r="T4" s="144"/>
      <c r="U4" s="144"/>
      <c r="V4" s="144"/>
      <c r="W4" s="144"/>
      <c r="X4" s="144"/>
      <c r="Y4" s="144"/>
      <c r="Z4" s="144"/>
      <c r="AA4" s="144"/>
      <c r="AB4" s="14"/>
    </row>
    <row r="5" spans="1:44">
      <c r="A5" s="144"/>
      <c r="B5" s="306"/>
      <c r="C5" s="307"/>
      <c r="D5" s="307"/>
      <c r="E5" s="307"/>
      <c r="F5" s="307"/>
      <c r="G5" s="307"/>
      <c r="H5" s="307"/>
      <c r="I5" s="307"/>
      <c r="J5" s="307"/>
      <c r="K5" s="307"/>
      <c r="L5" s="307"/>
      <c r="M5" s="307"/>
      <c r="N5" s="307"/>
      <c r="O5" s="307"/>
      <c r="P5" s="307"/>
      <c r="Q5" s="307"/>
      <c r="R5" s="307"/>
      <c r="S5" s="307"/>
      <c r="T5" s="307"/>
      <c r="U5" s="307"/>
      <c r="V5" s="307"/>
      <c r="W5" s="307"/>
      <c r="X5" s="307"/>
      <c r="Y5" s="307"/>
      <c r="Z5" s="307"/>
      <c r="AA5" s="307"/>
      <c r="AB5" s="307"/>
      <c r="AC5" s="307"/>
      <c r="AD5" s="307"/>
      <c r="AE5" s="307"/>
      <c r="AF5" s="307"/>
      <c r="AG5" s="307"/>
      <c r="AH5" s="307"/>
      <c r="AI5" s="307"/>
      <c r="AJ5" s="307"/>
      <c r="AK5" s="308"/>
    </row>
    <row r="6" spans="1:44" ht="18" customHeight="1">
      <c r="A6" s="19"/>
      <c r="B6" s="747" t="s">
        <v>345</v>
      </c>
      <c r="C6" s="748"/>
      <c r="D6" s="748"/>
      <c r="E6" s="748"/>
      <c r="F6" s="74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K6" s="309"/>
    </row>
    <row r="7" spans="1:44" ht="18" customHeight="1">
      <c r="A7" s="19"/>
      <c r="B7" s="750" t="s">
        <v>346</v>
      </c>
      <c r="C7" s="751"/>
      <c r="D7" s="751"/>
      <c r="E7" s="675"/>
      <c r="F7" s="675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K7" s="309"/>
    </row>
    <row r="8" spans="1:44" ht="18" customHeight="1">
      <c r="A8" s="19"/>
      <c r="B8" s="752" t="s">
        <v>347</v>
      </c>
      <c r="C8" s="753"/>
      <c r="D8" s="754"/>
      <c r="E8" s="695"/>
      <c r="F8" s="697"/>
      <c r="G8" s="19"/>
      <c r="H8" s="310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K8" s="309"/>
    </row>
    <row r="9" spans="1:44" ht="18" customHeight="1">
      <c r="A9" s="19"/>
      <c r="B9" s="750" t="s">
        <v>348</v>
      </c>
      <c r="C9" s="751"/>
      <c r="D9" s="751"/>
      <c r="E9" s="675"/>
      <c r="F9" s="675"/>
      <c r="G9" s="19"/>
      <c r="H9" s="126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K9" s="309"/>
    </row>
    <row r="10" spans="1:44" ht="18" customHeight="1">
      <c r="A10" s="19"/>
      <c r="B10" s="752" t="s">
        <v>349</v>
      </c>
      <c r="C10" s="753"/>
      <c r="D10" s="754"/>
      <c r="E10" s="695"/>
      <c r="F10" s="697"/>
      <c r="G10" s="19"/>
      <c r="H10" s="310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K10" s="309"/>
    </row>
    <row r="11" spans="1:44" ht="18" customHeight="1">
      <c r="A11" s="19"/>
      <c r="B11" s="752" t="s">
        <v>350</v>
      </c>
      <c r="C11" s="753"/>
      <c r="D11" s="754"/>
      <c r="E11" s="695"/>
      <c r="F11" s="697"/>
      <c r="G11" s="759"/>
      <c r="H11" s="759"/>
      <c r="I11" s="759"/>
      <c r="J11" s="759"/>
      <c r="K11" s="759"/>
      <c r="L11" s="759"/>
      <c r="M11" s="759"/>
      <c r="N11" s="759"/>
      <c r="O11" s="760"/>
      <c r="P11" s="760"/>
      <c r="Q11" s="760"/>
      <c r="R11" s="760"/>
      <c r="S11" s="760"/>
      <c r="T11" s="760"/>
      <c r="U11" s="760"/>
      <c r="V11" s="760"/>
      <c r="W11" s="311"/>
      <c r="X11" s="311"/>
      <c r="Y11" s="311"/>
      <c r="Z11" s="311"/>
      <c r="AA11" s="311"/>
      <c r="AB11" s="311"/>
      <c r="AC11" s="19"/>
      <c r="AD11" s="19"/>
      <c r="AK11" s="309"/>
    </row>
    <row r="12" spans="1:44" ht="18.75">
      <c r="A12" s="19"/>
      <c r="B12" s="312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313"/>
      <c r="AK12" s="309"/>
    </row>
    <row r="13" spans="1:44" ht="18.75" customHeight="1">
      <c r="A13" s="19"/>
      <c r="B13" s="314"/>
      <c r="C13" s="19"/>
      <c r="D13" s="19"/>
      <c r="E13" s="19"/>
      <c r="F13" s="19"/>
      <c r="G13" s="19"/>
      <c r="H13" s="19"/>
      <c r="I13" s="755" t="s">
        <v>351</v>
      </c>
      <c r="J13" s="756"/>
      <c r="K13" s="756"/>
      <c r="L13" s="756"/>
      <c r="M13" s="756"/>
      <c r="N13" s="756"/>
      <c r="O13" s="757"/>
      <c r="P13" s="755" t="s">
        <v>352</v>
      </c>
      <c r="Q13" s="756"/>
      <c r="R13" s="756"/>
      <c r="S13" s="756"/>
      <c r="T13" s="756"/>
      <c r="U13" s="756"/>
      <c r="V13" s="757"/>
      <c r="W13" s="755" t="s">
        <v>353</v>
      </c>
      <c r="X13" s="756"/>
      <c r="Y13" s="756"/>
      <c r="Z13" s="756"/>
      <c r="AA13" s="756"/>
      <c r="AB13" s="756"/>
      <c r="AC13" s="757"/>
      <c r="AD13" s="755" t="s">
        <v>354</v>
      </c>
      <c r="AE13" s="756"/>
      <c r="AF13" s="756"/>
      <c r="AG13" s="756"/>
      <c r="AH13" s="756"/>
      <c r="AI13" s="756"/>
      <c r="AJ13" s="758"/>
      <c r="AK13" s="309"/>
      <c r="AL13" s="313"/>
      <c r="AM13" s="313"/>
      <c r="AN13" s="313"/>
    </row>
    <row r="14" spans="1:44" ht="40.5" customHeight="1">
      <c r="A14" s="19"/>
      <c r="B14" s="315"/>
      <c r="C14" s="90"/>
      <c r="D14" s="90"/>
      <c r="E14" s="90"/>
      <c r="F14" s="90"/>
      <c r="G14" s="90"/>
      <c r="H14" s="90"/>
      <c r="I14" s="316"/>
      <c r="J14" s="317"/>
      <c r="K14" s="317"/>
      <c r="L14" s="317"/>
      <c r="M14" s="317"/>
      <c r="N14" s="317"/>
      <c r="O14" s="317"/>
      <c r="P14" s="316"/>
      <c r="Q14" s="317"/>
      <c r="R14" s="317"/>
      <c r="S14" s="317"/>
      <c r="T14" s="317"/>
      <c r="U14" s="317"/>
      <c r="V14" s="317"/>
      <c r="W14" s="316"/>
      <c r="X14" s="317"/>
      <c r="Y14" s="317"/>
      <c r="Z14" s="317"/>
      <c r="AA14" s="317"/>
      <c r="AB14" s="317"/>
      <c r="AC14" s="317"/>
      <c r="AD14" s="316"/>
      <c r="AE14" s="317"/>
      <c r="AF14" s="317"/>
      <c r="AG14" s="317"/>
      <c r="AH14" s="317"/>
      <c r="AI14" s="317"/>
      <c r="AJ14" s="318"/>
      <c r="AK14" s="319"/>
      <c r="AL14" s="313"/>
      <c r="AM14" s="313"/>
      <c r="AN14" s="313"/>
      <c r="AO14" s="313"/>
      <c r="AP14" s="313"/>
      <c r="AQ14" s="313"/>
      <c r="AR14" s="313"/>
    </row>
    <row r="15" spans="1:44" ht="107.25" customHeight="1">
      <c r="A15" s="19"/>
      <c r="B15" s="320" t="s">
        <v>355</v>
      </c>
      <c r="C15" s="198" t="s">
        <v>356</v>
      </c>
      <c r="D15" s="95" t="s">
        <v>357</v>
      </c>
      <c r="E15" s="95" t="s">
        <v>358</v>
      </c>
      <c r="F15" s="95" t="s">
        <v>359</v>
      </c>
      <c r="G15" s="197" t="s">
        <v>225</v>
      </c>
      <c r="H15" s="197" t="s">
        <v>360</v>
      </c>
      <c r="I15" s="321" t="s">
        <v>361</v>
      </c>
      <c r="J15" s="322" t="s">
        <v>362</v>
      </c>
      <c r="K15" s="323" t="s">
        <v>363</v>
      </c>
      <c r="L15" s="323" t="s">
        <v>364</v>
      </c>
      <c r="M15" s="324" t="s">
        <v>365</v>
      </c>
      <c r="N15" s="324" t="s">
        <v>366</v>
      </c>
      <c r="O15" s="325" t="s">
        <v>367</v>
      </c>
      <c r="P15" s="326" t="s">
        <v>361</v>
      </c>
      <c r="Q15" s="327" t="s">
        <v>362</v>
      </c>
      <c r="R15" s="328" t="s">
        <v>363</v>
      </c>
      <c r="S15" s="328" t="s">
        <v>364</v>
      </c>
      <c r="T15" s="324" t="s">
        <v>365</v>
      </c>
      <c r="U15" s="324" t="s">
        <v>366</v>
      </c>
      <c r="V15" s="325" t="s">
        <v>367</v>
      </c>
      <c r="W15" s="326" t="s">
        <v>361</v>
      </c>
      <c r="X15" s="327" t="s">
        <v>362</v>
      </c>
      <c r="Y15" s="328" t="s">
        <v>363</v>
      </c>
      <c r="Z15" s="328" t="s">
        <v>364</v>
      </c>
      <c r="AA15" s="324" t="s">
        <v>365</v>
      </c>
      <c r="AB15" s="324" t="s">
        <v>366</v>
      </c>
      <c r="AC15" s="325" t="s">
        <v>367</v>
      </c>
      <c r="AD15" s="326" t="s">
        <v>361</v>
      </c>
      <c r="AE15" s="327" t="s">
        <v>362</v>
      </c>
      <c r="AF15" s="328" t="s">
        <v>363</v>
      </c>
      <c r="AG15" s="328" t="s">
        <v>364</v>
      </c>
      <c r="AH15" s="324" t="s">
        <v>365</v>
      </c>
      <c r="AI15" s="324" t="s">
        <v>366</v>
      </c>
      <c r="AJ15" s="325" t="s">
        <v>367</v>
      </c>
      <c r="AK15" s="319"/>
      <c r="AL15" s="313"/>
      <c r="AM15" s="313"/>
      <c r="AN15" s="313"/>
      <c r="AO15" s="313"/>
      <c r="AP15" s="313"/>
      <c r="AQ15" s="313"/>
      <c r="AR15" s="313"/>
    </row>
    <row r="16" spans="1:44" ht="36.75" customHeight="1">
      <c r="A16" s="19"/>
      <c r="B16" s="329" t="s">
        <v>214</v>
      </c>
      <c r="C16" s="171"/>
      <c r="D16" s="317"/>
      <c r="E16" s="98" t="str">
        <f>IFERROR((M16*I16*IF(J16="&lt;LQ",(1/3),(IF(J16="&lt;Ld",0,1)))+T16*P16*IF(Q16="&lt;LQ",(1/3),(IF(Q16="&lt;Ld",0,1)))+AA16*W16*IF(X16="&lt;LQ",(1/3),(IF(X16="&lt;Ld",0,1)))+AH16*AD16*IF(AE16="&lt;LQ",(1/3),(IF(AE16="&lt;Ld",0,1))))/COUNTA(I16,P16,W16,AD16)*(IF(F16="mg/Nm3",(10^-6),IF(F16="µg/m3",(10^-9),IF(F16="ng/Nm3",(10^-12),""))))*$E$9,"")</f>
        <v/>
      </c>
      <c r="F16" s="330" t="s">
        <v>214</v>
      </c>
      <c r="G16" s="171"/>
      <c r="H16" s="331" t="s">
        <v>214</v>
      </c>
      <c r="I16" s="316"/>
      <c r="J16" s="176"/>
      <c r="K16" s="174"/>
      <c r="L16" s="332">
        <f>I16*IF(K16=21,1,(IF(ISNUMBER($E$10),(21-$E$10)/(21-K16),1)))</f>
        <v>0</v>
      </c>
      <c r="M16" s="317"/>
      <c r="N16" s="317"/>
      <c r="O16" s="333"/>
      <c r="P16" s="316"/>
      <c r="Q16" s="176"/>
      <c r="R16" s="174"/>
      <c r="S16" s="332">
        <f>P16*IF(R16=21,1,(IF(ISNUMBER($E$10),(21-$E$10)/(21-R16),1)))</f>
        <v>0</v>
      </c>
      <c r="T16" s="317"/>
      <c r="U16" s="317"/>
      <c r="V16" s="333"/>
      <c r="W16" s="316"/>
      <c r="X16" s="176"/>
      <c r="Y16" s="174"/>
      <c r="Z16" s="332">
        <f>W16*IF(Y16=21,1,(IF(ISNUMBER($E$10),(21-$E$10)/(21-Y16),1)))</f>
        <v>0</v>
      </c>
      <c r="AA16" s="317"/>
      <c r="AB16" s="317"/>
      <c r="AC16" s="333"/>
      <c r="AD16" s="316"/>
      <c r="AE16" s="176"/>
      <c r="AF16" s="174"/>
      <c r="AG16" s="332">
        <f>AD16*IF(AF16=21,1,(IF(ISNUMBER($E$10),(21-$E$10)/(21-AF16),1)))</f>
        <v>0</v>
      </c>
      <c r="AH16" s="317"/>
      <c r="AI16" s="317"/>
      <c r="AJ16" s="333"/>
      <c r="AK16" s="319"/>
      <c r="AL16" s="313"/>
      <c r="AM16" s="313"/>
      <c r="AN16" s="313"/>
      <c r="AO16" s="313"/>
      <c r="AP16" s="313"/>
      <c r="AQ16" s="313"/>
      <c r="AR16" s="313"/>
    </row>
    <row r="17" spans="1:70" ht="36.75" customHeight="1">
      <c r="A17" s="19"/>
      <c r="B17" s="329" t="s">
        <v>214</v>
      </c>
      <c r="C17" s="171"/>
      <c r="D17" s="317"/>
      <c r="E17" s="98" t="str">
        <f t="shared" ref="E17:E38" si="0">IFERROR((M17*I17*IF(J17="&lt;LQ",(1/3),(IF(J17="&lt;Ld",0,1)))+T17*P17*IF(Q17="&lt;LQ",(1/3),(IF(Q17="&lt;Ld",0,1)))+AA17*W17*IF(X17="&lt;LQ",(1/3),(IF(X17="&lt;Ld",0,1)))+AH17*AD17*IF(AE17="&lt;LQ",(1/3),(IF(AE17="&lt;Ld",0,1))))/COUNTA(I17,P17,W17,AD17)*(IF(F17="mg/Nm3",(10^-6),IF(F17="µg/m3",(10^-9),IF(F17="ng/Nm3",(10^-12),""))))*$E$9,"")</f>
        <v/>
      </c>
      <c r="F17" s="330" t="s">
        <v>214</v>
      </c>
      <c r="G17" s="171"/>
      <c r="H17" s="331" t="s">
        <v>214</v>
      </c>
      <c r="I17" s="316"/>
      <c r="J17" s="176"/>
      <c r="K17" s="174"/>
      <c r="L17" s="332">
        <f t="shared" ref="L17:L38" si="1">I17*IF(K17=21,1,(IF(ISNUMBER($E$10),(21-$E$10)/(21-K17),1)))</f>
        <v>0</v>
      </c>
      <c r="M17" s="317"/>
      <c r="N17" s="317"/>
      <c r="O17" s="334"/>
      <c r="P17" s="316"/>
      <c r="Q17" s="176"/>
      <c r="R17" s="174"/>
      <c r="S17" s="332">
        <f t="shared" ref="S17:S38" si="2">P17*IF(R17=21,1,(IF(ISNUMBER($E$10),(21-$E$10)/(21-R17),1)))</f>
        <v>0</v>
      </c>
      <c r="T17" s="317"/>
      <c r="U17" s="317"/>
      <c r="V17" s="318"/>
      <c r="W17" s="316"/>
      <c r="X17" s="176"/>
      <c r="Y17" s="174"/>
      <c r="Z17" s="332">
        <f t="shared" ref="Z17:Z38" si="3">W17*IF(Y17=21,1,(IF(ISNUMBER($E$10),(21-$E$10)/(21-Y17),1)))</f>
        <v>0</v>
      </c>
      <c r="AA17" s="317"/>
      <c r="AB17" s="317"/>
      <c r="AC17" s="333"/>
      <c r="AD17" s="316"/>
      <c r="AE17" s="176"/>
      <c r="AF17" s="174"/>
      <c r="AG17" s="332">
        <f t="shared" ref="AG17:AG38" si="4">AD17*IF(AF17=21,1,(IF(ISNUMBER($E$10),(21-$E$10)/(21-AF17),1)))</f>
        <v>0</v>
      </c>
      <c r="AH17" s="317"/>
      <c r="AI17" s="317"/>
      <c r="AJ17" s="333"/>
      <c r="AK17" s="319"/>
      <c r="AL17" s="313"/>
      <c r="AM17" s="313"/>
      <c r="AN17" s="313"/>
      <c r="AO17" s="313"/>
      <c r="AP17" s="313"/>
      <c r="AQ17" s="313"/>
      <c r="AR17" s="313"/>
      <c r="AS17" s="19"/>
      <c r="AT17" s="19"/>
    </row>
    <row r="18" spans="1:70" ht="36.75" customHeight="1">
      <c r="A18" s="19"/>
      <c r="B18" s="329" t="s">
        <v>214</v>
      </c>
      <c r="C18" s="171"/>
      <c r="D18" s="317"/>
      <c r="E18" s="98" t="str">
        <f t="shared" si="0"/>
        <v/>
      </c>
      <c r="F18" s="330" t="s">
        <v>214</v>
      </c>
      <c r="G18" s="171"/>
      <c r="H18" s="331" t="s">
        <v>214</v>
      </c>
      <c r="I18" s="316"/>
      <c r="J18" s="176"/>
      <c r="K18" s="174"/>
      <c r="L18" s="332">
        <f t="shared" si="1"/>
        <v>0</v>
      </c>
      <c r="M18" s="317"/>
      <c r="N18" s="317"/>
      <c r="O18" s="333"/>
      <c r="P18" s="316"/>
      <c r="Q18" s="176"/>
      <c r="R18" s="174"/>
      <c r="S18" s="332">
        <f t="shared" si="2"/>
        <v>0</v>
      </c>
      <c r="T18" s="317"/>
      <c r="U18" s="317"/>
      <c r="V18" s="318"/>
      <c r="W18" s="316"/>
      <c r="X18" s="176"/>
      <c r="Y18" s="174"/>
      <c r="Z18" s="332">
        <f t="shared" si="3"/>
        <v>0</v>
      </c>
      <c r="AA18" s="317"/>
      <c r="AB18" s="317"/>
      <c r="AC18" s="333"/>
      <c r="AD18" s="316"/>
      <c r="AE18" s="176"/>
      <c r="AF18" s="174"/>
      <c r="AG18" s="332">
        <f t="shared" si="4"/>
        <v>0</v>
      </c>
      <c r="AH18" s="317"/>
      <c r="AI18" s="317"/>
      <c r="AJ18" s="333"/>
      <c r="AK18" s="319"/>
      <c r="AL18" s="313"/>
      <c r="AM18" s="313"/>
      <c r="AN18" s="313"/>
      <c r="AO18" s="313"/>
      <c r="AP18" s="313"/>
      <c r="AQ18" s="313"/>
      <c r="AR18" s="313"/>
      <c r="AS18" s="19"/>
      <c r="AT18" s="19"/>
    </row>
    <row r="19" spans="1:70" ht="36.75" customHeight="1">
      <c r="A19" s="19"/>
      <c r="B19" s="329" t="s">
        <v>214</v>
      </c>
      <c r="C19" s="171"/>
      <c r="D19" s="317"/>
      <c r="E19" s="98" t="str">
        <f t="shared" si="0"/>
        <v/>
      </c>
      <c r="F19" s="330" t="s">
        <v>214</v>
      </c>
      <c r="G19" s="171"/>
      <c r="H19" s="331" t="s">
        <v>214</v>
      </c>
      <c r="I19" s="316"/>
      <c r="J19" s="176"/>
      <c r="K19" s="174"/>
      <c r="L19" s="332">
        <f t="shared" si="1"/>
        <v>0</v>
      </c>
      <c r="M19" s="317"/>
      <c r="N19" s="317"/>
      <c r="O19" s="333"/>
      <c r="P19" s="316"/>
      <c r="Q19" s="176"/>
      <c r="R19" s="174"/>
      <c r="S19" s="332">
        <f t="shared" si="2"/>
        <v>0</v>
      </c>
      <c r="T19" s="317"/>
      <c r="U19" s="317"/>
      <c r="V19" s="318"/>
      <c r="W19" s="316"/>
      <c r="X19" s="176"/>
      <c r="Y19" s="174"/>
      <c r="Z19" s="332">
        <f t="shared" si="3"/>
        <v>0</v>
      </c>
      <c r="AA19" s="317"/>
      <c r="AB19" s="317"/>
      <c r="AC19" s="333"/>
      <c r="AD19" s="316"/>
      <c r="AE19" s="176"/>
      <c r="AF19" s="174"/>
      <c r="AG19" s="332">
        <f t="shared" si="4"/>
        <v>0</v>
      </c>
      <c r="AH19" s="317"/>
      <c r="AI19" s="317"/>
      <c r="AJ19" s="333"/>
      <c r="AK19" s="319"/>
      <c r="AL19" s="313"/>
      <c r="AM19" s="313"/>
      <c r="AN19" s="313"/>
      <c r="AO19" s="313"/>
      <c r="AP19" s="313"/>
      <c r="AQ19" s="313"/>
      <c r="AR19" s="313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P19" s="19"/>
    </row>
    <row r="20" spans="1:70" ht="36.75" customHeight="1">
      <c r="A20" s="19"/>
      <c r="B20" s="329" t="s">
        <v>214</v>
      </c>
      <c r="C20" s="171"/>
      <c r="D20" s="317"/>
      <c r="E20" s="98" t="str">
        <f t="shared" si="0"/>
        <v/>
      </c>
      <c r="F20" s="330" t="s">
        <v>214</v>
      </c>
      <c r="G20" s="171"/>
      <c r="H20" s="331" t="s">
        <v>214</v>
      </c>
      <c r="I20" s="316"/>
      <c r="J20" s="176"/>
      <c r="K20" s="174"/>
      <c r="L20" s="332">
        <f t="shared" si="1"/>
        <v>0</v>
      </c>
      <c r="M20" s="317"/>
      <c r="N20" s="317"/>
      <c r="O20" s="333"/>
      <c r="P20" s="316"/>
      <c r="Q20" s="176"/>
      <c r="R20" s="174"/>
      <c r="S20" s="332">
        <f t="shared" si="2"/>
        <v>0</v>
      </c>
      <c r="T20" s="317"/>
      <c r="U20" s="317"/>
      <c r="V20" s="318"/>
      <c r="W20" s="316"/>
      <c r="X20" s="176"/>
      <c r="Y20" s="174"/>
      <c r="Z20" s="332">
        <f t="shared" si="3"/>
        <v>0</v>
      </c>
      <c r="AA20" s="317"/>
      <c r="AB20" s="317"/>
      <c r="AC20" s="333"/>
      <c r="AD20" s="316"/>
      <c r="AE20" s="176"/>
      <c r="AF20" s="174"/>
      <c r="AG20" s="332">
        <f t="shared" si="4"/>
        <v>0</v>
      </c>
      <c r="AH20" s="317"/>
      <c r="AI20" s="317"/>
      <c r="AJ20" s="333"/>
      <c r="AK20" s="319"/>
      <c r="AL20" s="313"/>
      <c r="AM20" s="313"/>
      <c r="AN20" s="313"/>
      <c r="AO20" s="313"/>
      <c r="AP20" s="313"/>
      <c r="AQ20" s="313"/>
      <c r="AR20" s="313"/>
      <c r="AS20" s="19"/>
      <c r="AT20" s="19"/>
      <c r="AU20" s="19"/>
      <c r="AV20" s="19"/>
      <c r="AW20" s="19"/>
      <c r="AX20" s="19"/>
      <c r="AY20" s="19"/>
      <c r="AZ20" s="19"/>
      <c r="BA20" s="19"/>
      <c r="BB20" s="19"/>
      <c r="BC20" s="19"/>
      <c r="BD20" s="19"/>
      <c r="BE20" s="19"/>
      <c r="BF20" s="19"/>
      <c r="BG20" s="19"/>
      <c r="BH20" s="19"/>
      <c r="BI20" s="19"/>
      <c r="BP20" s="19"/>
    </row>
    <row r="21" spans="1:70" ht="36.75" customHeight="1">
      <c r="A21" s="19"/>
      <c r="B21" s="329" t="s">
        <v>214</v>
      </c>
      <c r="C21" s="171"/>
      <c r="D21" s="317"/>
      <c r="E21" s="98" t="str">
        <f t="shared" si="0"/>
        <v/>
      </c>
      <c r="F21" s="330" t="s">
        <v>214</v>
      </c>
      <c r="G21" s="171"/>
      <c r="H21" s="331" t="s">
        <v>214</v>
      </c>
      <c r="I21" s="316"/>
      <c r="J21" s="176"/>
      <c r="K21" s="174"/>
      <c r="L21" s="332">
        <f t="shared" si="1"/>
        <v>0</v>
      </c>
      <c r="M21" s="317"/>
      <c r="N21" s="317"/>
      <c r="O21" s="333"/>
      <c r="P21" s="316"/>
      <c r="Q21" s="176"/>
      <c r="R21" s="174"/>
      <c r="S21" s="332">
        <f t="shared" si="2"/>
        <v>0</v>
      </c>
      <c r="T21" s="317"/>
      <c r="U21" s="317"/>
      <c r="V21" s="318"/>
      <c r="W21" s="316"/>
      <c r="X21" s="176"/>
      <c r="Y21" s="174"/>
      <c r="Z21" s="332">
        <f t="shared" si="3"/>
        <v>0</v>
      </c>
      <c r="AA21" s="317"/>
      <c r="AB21" s="317"/>
      <c r="AC21" s="333"/>
      <c r="AD21" s="316"/>
      <c r="AE21" s="176"/>
      <c r="AF21" s="174"/>
      <c r="AG21" s="332">
        <f t="shared" si="4"/>
        <v>0</v>
      </c>
      <c r="AH21" s="317"/>
      <c r="AI21" s="317"/>
      <c r="AJ21" s="333"/>
      <c r="AK21" s="319"/>
      <c r="AL21" s="313"/>
      <c r="AM21" s="313"/>
      <c r="AN21" s="313"/>
      <c r="AO21" s="313"/>
      <c r="AP21" s="313"/>
      <c r="AQ21" s="313"/>
      <c r="AR21" s="313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P21" s="19"/>
    </row>
    <row r="22" spans="1:70" ht="36.75" customHeight="1">
      <c r="A22" s="19"/>
      <c r="B22" s="329" t="s">
        <v>214</v>
      </c>
      <c r="C22" s="171"/>
      <c r="D22" s="317"/>
      <c r="E22" s="98" t="str">
        <f t="shared" si="0"/>
        <v/>
      </c>
      <c r="F22" s="330" t="s">
        <v>214</v>
      </c>
      <c r="G22" s="171"/>
      <c r="H22" s="331" t="s">
        <v>214</v>
      </c>
      <c r="I22" s="316"/>
      <c r="J22" s="176"/>
      <c r="K22" s="174"/>
      <c r="L22" s="332">
        <f t="shared" si="1"/>
        <v>0</v>
      </c>
      <c r="M22" s="317"/>
      <c r="N22" s="317"/>
      <c r="O22" s="333"/>
      <c r="P22" s="316"/>
      <c r="Q22" s="176"/>
      <c r="R22" s="174"/>
      <c r="S22" s="332">
        <f t="shared" si="2"/>
        <v>0</v>
      </c>
      <c r="T22" s="317"/>
      <c r="U22" s="317"/>
      <c r="V22" s="318"/>
      <c r="W22" s="316"/>
      <c r="X22" s="176"/>
      <c r="Y22" s="174"/>
      <c r="Z22" s="332">
        <f t="shared" si="3"/>
        <v>0</v>
      </c>
      <c r="AA22" s="317"/>
      <c r="AB22" s="317"/>
      <c r="AC22" s="333"/>
      <c r="AD22" s="316"/>
      <c r="AE22" s="176"/>
      <c r="AF22" s="174"/>
      <c r="AG22" s="332">
        <f t="shared" si="4"/>
        <v>0</v>
      </c>
      <c r="AH22" s="317"/>
      <c r="AI22" s="317"/>
      <c r="AJ22" s="333"/>
      <c r="AK22" s="319"/>
      <c r="AL22" s="313"/>
      <c r="AM22" s="313"/>
      <c r="AN22" s="313"/>
      <c r="AO22" s="313"/>
      <c r="AP22" s="313"/>
      <c r="AQ22" s="313"/>
      <c r="AR22" s="313"/>
      <c r="AS22" s="19"/>
      <c r="AT22" s="19"/>
      <c r="AU22" s="19"/>
      <c r="AV22" s="19"/>
      <c r="AW22" s="19"/>
      <c r="AX22" s="19"/>
      <c r="AY22" s="19"/>
      <c r="AZ22" s="19"/>
      <c r="BA22" s="19"/>
      <c r="BB22" s="19"/>
      <c r="BC22" s="19"/>
      <c r="BD22" s="19"/>
      <c r="BE22" s="19"/>
      <c r="BF22" s="19"/>
      <c r="BG22" s="19"/>
      <c r="BH22" s="19"/>
      <c r="BI22" s="19"/>
      <c r="BP22" s="19"/>
    </row>
    <row r="23" spans="1:70" ht="36.75" customHeight="1">
      <c r="A23" s="19"/>
      <c r="B23" s="329" t="s">
        <v>214</v>
      </c>
      <c r="C23" s="171"/>
      <c r="D23" s="317"/>
      <c r="E23" s="98" t="str">
        <f t="shared" si="0"/>
        <v/>
      </c>
      <c r="F23" s="330" t="s">
        <v>214</v>
      </c>
      <c r="G23" s="171"/>
      <c r="H23" s="331" t="s">
        <v>214</v>
      </c>
      <c r="I23" s="316"/>
      <c r="J23" s="176"/>
      <c r="K23" s="174"/>
      <c r="L23" s="332">
        <f t="shared" si="1"/>
        <v>0</v>
      </c>
      <c r="M23" s="317"/>
      <c r="N23" s="317"/>
      <c r="O23" s="333"/>
      <c r="P23" s="316"/>
      <c r="Q23" s="176"/>
      <c r="R23" s="174"/>
      <c r="S23" s="332">
        <f t="shared" si="2"/>
        <v>0</v>
      </c>
      <c r="T23" s="317"/>
      <c r="U23" s="317"/>
      <c r="V23" s="318"/>
      <c r="W23" s="316"/>
      <c r="X23" s="176"/>
      <c r="Y23" s="174"/>
      <c r="Z23" s="332">
        <f t="shared" si="3"/>
        <v>0</v>
      </c>
      <c r="AA23" s="317"/>
      <c r="AB23" s="317"/>
      <c r="AC23" s="333"/>
      <c r="AD23" s="316"/>
      <c r="AE23" s="176"/>
      <c r="AF23" s="174"/>
      <c r="AG23" s="332">
        <f t="shared" si="4"/>
        <v>0</v>
      </c>
      <c r="AH23" s="317"/>
      <c r="AI23" s="317"/>
      <c r="AJ23" s="333"/>
      <c r="AK23" s="319"/>
      <c r="AL23" s="313"/>
      <c r="AM23" s="313"/>
      <c r="AN23" s="313"/>
      <c r="AO23" s="313"/>
      <c r="AP23" s="313"/>
      <c r="AQ23" s="313"/>
      <c r="AR23" s="313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19"/>
      <c r="BE23" s="19"/>
      <c r="BF23" s="19"/>
      <c r="BG23" s="19"/>
      <c r="BH23" s="19"/>
      <c r="BI23" s="19"/>
      <c r="BP23" s="19"/>
    </row>
    <row r="24" spans="1:70" ht="36.75" customHeight="1">
      <c r="A24" s="19"/>
      <c r="B24" s="329" t="s">
        <v>214</v>
      </c>
      <c r="C24" s="171"/>
      <c r="D24" s="317"/>
      <c r="E24" s="98" t="str">
        <f t="shared" si="0"/>
        <v/>
      </c>
      <c r="F24" s="330" t="s">
        <v>214</v>
      </c>
      <c r="G24" s="171"/>
      <c r="H24" s="331" t="s">
        <v>214</v>
      </c>
      <c r="I24" s="316"/>
      <c r="J24" s="176"/>
      <c r="K24" s="174"/>
      <c r="L24" s="332">
        <f t="shared" si="1"/>
        <v>0</v>
      </c>
      <c r="M24" s="317"/>
      <c r="N24" s="317"/>
      <c r="O24" s="333"/>
      <c r="P24" s="316"/>
      <c r="Q24" s="176"/>
      <c r="R24" s="174"/>
      <c r="S24" s="332">
        <f t="shared" si="2"/>
        <v>0</v>
      </c>
      <c r="T24" s="317"/>
      <c r="U24" s="317"/>
      <c r="V24" s="318"/>
      <c r="W24" s="316"/>
      <c r="X24" s="176"/>
      <c r="Y24" s="174"/>
      <c r="Z24" s="332">
        <f t="shared" si="3"/>
        <v>0</v>
      </c>
      <c r="AA24" s="317"/>
      <c r="AB24" s="317"/>
      <c r="AC24" s="333"/>
      <c r="AD24" s="316"/>
      <c r="AE24" s="176"/>
      <c r="AF24" s="174"/>
      <c r="AG24" s="332">
        <f t="shared" si="4"/>
        <v>0</v>
      </c>
      <c r="AH24" s="317"/>
      <c r="AI24" s="317"/>
      <c r="AJ24" s="333"/>
      <c r="AK24" s="319"/>
      <c r="AL24" s="313"/>
      <c r="AM24" s="313"/>
      <c r="AN24" s="313"/>
      <c r="AO24" s="313"/>
      <c r="AP24" s="313"/>
      <c r="AQ24" s="313"/>
      <c r="AR24" s="313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19"/>
      <c r="BE24" s="19"/>
      <c r="BF24" s="19"/>
      <c r="BG24" s="19"/>
      <c r="BH24" s="19"/>
      <c r="BI24" s="19"/>
      <c r="BP24" s="19"/>
    </row>
    <row r="25" spans="1:70" ht="36.75" customHeight="1">
      <c r="A25" s="19"/>
      <c r="B25" s="329" t="s">
        <v>214</v>
      </c>
      <c r="C25" s="171"/>
      <c r="D25" s="317"/>
      <c r="E25" s="98" t="str">
        <f t="shared" si="0"/>
        <v/>
      </c>
      <c r="F25" s="330" t="s">
        <v>214</v>
      </c>
      <c r="G25" s="171"/>
      <c r="H25" s="331" t="s">
        <v>214</v>
      </c>
      <c r="I25" s="316"/>
      <c r="J25" s="176"/>
      <c r="K25" s="174"/>
      <c r="L25" s="332">
        <f t="shared" si="1"/>
        <v>0</v>
      </c>
      <c r="M25" s="317"/>
      <c r="N25" s="317"/>
      <c r="O25" s="333"/>
      <c r="P25" s="316"/>
      <c r="Q25" s="176"/>
      <c r="R25" s="174"/>
      <c r="S25" s="332">
        <f t="shared" si="2"/>
        <v>0</v>
      </c>
      <c r="T25" s="317"/>
      <c r="U25" s="317"/>
      <c r="V25" s="318"/>
      <c r="W25" s="316"/>
      <c r="X25" s="176"/>
      <c r="Y25" s="174"/>
      <c r="Z25" s="332">
        <f t="shared" si="3"/>
        <v>0</v>
      </c>
      <c r="AA25" s="317"/>
      <c r="AB25" s="317"/>
      <c r="AC25" s="333"/>
      <c r="AD25" s="316"/>
      <c r="AE25" s="176"/>
      <c r="AF25" s="174"/>
      <c r="AG25" s="332">
        <f t="shared" si="4"/>
        <v>0</v>
      </c>
      <c r="AH25" s="317"/>
      <c r="AI25" s="317"/>
      <c r="AJ25" s="333"/>
      <c r="AK25" s="319"/>
      <c r="AL25" s="313"/>
      <c r="AM25" s="313"/>
      <c r="AN25" s="313"/>
      <c r="AO25" s="313"/>
      <c r="AP25" s="313"/>
      <c r="AQ25" s="313"/>
      <c r="AR25" s="313"/>
      <c r="AS25" s="19"/>
      <c r="AT25" s="19"/>
      <c r="AU25" s="19"/>
      <c r="AV25" s="19"/>
      <c r="AW25" s="19"/>
      <c r="AX25" s="19"/>
      <c r="AY25" s="19"/>
      <c r="AZ25" s="19"/>
      <c r="BA25" s="19"/>
      <c r="BB25" s="19"/>
      <c r="BC25" s="19"/>
      <c r="BD25" s="19"/>
      <c r="BE25" s="19"/>
      <c r="BF25" s="19"/>
      <c r="BG25" s="19"/>
      <c r="BH25" s="19"/>
      <c r="BI25" s="19"/>
      <c r="BP25" s="19"/>
    </row>
    <row r="26" spans="1:70" ht="36.75" customHeight="1">
      <c r="A26" s="19"/>
      <c r="B26" s="329" t="s">
        <v>214</v>
      </c>
      <c r="C26" s="171"/>
      <c r="D26" s="317"/>
      <c r="E26" s="98" t="str">
        <f t="shared" si="0"/>
        <v/>
      </c>
      <c r="F26" s="330" t="s">
        <v>214</v>
      </c>
      <c r="G26" s="171"/>
      <c r="H26" s="331" t="s">
        <v>214</v>
      </c>
      <c r="I26" s="316"/>
      <c r="J26" s="176"/>
      <c r="K26" s="174"/>
      <c r="L26" s="332">
        <f t="shared" si="1"/>
        <v>0</v>
      </c>
      <c r="M26" s="317"/>
      <c r="N26" s="317"/>
      <c r="O26" s="333"/>
      <c r="P26" s="316"/>
      <c r="Q26" s="176"/>
      <c r="R26" s="174"/>
      <c r="S26" s="332">
        <f t="shared" si="2"/>
        <v>0</v>
      </c>
      <c r="T26" s="317"/>
      <c r="U26" s="317"/>
      <c r="V26" s="318"/>
      <c r="W26" s="316"/>
      <c r="X26" s="176"/>
      <c r="Y26" s="174"/>
      <c r="Z26" s="332">
        <f t="shared" si="3"/>
        <v>0</v>
      </c>
      <c r="AA26" s="317"/>
      <c r="AB26" s="317"/>
      <c r="AC26" s="333"/>
      <c r="AD26" s="316"/>
      <c r="AE26" s="176"/>
      <c r="AF26" s="174"/>
      <c r="AG26" s="332">
        <f t="shared" si="4"/>
        <v>0</v>
      </c>
      <c r="AH26" s="317"/>
      <c r="AI26" s="317"/>
      <c r="AJ26" s="333"/>
      <c r="AK26" s="319"/>
      <c r="AL26" s="313"/>
      <c r="AM26" s="313"/>
      <c r="AN26" s="313"/>
      <c r="AO26" s="313"/>
      <c r="AP26" s="313"/>
      <c r="AQ26" s="313"/>
      <c r="AR26" s="313"/>
      <c r="AS26" s="19"/>
      <c r="AT26" s="19"/>
      <c r="AU26" s="19"/>
      <c r="AV26" s="19"/>
      <c r="AW26" s="19"/>
      <c r="AX26" s="19"/>
      <c r="AY26" s="19"/>
      <c r="AZ26" s="19"/>
      <c r="BA26" s="19"/>
      <c r="BB26" s="19"/>
      <c r="BC26" s="19"/>
      <c r="BD26" s="19"/>
      <c r="BE26" s="19"/>
      <c r="BF26" s="19"/>
      <c r="BG26" s="19"/>
      <c r="BH26" s="19"/>
      <c r="BI26" s="19"/>
      <c r="BP26" s="19"/>
    </row>
    <row r="27" spans="1:70" ht="36.75" customHeight="1">
      <c r="A27" s="19"/>
      <c r="B27" s="329" t="s">
        <v>214</v>
      </c>
      <c r="C27" s="171"/>
      <c r="D27" s="317"/>
      <c r="E27" s="98" t="str">
        <f t="shared" si="0"/>
        <v/>
      </c>
      <c r="F27" s="330" t="s">
        <v>214</v>
      </c>
      <c r="G27" s="171"/>
      <c r="H27" s="331" t="s">
        <v>214</v>
      </c>
      <c r="I27" s="316"/>
      <c r="J27" s="176"/>
      <c r="K27" s="174"/>
      <c r="L27" s="332">
        <f t="shared" si="1"/>
        <v>0</v>
      </c>
      <c r="M27" s="317"/>
      <c r="N27" s="317"/>
      <c r="O27" s="333"/>
      <c r="P27" s="316"/>
      <c r="Q27" s="176"/>
      <c r="R27" s="174"/>
      <c r="S27" s="332">
        <f t="shared" si="2"/>
        <v>0</v>
      </c>
      <c r="T27" s="317"/>
      <c r="U27" s="317"/>
      <c r="V27" s="318"/>
      <c r="W27" s="316"/>
      <c r="X27" s="176"/>
      <c r="Y27" s="174"/>
      <c r="Z27" s="332">
        <f t="shared" si="3"/>
        <v>0</v>
      </c>
      <c r="AA27" s="317"/>
      <c r="AB27" s="317"/>
      <c r="AC27" s="333"/>
      <c r="AD27" s="316"/>
      <c r="AE27" s="176"/>
      <c r="AF27" s="174"/>
      <c r="AG27" s="332">
        <f t="shared" si="4"/>
        <v>0</v>
      </c>
      <c r="AH27" s="317"/>
      <c r="AI27" s="317"/>
      <c r="AJ27" s="333"/>
      <c r="AK27" s="319"/>
      <c r="AL27" s="313"/>
      <c r="AM27" s="313"/>
      <c r="AN27" s="313"/>
      <c r="AO27" s="313"/>
      <c r="AP27" s="313"/>
      <c r="AQ27" s="313"/>
      <c r="AR27" s="313"/>
      <c r="AS27" s="19"/>
      <c r="AT27" s="19"/>
      <c r="AU27" s="19"/>
      <c r="AV27" s="19"/>
      <c r="AW27" s="19"/>
      <c r="AX27" s="19"/>
      <c r="AY27" s="19"/>
      <c r="AZ27" s="19"/>
      <c r="BA27" s="19"/>
      <c r="BB27" s="19"/>
      <c r="BC27" s="19"/>
      <c r="BD27" s="19"/>
      <c r="BE27" s="19"/>
      <c r="BF27" s="19"/>
      <c r="BG27" s="19"/>
      <c r="BH27" s="19"/>
      <c r="BI27" s="19"/>
      <c r="BP27" s="19"/>
    </row>
    <row r="28" spans="1:70" ht="36.75" customHeight="1">
      <c r="A28" s="19"/>
      <c r="B28" s="329" t="s">
        <v>214</v>
      </c>
      <c r="C28" s="171"/>
      <c r="D28" s="317"/>
      <c r="E28" s="98" t="str">
        <f t="shared" si="0"/>
        <v/>
      </c>
      <c r="F28" s="330" t="s">
        <v>214</v>
      </c>
      <c r="G28" s="171"/>
      <c r="H28" s="331" t="s">
        <v>214</v>
      </c>
      <c r="I28" s="316"/>
      <c r="J28" s="176"/>
      <c r="K28" s="174"/>
      <c r="L28" s="332">
        <f t="shared" si="1"/>
        <v>0</v>
      </c>
      <c r="M28" s="317"/>
      <c r="N28" s="317"/>
      <c r="O28" s="333"/>
      <c r="P28" s="316"/>
      <c r="Q28" s="176"/>
      <c r="R28" s="174"/>
      <c r="S28" s="332">
        <f t="shared" si="2"/>
        <v>0</v>
      </c>
      <c r="T28" s="317"/>
      <c r="U28" s="317"/>
      <c r="V28" s="318"/>
      <c r="W28" s="316"/>
      <c r="X28" s="176"/>
      <c r="Y28" s="174"/>
      <c r="Z28" s="332">
        <f t="shared" si="3"/>
        <v>0</v>
      </c>
      <c r="AA28" s="317"/>
      <c r="AB28" s="317"/>
      <c r="AC28" s="333"/>
      <c r="AD28" s="316"/>
      <c r="AE28" s="176"/>
      <c r="AF28" s="174"/>
      <c r="AG28" s="332">
        <f t="shared" si="4"/>
        <v>0</v>
      </c>
      <c r="AH28" s="317"/>
      <c r="AI28" s="317"/>
      <c r="AJ28" s="333"/>
      <c r="AK28" s="319"/>
      <c r="AL28" s="313"/>
      <c r="AM28" s="313"/>
      <c r="AN28" s="313"/>
      <c r="AO28" s="313"/>
      <c r="AP28" s="313"/>
      <c r="AQ28" s="313"/>
      <c r="AR28" s="313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19"/>
      <c r="BE28" s="19"/>
      <c r="BF28" s="19"/>
      <c r="BG28" s="19"/>
      <c r="BH28" s="19"/>
      <c r="BI28" s="19"/>
      <c r="BJ28" s="19"/>
      <c r="BK28" s="19"/>
      <c r="BL28" s="19"/>
      <c r="BM28" s="19"/>
      <c r="BN28" s="19"/>
      <c r="BO28" s="19"/>
      <c r="BP28" s="19"/>
      <c r="BQ28" s="19"/>
      <c r="BR28" s="19"/>
    </row>
    <row r="29" spans="1:70" ht="36.75" customHeight="1">
      <c r="A29" s="19"/>
      <c r="B29" s="329" t="s">
        <v>214</v>
      </c>
      <c r="C29" s="171"/>
      <c r="D29" s="317"/>
      <c r="E29" s="98" t="str">
        <f t="shared" si="0"/>
        <v/>
      </c>
      <c r="F29" s="330" t="s">
        <v>214</v>
      </c>
      <c r="G29" s="171"/>
      <c r="H29" s="331" t="s">
        <v>214</v>
      </c>
      <c r="I29" s="316"/>
      <c r="J29" s="176"/>
      <c r="K29" s="174"/>
      <c r="L29" s="332">
        <f t="shared" si="1"/>
        <v>0</v>
      </c>
      <c r="M29" s="317"/>
      <c r="N29" s="317"/>
      <c r="O29" s="333"/>
      <c r="P29" s="316"/>
      <c r="Q29" s="176"/>
      <c r="R29" s="174"/>
      <c r="S29" s="332">
        <f t="shared" si="2"/>
        <v>0</v>
      </c>
      <c r="T29" s="317"/>
      <c r="U29" s="317"/>
      <c r="V29" s="318"/>
      <c r="W29" s="316"/>
      <c r="X29" s="176"/>
      <c r="Y29" s="174"/>
      <c r="Z29" s="332">
        <f t="shared" si="3"/>
        <v>0</v>
      </c>
      <c r="AA29" s="317"/>
      <c r="AB29" s="317"/>
      <c r="AC29" s="333"/>
      <c r="AD29" s="316"/>
      <c r="AE29" s="176"/>
      <c r="AF29" s="174"/>
      <c r="AG29" s="332">
        <f t="shared" si="4"/>
        <v>0</v>
      </c>
      <c r="AH29" s="317"/>
      <c r="AI29" s="317"/>
      <c r="AJ29" s="333"/>
      <c r="AK29" s="319"/>
      <c r="AL29" s="313"/>
      <c r="AM29" s="313"/>
      <c r="AN29" s="313"/>
      <c r="AO29" s="313"/>
      <c r="AP29" s="313"/>
      <c r="AQ29" s="313"/>
      <c r="AR29" s="313"/>
      <c r="AS29" s="19"/>
      <c r="AT29" s="19"/>
      <c r="AU29" s="19"/>
      <c r="AV29" s="19"/>
      <c r="AW29" s="19"/>
      <c r="AX29" s="19"/>
      <c r="AY29" s="19"/>
      <c r="AZ29" s="19"/>
      <c r="BA29" s="19"/>
      <c r="BB29" s="19"/>
      <c r="BC29" s="19"/>
      <c r="BD29" s="19"/>
      <c r="BE29" s="19"/>
      <c r="BF29" s="19"/>
      <c r="BG29" s="19"/>
      <c r="BH29" s="19"/>
      <c r="BI29" s="19"/>
      <c r="BJ29" s="19"/>
      <c r="BK29" s="19"/>
      <c r="BL29" s="19"/>
      <c r="BM29" s="19"/>
      <c r="BN29" s="19"/>
      <c r="BO29" s="19"/>
      <c r="BP29" s="19"/>
      <c r="BQ29" s="19"/>
      <c r="BR29" s="19"/>
    </row>
    <row r="30" spans="1:70" ht="36.75" customHeight="1">
      <c r="A30" s="19"/>
      <c r="B30" s="329" t="s">
        <v>214</v>
      </c>
      <c r="C30" s="171"/>
      <c r="D30" s="317"/>
      <c r="E30" s="98" t="str">
        <f t="shared" si="0"/>
        <v/>
      </c>
      <c r="F30" s="330" t="s">
        <v>214</v>
      </c>
      <c r="G30" s="171"/>
      <c r="H30" s="331" t="s">
        <v>214</v>
      </c>
      <c r="I30" s="316"/>
      <c r="J30" s="176"/>
      <c r="K30" s="174"/>
      <c r="L30" s="332">
        <f t="shared" si="1"/>
        <v>0</v>
      </c>
      <c r="M30" s="317"/>
      <c r="N30" s="317"/>
      <c r="O30" s="333"/>
      <c r="P30" s="316"/>
      <c r="Q30" s="176"/>
      <c r="R30" s="174"/>
      <c r="S30" s="332">
        <f t="shared" si="2"/>
        <v>0</v>
      </c>
      <c r="T30" s="317"/>
      <c r="U30" s="317"/>
      <c r="V30" s="318"/>
      <c r="W30" s="316"/>
      <c r="X30" s="176"/>
      <c r="Y30" s="174"/>
      <c r="Z30" s="332">
        <f t="shared" si="3"/>
        <v>0</v>
      </c>
      <c r="AA30" s="317"/>
      <c r="AB30" s="317"/>
      <c r="AC30" s="333"/>
      <c r="AD30" s="316"/>
      <c r="AE30" s="176"/>
      <c r="AF30" s="174"/>
      <c r="AG30" s="332">
        <f t="shared" si="4"/>
        <v>0</v>
      </c>
      <c r="AH30" s="317"/>
      <c r="AI30" s="317"/>
      <c r="AJ30" s="333"/>
      <c r="AK30" s="319"/>
      <c r="AL30" s="313"/>
      <c r="AM30" s="313"/>
      <c r="AN30" s="313"/>
      <c r="AO30" s="313"/>
      <c r="AP30" s="313"/>
      <c r="AQ30" s="313"/>
      <c r="AR30" s="313"/>
      <c r="AS30" s="19"/>
      <c r="AT30" s="19"/>
      <c r="AU30" s="19"/>
      <c r="AV30" s="19"/>
      <c r="AW30" s="19"/>
      <c r="AX30" s="19"/>
      <c r="AY30" s="19"/>
      <c r="AZ30" s="19"/>
      <c r="BA30" s="19"/>
      <c r="BB30" s="19"/>
      <c r="BC30" s="19"/>
      <c r="BD30" s="19"/>
      <c r="BE30" s="19"/>
      <c r="BF30" s="19"/>
      <c r="BG30" s="19"/>
      <c r="BH30" s="19"/>
      <c r="BI30" s="19"/>
      <c r="BJ30" s="19"/>
      <c r="BK30" s="19"/>
      <c r="BL30" s="19"/>
      <c r="BM30" s="19"/>
      <c r="BN30" s="19"/>
      <c r="BO30" s="19"/>
      <c r="BP30" s="19"/>
      <c r="BQ30" s="19"/>
      <c r="BR30" s="19"/>
    </row>
    <row r="31" spans="1:70" ht="36.75" customHeight="1">
      <c r="A31" s="19"/>
      <c r="B31" s="329" t="s">
        <v>214</v>
      </c>
      <c r="C31" s="171"/>
      <c r="D31" s="317"/>
      <c r="E31" s="98" t="str">
        <f t="shared" si="0"/>
        <v/>
      </c>
      <c r="F31" s="330" t="s">
        <v>214</v>
      </c>
      <c r="G31" s="171"/>
      <c r="H31" s="331" t="s">
        <v>214</v>
      </c>
      <c r="I31" s="316"/>
      <c r="J31" s="176"/>
      <c r="K31" s="174"/>
      <c r="L31" s="332">
        <f t="shared" si="1"/>
        <v>0</v>
      </c>
      <c r="M31" s="317"/>
      <c r="N31" s="317"/>
      <c r="O31" s="333"/>
      <c r="P31" s="316"/>
      <c r="Q31" s="176"/>
      <c r="R31" s="174"/>
      <c r="S31" s="332">
        <f t="shared" si="2"/>
        <v>0</v>
      </c>
      <c r="T31" s="317"/>
      <c r="U31" s="317"/>
      <c r="V31" s="318"/>
      <c r="W31" s="316"/>
      <c r="X31" s="176"/>
      <c r="Y31" s="174"/>
      <c r="Z31" s="332">
        <f t="shared" si="3"/>
        <v>0</v>
      </c>
      <c r="AA31" s="317"/>
      <c r="AB31" s="317"/>
      <c r="AC31" s="333"/>
      <c r="AD31" s="316"/>
      <c r="AE31" s="176"/>
      <c r="AF31" s="174"/>
      <c r="AG31" s="332">
        <f t="shared" si="4"/>
        <v>0</v>
      </c>
      <c r="AH31" s="317"/>
      <c r="AI31" s="317"/>
      <c r="AJ31" s="333"/>
      <c r="AK31" s="319"/>
      <c r="AL31" s="313"/>
      <c r="AM31" s="313"/>
      <c r="AN31" s="313"/>
      <c r="AO31" s="313"/>
      <c r="AP31" s="313"/>
      <c r="AQ31" s="313"/>
      <c r="AR31" s="313"/>
      <c r="AS31" s="19"/>
      <c r="AT31" s="19"/>
      <c r="AU31" s="19"/>
      <c r="AV31" s="19"/>
      <c r="AW31" s="19"/>
      <c r="AX31" s="19"/>
      <c r="AY31" s="19"/>
      <c r="AZ31" s="19"/>
      <c r="BA31" s="19"/>
      <c r="BB31" s="19"/>
      <c r="BC31" s="19"/>
      <c r="BD31" s="19"/>
      <c r="BE31" s="19"/>
      <c r="BF31" s="19"/>
      <c r="BG31" s="19"/>
      <c r="BH31" s="19"/>
      <c r="BI31" s="19"/>
      <c r="BJ31" s="19"/>
      <c r="BK31" s="19"/>
      <c r="BL31" s="19"/>
      <c r="BM31" s="19"/>
      <c r="BN31" s="19"/>
      <c r="BO31" s="19"/>
      <c r="BP31" s="19"/>
      <c r="BQ31" s="19"/>
      <c r="BR31" s="19"/>
    </row>
    <row r="32" spans="1:70" ht="36.75" customHeight="1">
      <c r="A32" s="19"/>
      <c r="B32" s="329" t="s">
        <v>214</v>
      </c>
      <c r="C32" s="171"/>
      <c r="D32" s="317"/>
      <c r="E32" s="98" t="str">
        <f t="shared" si="0"/>
        <v/>
      </c>
      <c r="F32" s="330" t="s">
        <v>214</v>
      </c>
      <c r="G32" s="171"/>
      <c r="H32" s="331" t="s">
        <v>214</v>
      </c>
      <c r="I32" s="316"/>
      <c r="J32" s="176"/>
      <c r="K32" s="174"/>
      <c r="L32" s="332">
        <f t="shared" si="1"/>
        <v>0</v>
      </c>
      <c r="M32" s="317"/>
      <c r="N32" s="317"/>
      <c r="O32" s="333"/>
      <c r="P32" s="316"/>
      <c r="Q32" s="176"/>
      <c r="R32" s="174"/>
      <c r="S32" s="332">
        <f t="shared" si="2"/>
        <v>0</v>
      </c>
      <c r="T32" s="317"/>
      <c r="U32" s="317"/>
      <c r="V32" s="318"/>
      <c r="W32" s="316"/>
      <c r="X32" s="176"/>
      <c r="Y32" s="174"/>
      <c r="Z32" s="332">
        <f t="shared" si="3"/>
        <v>0</v>
      </c>
      <c r="AA32" s="317"/>
      <c r="AB32" s="317"/>
      <c r="AC32" s="333"/>
      <c r="AD32" s="316"/>
      <c r="AE32" s="176"/>
      <c r="AF32" s="174"/>
      <c r="AG32" s="332">
        <f t="shared" si="4"/>
        <v>0</v>
      </c>
      <c r="AH32" s="317"/>
      <c r="AI32" s="317"/>
      <c r="AJ32" s="333"/>
      <c r="AK32" s="319"/>
      <c r="AL32" s="313"/>
      <c r="AM32" s="313"/>
      <c r="AN32" s="313"/>
      <c r="AO32" s="313"/>
      <c r="AP32" s="313"/>
      <c r="AQ32" s="313"/>
      <c r="AR32" s="313"/>
      <c r="AS32" s="19"/>
      <c r="AT32" s="19"/>
      <c r="AU32" s="19"/>
      <c r="AV32" s="19"/>
      <c r="AW32" s="19"/>
      <c r="AX32" s="19"/>
      <c r="AY32" s="19"/>
      <c r="AZ32" s="19"/>
      <c r="BA32" s="19"/>
      <c r="BB32" s="19"/>
      <c r="BC32" s="19"/>
      <c r="BD32" s="19"/>
      <c r="BE32" s="19"/>
      <c r="BF32" s="19"/>
      <c r="BG32" s="19"/>
      <c r="BH32" s="19"/>
      <c r="BI32" s="19"/>
      <c r="BJ32" s="19"/>
      <c r="BK32" s="19"/>
      <c r="BL32" s="19"/>
      <c r="BM32" s="19"/>
      <c r="BN32" s="19"/>
      <c r="BO32" s="19"/>
      <c r="BP32" s="19"/>
      <c r="BQ32" s="19"/>
      <c r="BR32" s="19"/>
    </row>
    <row r="33" spans="1:70" customFormat="1" ht="36.75" customHeight="1">
      <c r="A33" s="144"/>
      <c r="B33" s="329" t="s">
        <v>214</v>
      </c>
      <c r="C33" s="171"/>
      <c r="D33" s="317"/>
      <c r="E33" s="98" t="str">
        <f t="shared" si="0"/>
        <v/>
      </c>
      <c r="F33" s="330" t="s">
        <v>214</v>
      </c>
      <c r="G33" s="171"/>
      <c r="H33" s="331" t="s">
        <v>214</v>
      </c>
      <c r="I33" s="316"/>
      <c r="J33" s="176"/>
      <c r="K33" s="174"/>
      <c r="L33" s="332">
        <f t="shared" si="1"/>
        <v>0</v>
      </c>
      <c r="M33" s="317"/>
      <c r="N33" s="317"/>
      <c r="O33" s="333"/>
      <c r="P33" s="316"/>
      <c r="Q33" s="176"/>
      <c r="R33" s="174"/>
      <c r="S33" s="332">
        <f t="shared" si="2"/>
        <v>0</v>
      </c>
      <c r="T33" s="317"/>
      <c r="U33" s="317"/>
      <c r="V33" s="318"/>
      <c r="W33" s="316"/>
      <c r="X33" s="176"/>
      <c r="Y33" s="174"/>
      <c r="Z33" s="332">
        <f t="shared" si="3"/>
        <v>0</v>
      </c>
      <c r="AA33" s="317"/>
      <c r="AB33" s="317"/>
      <c r="AC33" s="333"/>
      <c r="AD33" s="316"/>
      <c r="AE33" s="176"/>
      <c r="AF33" s="174"/>
      <c r="AG33" s="332">
        <f t="shared" si="4"/>
        <v>0</v>
      </c>
      <c r="AH33" s="317"/>
      <c r="AI33" s="317"/>
      <c r="AJ33" s="333"/>
      <c r="AK33" s="319"/>
      <c r="AL33" s="313"/>
      <c r="AM33" s="313"/>
      <c r="AN33" s="313"/>
      <c r="AO33" s="313"/>
      <c r="AP33" s="313"/>
      <c r="AQ33" s="313"/>
      <c r="AR33" s="313"/>
      <c r="AS33" s="19"/>
      <c r="AT33" s="19"/>
      <c r="AU33" s="19"/>
      <c r="AV33" s="19"/>
      <c r="AW33" s="19"/>
      <c r="AX33" s="19"/>
      <c r="AY33" s="19"/>
      <c r="AZ33" s="19"/>
      <c r="BA33" s="19"/>
      <c r="BB33" s="19"/>
      <c r="BC33" s="19"/>
      <c r="BD33" s="19"/>
      <c r="BE33" s="19"/>
      <c r="BF33" s="19"/>
      <c r="BG33" s="19"/>
      <c r="BH33" s="19"/>
      <c r="BI33" s="19"/>
      <c r="BJ33" s="19"/>
      <c r="BK33" s="19"/>
      <c r="BL33" s="19"/>
      <c r="BM33" s="19"/>
      <c r="BN33" s="19"/>
      <c r="BO33" s="19"/>
      <c r="BP33" s="19"/>
      <c r="BQ33" s="19"/>
      <c r="BR33" s="19"/>
    </row>
    <row r="34" spans="1:70" ht="36.75" customHeight="1">
      <c r="B34" s="329" t="s">
        <v>214</v>
      </c>
      <c r="C34" s="171"/>
      <c r="D34" s="317"/>
      <c r="E34" s="98" t="str">
        <f t="shared" si="0"/>
        <v/>
      </c>
      <c r="F34" s="330" t="s">
        <v>214</v>
      </c>
      <c r="G34" s="171"/>
      <c r="H34" s="331" t="s">
        <v>214</v>
      </c>
      <c r="I34" s="316"/>
      <c r="J34" s="176"/>
      <c r="K34" s="174"/>
      <c r="L34" s="332">
        <f t="shared" si="1"/>
        <v>0</v>
      </c>
      <c r="M34" s="317"/>
      <c r="N34" s="317"/>
      <c r="O34" s="333"/>
      <c r="P34" s="316"/>
      <c r="Q34" s="176"/>
      <c r="R34" s="174"/>
      <c r="S34" s="332">
        <f t="shared" si="2"/>
        <v>0</v>
      </c>
      <c r="T34" s="317"/>
      <c r="U34" s="317"/>
      <c r="V34" s="318"/>
      <c r="W34" s="316"/>
      <c r="X34" s="176"/>
      <c r="Y34" s="174"/>
      <c r="Z34" s="332">
        <f t="shared" si="3"/>
        <v>0</v>
      </c>
      <c r="AA34" s="317"/>
      <c r="AB34" s="317"/>
      <c r="AC34" s="333"/>
      <c r="AD34" s="316"/>
      <c r="AE34" s="176"/>
      <c r="AF34" s="174"/>
      <c r="AG34" s="332">
        <f t="shared" si="4"/>
        <v>0</v>
      </c>
      <c r="AH34" s="317"/>
      <c r="AI34" s="317"/>
      <c r="AJ34" s="333"/>
      <c r="AK34" s="319"/>
      <c r="AL34" s="313"/>
      <c r="AM34" s="313"/>
      <c r="AN34" s="313"/>
      <c r="AO34" s="313"/>
      <c r="AP34" s="313"/>
      <c r="AQ34" s="313"/>
      <c r="AR34" s="313"/>
      <c r="AS34" s="19"/>
      <c r="AT34" s="19"/>
      <c r="AU34" s="19"/>
      <c r="AV34" s="19"/>
      <c r="AW34" s="19"/>
      <c r="AX34" s="19"/>
      <c r="AY34" s="19"/>
      <c r="AZ34" s="19"/>
      <c r="BA34" s="19"/>
      <c r="BB34" s="19"/>
      <c r="BC34" s="19"/>
      <c r="BD34" s="19"/>
      <c r="BE34" s="19"/>
      <c r="BF34" s="19"/>
      <c r="BG34" s="19"/>
      <c r="BH34" s="19"/>
      <c r="BI34" s="19"/>
      <c r="BJ34" s="19"/>
      <c r="BK34" s="19"/>
      <c r="BL34" s="19"/>
      <c r="BM34" s="19"/>
      <c r="BN34" s="19"/>
      <c r="BO34" s="19"/>
      <c r="BP34" s="19"/>
      <c r="BQ34" s="19"/>
      <c r="BR34" s="19"/>
    </row>
    <row r="35" spans="1:70" ht="36.75" customHeight="1">
      <c r="B35" s="329" t="s">
        <v>214</v>
      </c>
      <c r="C35" s="171"/>
      <c r="D35" s="317"/>
      <c r="E35" s="98" t="str">
        <f t="shared" si="0"/>
        <v/>
      </c>
      <c r="F35" s="330" t="s">
        <v>214</v>
      </c>
      <c r="G35" s="171"/>
      <c r="H35" s="331" t="s">
        <v>214</v>
      </c>
      <c r="I35" s="316"/>
      <c r="J35" s="176"/>
      <c r="K35" s="174"/>
      <c r="L35" s="332">
        <f t="shared" si="1"/>
        <v>0</v>
      </c>
      <c r="M35" s="317"/>
      <c r="N35" s="317"/>
      <c r="O35" s="333"/>
      <c r="P35" s="316"/>
      <c r="Q35" s="176"/>
      <c r="R35" s="174"/>
      <c r="S35" s="332">
        <f t="shared" si="2"/>
        <v>0</v>
      </c>
      <c r="T35" s="317"/>
      <c r="U35" s="317"/>
      <c r="V35" s="318"/>
      <c r="W35" s="316"/>
      <c r="X35" s="176"/>
      <c r="Y35" s="174"/>
      <c r="Z35" s="332">
        <f t="shared" si="3"/>
        <v>0</v>
      </c>
      <c r="AA35" s="317"/>
      <c r="AB35" s="317"/>
      <c r="AC35" s="333"/>
      <c r="AD35" s="316"/>
      <c r="AE35" s="176"/>
      <c r="AF35" s="174"/>
      <c r="AG35" s="332">
        <f t="shared" si="4"/>
        <v>0</v>
      </c>
      <c r="AH35" s="317"/>
      <c r="AI35" s="317"/>
      <c r="AJ35" s="333"/>
      <c r="AK35" s="319"/>
      <c r="AL35" s="313"/>
      <c r="AM35" s="313"/>
      <c r="AN35" s="313"/>
      <c r="AO35" s="313"/>
      <c r="AP35" s="313"/>
      <c r="AQ35" s="313"/>
      <c r="AR35" s="313"/>
      <c r="AS35" s="19"/>
      <c r="AT35" s="19"/>
      <c r="AU35" s="19"/>
      <c r="AV35" s="19"/>
      <c r="AW35" s="19"/>
      <c r="AX35" s="19"/>
      <c r="AY35" s="19"/>
      <c r="AZ35" s="19"/>
      <c r="BA35" s="19"/>
      <c r="BB35" s="19"/>
      <c r="BC35" s="19"/>
      <c r="BD35" s="19"/>
      <c r="BE35" s="19"/>
      <c r="BF35" s="19"/>
      <c r="BG35" s="19"/>
      <c r="BH35" s="19"/>
      <c r="BI35" s="19"/>
      <c r="BJ35" s="19"/>
      <c r="BK35" s="19"/>
      <c r="BL35" s="19"/>
      <c r="BM35" s="19"/>
      <c r="BN35" s="19"/>
      <c r="BO35" s="19"/>
      <c r="BP35" s="19"/>
      <c r="BQ35" s="19"/>
      <c r="BR35" s="19"/>
    </row>
    <row r="36" spans="1:70" ht="36.75" customHeight="1">
      <c r="B36" s="329" t="s">
        <v>214</v>
      </c>
      <c r="C36" s="171"/>
      <c r="D36" s="317"/>
      <c r="E36" s="98" t="str">
        <f t="shared" si="0"/>
        <v/>
      </c>
      <c r="F36" s="330" t="s">
        <v>214</v>
      </c>
      <c r="G36" s="171"/>
      <c r="H36" s="331" t="s">
        <v>214</v>
      </c>
      <c r="I36" s="316"/>
      <c r="J36" s="176"/>
      <c r="K36" s="174"/>
      <c r="L36" s="332">
        <f t="shared" si="1"/>
        <v>0</v>
      </c>
      <c r="M36" s="317"/>
      <c r="N36" s="317"/>
      <c r="O36" s="333"/>
      <c r="P36" s="316"/>
      <c r="Q36" s="176"/>
      <c r="R36" s="174"/>
      <c r="S36" s="332">
        <f t="shared" si="2"/>
        <v>0</v>
      </c>
      <c r="T36" s="317"/>
      <c r="U36" s="317"/>
      <c r="V36" s="318"/>
      <c r="W36" s="316"/>
      <c r="X36" s="176"/>
      <c r="Y36" s="174"/>
      <c r="Z36" s="332">
        <f t="shared" si="3"/>
        <v>0</v>
      </c>
      <c r="AA36" s="317"/>
      <c r="AB36" s="317"/>
      <c r="AC36" s="333"/>
      <c r="AD36" s="316"/>
      <c r="AE36" s="176"/>
      <c r="AF36" s="174"/>
      <c r="AG36" s="332">
        <f t="shared" si="4"/>
        <v>0</v>
      </c>
      <c r="AH36" s="317"/>
      <c r="AI36" s="317"/>
      <c r="AJ36" s="333"/>
      <c r="AK36" s="319"/>
      <c r="AL36" s="313"/>
      <c r="AM36" s="313"/>
      <c r="AN36" s="313"/>
      <c r="AO36" s="313"/>
      <c r="AP36" s="313"/>
      <c r="AQ36" s="313"/>
      <c r="AR36" s="313"/>
      <c r="AS36" s="19"/>
      <c r="AT36" s="19"/>
      <c r="AU36" s="19"/>
      <c r="AV36" s="19"/>
      <c r="AW36" s="19"/>
      <c r="AX36" s="19"/>
      <c r="AY36" s="19"/>
      <c r="AZ36" s="19"/>
      <c r="BA36" s="19"/>
      <c r="BB36" s="19"/>
      <c r="BC36" s="19"/>
      <c r="BD36" s="19"/>
      <c r="BE36" s="19"/>
      <c r="BF36" s="19"/>
      <c r="BG36" s="19"/>
      <c r="BH36" s="19"/>
      <c r="BI36" s="19"/>
      <c r="BJ36" s="19"/>
      <c r="BK36" s="19"/>
      <c r="BL36" s="19"/>
      <c r="BM36" s="19"/>
      <c r="BN36" s="19"/>
      <c r="BO36" s="19"/>
      <c r="BP36" s="19"/>
      <c r="BQ36" s="19"/>
      <c r="BR36" s="19"/>
    </row>
    <row r="37" spans="1:70" ht="36.75" customHeight="1">
      <c r="B37" s="329" t="s">
        <v>214</v>
      </c>
      <c r="C37" s="171"/>
      <c r="D37" s="317"/>
      <c r="E37" s="98" t="str">
        <f t="shared" si="0"/>
        <v/>
      </c>
      <c r="F37" s="330" t="s">
        <v>214</v>
      </c>
      <c r="G37" s="171"/>
      <c r="H37" s="331" t="s">
        <v>214</v>
      </c>
      <c r="I37" s="316"/>
      <c r="J37" s="176"/>
      <c r="K37" s="174"/>
      <c r="L37" s="332">
        <f t="shared" si="1"/>
        <v>0</v>
      </c>
      <c r="M37" s="317"/>
      <c r="N37" s="317"/>
      <c r="O37" s="333"/>
      <c r="P37" s="316"/>
      <c r="Q37" s="176"/>
      <c r="R37" s="174"/>
      <c r="S37" s="332">
        <f t="shared" si="2"/>
        <v>0</v>
      </c>
      <c r="T37" s="317"/>
      <c r="U37" s="317"/>
      <c r="V37" s="318"/>
      <c r="W37" s="316"/>
      <c r="X37" s="176"/>
      <c r="Y37" s="174"/>
      <c r="Z37" s="332">
        <f t="shared" si="3"/>
        <v>0</v>
      </c>
      <c r="AA37" s="317"/>
      <c r="AB37" s="317"/>
      <c r="AC37" s="333"/>
      <c r="AD37" s="316"/>
      <c r="AE37" s="176"/>
      <c r="AF37" s="174"/>
      <c r="AG37" s="332">
        <f t="shared" si="4"/>
        <v>0</v>
      </c>
      <c r="AH37" s="317"/>
      <c r="AI37" s="317"/>
      <c r="AJ37" s="333"/>
      <c r="AK37" s="319"/>
      <c r="AL37" s="313"/>
      <c r="AM37" s="313"/>
      <c r="AN37" s="313"/>
      <c r="AO37" s="313"/>
      <c r="AP37" s="313"/>
      <c r="AQ37" s="313"/>
      <c r="AR37" s="313"/>
      <c r="AS37" s="19"/>
      <c r="AT37" s="19"/>
      <c r="AU37" s="19"/>
      <c r="AV37" s="19"/>
      <c r="AW37" s="19"/>
      <c r="AX37" s="19"/>
      <c r="AY37" s="19"/>
      <c r="AZ37" s="19"/>
      <c r="BA37" s="19"/>
      <c r="BB37" s="19"/>
      <c r="BC37" s="19"/>
      <c r="BD37" s="19"/>
      <c r="BE37" s="19"/>
      <c r="BF37" s="19"/>
      <c r="BG37" s="19"/>
      <c r="BH37" s="19"/>
      <c r="BI37" s="19"/>
      <c r="BJ37" s="19"/>
      <c r="BK37" s="19"/>
      <c r="BL37" s="19"/>
      <c r="BM37" s="19"/>
      <c r="BN37" s="19"/>
      <c r="BO37" s="19"/>
      <c r="BP37" s="19"/>
      <c r="BQ37" s="19"/>
      <c r="BR37" s="19"/>
    </row>
    <row r="38" spans="1:70" ht="36.75" customHeight="1">
      <c r="B38" s="329" t="s">
        <v>214</v>
      </c>
      <c r="C38" s="171"/>
      <c r="D38" s="317"/>
      <c r="E38" s="98" t="str">
        <f t="shared" si="0"/>
        <v/>
      </c>
      <c r="F38" s="330" t="s">
        <v>214</v>
      </c>
      <c r="G38" s="171"/>
      <c r="H38" s="331" t="s">
        <v>214</v>
      </c>
      <c r="I38" s="316"/>
      <c r="J38" s="176"/>
      <c r="K38" s="174"/>
      <c r="L38" s="332">
        <f t="shared" si="1"/>
        <v>0</v>
      </c>
      <c r="M38" s="317"/>
      <c r="N38" s="317"/>
      <c r="O38" s="333"/>
      <c r="P38" s="316"/>
      <c r="Q38" s="176"/>
      <c r="R38" s="174"/>
      <c r="S38" s="332">
        <f t="shared" si="2"/>
        <v>0</v>
      </c>
      <c r="T38" s="317"/>
      <c r="U38" s="317"/>
      <c r="V38" s="318"/>
      <c r="W38" s="316"/>
      <c r="X38" s="176"/>
      <c r="Y38" s="174"/>
      <c r="Z38" s="332">
        <f t="shared" si="3"/>
        <v>0</v>
      </c>
      <c r="AA38" s="317"/>
      <c r="AB38" s="317"/>
      <c r="AC38" s="333"/>
      <c r="AD38" s="316"/>
      <c r="AE38" s="176"/>
      <c r="AF38" s="174"/>
      <c r="AG38" s="332">
        <f t="shared" si="4"/>
        <v>0</v>
      </c>
      <c r="AH38" s="317"/>
      <c r="AI38" s="317"/>
      <c r="AJ38" s="333"/>
      <c r="AK38" s="319"/>
      <c r="AL38" s="313"/>
      <c r="AM38" s="313"/>
      <c r="AN38" s="313"/>
      <c r="AO38" s="313"/>
      <c r="AP38" s="313"/>
      <c r="AQ38" s="313"/>
      <c r="AR38" s="313"/>
      <c r="AS38" s="19"/>
      <c r="AT38" s="19"/>
      <c r="AU38" s="19"/>
      <c r="AV38" s="19"/>
      <c r="AW38" s="19"/>
      <c r="AX38" s="19"/>
      <c r="AY38" s="19"/>
      <c r="AZ38" s="19"/>
      <c r="BA38" s="19"/>
      <c r="BB38" s="19"/>
      <c r="BC38" s="19"/>
      <c r="BD38" s="19"/>
      <c r="BE38" s="19"/>
      <c r="BF38" s="19"/>
      <c r="BG38" s="19"/>
      <c r="BH38" s="19"/>
      <c r="BI38" s="19"/>
      <c r="BJ38" s="19"/>
      <c r="BK38" s="19"/>
      <c r="BL38" s="19"/>
      <c r="BM38" s="19"/>
      <c r="BN38" s="19"/>
      <c r="BO38" s="19"/>
      <c r="BP38" s="19"/>
      <c r="BQ38" s="19"/>
      <c r="BR38" s="19"/>
    </row>
    <row r="39" spans="1:70" ht="18.75">
      <c r="B39" s="335"/>
      <c r="C39" s="336"/>
      <c r="D39" s="336"/>
      <c r="E39" s="336"/>
      <c r="F39" s="336"/>
      <c r="G39" s="336"/>
      <c r="H39" s="336"/>
      <c r="I39" s="336"/>
      <c r="J39" s="336"/>
      <c r="K39" s="336"/>
      <c r="L39" s="336"/>
      <c r="M39" s="336"/>
      <c r="N39" s="336"/>
      <c r="O39" s="336"/>
      <c r="P39" s="336"/>
      <c r="Q39" s="336"/>
      <c r="R39" s="336"/>
      <c r="S39" s="336"/>
      <c r="T39" s="336"/>
      <c r="U39" s="336"/>
      <c r="V39" s="336"/>
      <c r="W39" s="336"/>
      <c r="X39" s="336"/>
      <c r="Y39" s="336"/>
      <c r="Z39" s="336"/>
      <c r="AA39" s="336"/>
      <c r="AB39" s="336"/>
      <c r="AC39" s="336"/>
      <c r="AD39" s="336"/>
      <c r="AE39" s="336"/>
      <c r="AF39" s="336"/>
      <c r="AG39" s="336"/>
      <c r="AH39" s="336"/>
      <c r="AI39" s="336"/>
      <c r="AJ39" s="336"/>
      <c r="AK39" s="337"/>
      <c r="AL39" s="313"/>
      <c r="AM39" s="313"/>
      <c r="AN39" s="313"/>
      <c r="AO39" s="313"/>
      <c r="AP39" s="313"/>
      <c r="AQ39" s="19"/>
      <c r="AR39" s="19"/>
      <c r="AS39" s="19"/>
      <c r="AT39" s="19"/>
      <c r="AU39" s="19"/>
      <c r="AV39" s="19"/>
      <c r="AW39" s="19"/>
      <c r="AX39" s="19"/>
      <c r="AY39" s="19"/>
      <c r="AZ39" s="19"/>
      <c r="BA39" s="19"/>
      <c r="BB39" s="19"/>
      <c r="BC39" s="19"/>
      <c r="BD39" s="19"/>
      <c r="BE39" s="19"/>
      <c r="BF39" s="19"/>
      <c r="BG39" s="19"/>
      <c r="BH39" s="19"/>
      <c r="BI39" s="19"/>
      <c r="BJ39" s="19"/>
      <c r="BK39" s="19"/>
      <c r="BL39" s="19"/>
      <c r="BM39" s="19"/>
      <c r="BN39" s="19"/>
      <c r="BO39" s="19"/>
      <c r="BP39" s="19"/>
    </row>
    <row r="40" spans="1:70" ht="18.75">
      <c r="X40" s="313"/>
      <c r="Z40" s="313"/>
      <c r="AA40" s="313"/>
      <c r="AB40" s="313"/>
      <c r="AC40" s="313"/>
      <c r="AD40" s="313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  <c r="AR40" s="19"/>
      <c r="AS40" s="19"/>
      <c r="AT40" s="19"/>
      <c r="AU40" s="19"/>
      <c r="AV40" s="19"/>
      <c r="AW40" s="19"/>
      <c r="AX40" s="19"/>
      <c r="AY40" s="19"/>
      <c r="AZ40" s="19"/>
      <c r="BA40" s="19"/>
      <c r="BB40" s="19"/>
      <c r="BC40" s="19"/>
      <c r="BD40" s="19"/>
    </row>
    <row r="41" spans="1:70" ht="18.75">
      <c r="X41" s="313"/>
      <c r="Z41" s="313"/>
      <c r="AA41" s="313"/>
      <c r="AB41" s="313"/>
      <c r="AC41" s="313"/>
      <c r="AD41" s="313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  <c r="AR41" s="19"/>
      <c r="AS41" s="19"/>
      <c r="AT41" s="19"/>
      <c r="AU41" s="19"/>
      <c r="AV41" s="19"/>
      <c r="AW41" s="19"/>
      <c r="AX41" s="19"/>
      <c r="AY41" s="19"/>
      <c r="AZ41" s="19"/>
      <c r="BA41" s="19"/>
      <c r="BB41" s="19"/>
      <c r="BC41" s="19"/>
      <c r="BD41" s="19"/>
    </row>
  </sheetData>
  <sheetProtection algorithmName="SHA-512" hashValue="5xOH9B+hFiQvIQfIxHzN13xEKweGDlJbjnPFbM8lCRVQYJy+5SZ4XXgMi+vy+iio8OXpf+4eyAY4xb903vUQcQ==" saltValue="JC+yOUHFgYXaBiPMll/H7w==" spinCount="100000" sheet="1" objects="1" scenarios="1"/>
  <mergeCells count="17">
    <mergeCell ref="AD13:AJ13"/>
    <mergeCell ref="G11:N11"/>
    <mergeCell ref="O11:V11"/>
    <mergeCell ref="I13:O13"/>
    <mergeCell ref="P13:V13"/>
    <mergeCell ref="W13:AC13"/>
    <mergeCell ref="B9:D9"/>
    <mergeCell ref="E9:F9"/>
    <mergeCell ref="B10:D10"/>
    <mergeCell ref="E10:F10"/>
    <mergeCell ref="B11:D11"/>
    <mergeCell ref="E11:F11"/>
    <mergeCell ref="B6:F6"/>
    <mergeCell ref="B7:D7"/>
    <mergeCell ref="E7:F7"/>
    <mergeCell ref="B8:D8"/>
    <mergeCell ref="E8:F8"/>
  </mergeCells>
  <conditionalFormatting sqref="C16:C38">
    <cfRule type="expression" dxfId="55" priority="2">
      <formula>(B16&lt;&gt;"Outro")</formula>
    </cfRule>
  </conditionalFormatting>
  <conditionalFormatting sqref="G16:G38">
    <cfRule type="expression" dxfId="54" priority="1">
      <formula>(F16&lt;&gt;"Outro")</formula>
    </cfRule>
  </conditionalFormatting>
  <conditionalFormatting sqref="L16:L38">
    <cfRule type="expression" dxfId="53" priority="9">
      <formula>L16&gt;$D16</formula>
    </cfRule>
  </conditionalFormatting>
  <conditionalFormatting sqref="S16:S38">
    <cfRule type="expression" dxfId="52" priority="5">
      <formula>S16&gt;$D16</formula>
    </cfRule>
  </conditionalFormatting>
  <conditionalFormatting sqref="Z16:Z38">
    <cfRule type="expression" dxfId="51" priority="4">
      <formula>Z16&gt;$D16</formula>
    </cfRule>
  </conditionalFormatting>
  <conditionalFormatting sqref="AG16:AG38">
    <cfRule type="expression" dxfId="50" priority="3">
      <formula>AG16&gt;$D16</formula>
    </cfRule>
  </conditionalFormatting>
  <dataValidations count="5">
    <dataValidation type="list" allowBlank="1" showInputMessage="1" showErrorMessage="1" sqref="L5" xr:uid="{00000000-0002-0000-0D00-000000000000}">
      <formula1>"&lt;Selecionar&gt;,Sim,Não"</formula1>
    </dataValidation>
    <dataValidation type="whole" operator="notEqual" showInputMessage="1" showErrorMessage="1" errorTitle="Erro" error="Se o oxigénio de referência for 21 ou não especificado por favor não preencha este campo!" sqref="E10:F10" xr:uid="{00000000-0002-0000-0D00-000001000000}">
      <formula1>21</formula1>
    </dataValidation>
    <dataValidation type="list" allowBlank="1" showInputMessage="1" showErrorMessage="1" sqref="E11:F11" xr:uid="{00000000-0002-0000-0D00-000002000000}">
      <formula1>"&lt;selecionar&gt;, Sim, Não"</formula1>
    </dataValidation>
    <dataValidation type="list" allowBlank="1" showInputMessage="1" showErrorMessage="1" sqref="H16:H38" xr:uid="{00000000-0002-0000-0D00-000005000000}">
      <formula1>"&lt;Selecionar&gt;, Acreditado, Não acreditado"</formula1>
    </dataValidation>
    <dataValidation type="list" allowBlank="1" showInputMessage="1" showErrorMessage="1" error="Selecione &lt;LQ se o valor da monitorização for inferior ao limite de quantificação, &lt;Ld se for inferior ao limite de deteção e deixe em branco ou selecione '-' se for um valor quantificavel." sqref="J16:J38 Q16:Q38 X16:X38 AE16:AE38" xr:uid="{00000000-0002-0000-0D00-000006000000}">
      <formula1>" -,&lt;LQ, &lt;Ld"</formula1>
    </dataValidation>
  </dataValidations>
  <hyperlinks>
    <hyperlink ref="B1" location="Atividade!A1" display="&lt; Voltar ao ínicio" xr:uid="{00000000-0004-0000-0D00-000000000000}"/>
  </hyperlinks>
  <pageMargins left="0.25" right="0.25" top="0.75" bottom="0.75" header="0.3" footer="0.3"/>
  <pageSetup paperSize="8" scale="28" fitToHeight="0"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D00-000003000000}">
          <x14:formula1>
            <xm:f>Suporte!$S$6:$S$155</xm:f>
          </x14:formula1>
          <xm:sqref>B16:B38</xm:sqref>
        </x14:dataValidation>
        <x14:dataValidation type="list" allowBlank="1" showInputMessage="1" showErrorMessage="1" xr:uid="{00000000-0002-0000-0D00-000004000000}">
          <x14:formula1>
            <xm:f>Suporte!$D$6:$D$10</xm:f>
          </x14:formula1>
          <xm:sqref>F16:F38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BR41"/>
  <sheetViews>
    <sheetView zoomScale="70" zoomScaleNormal="70" workbookViewId="0">
      <selection activeCell="H28" sqref="H28"/>
    </sheetView>
  </sheetViews>
  <sheetFormatPr defaultColWidth="9" defaultRowHeight="15"/>
  <cols>
    <col min="1" max="1" width="3.25" style="14" customWidth="1"/>
    <col min="2" max="2" width="20.875" style="14" customWidth="1"/>
    <col min="3" max="3" width="13.25" style="14" customWidth="1"/>
    <col min="4" max="4" width="10.625" style="14" customWidth="1"/>
    <col min="5" max="7" width="12" style="14" customWidth="1"/>
    <col min="8" max="8" width="12.75" style="14" customWidth="1"/>
    <col min="9" max="36" width="11.875" style="14" customWidth="1"/>
    <col min="37" max="37" width="5.375" style="14" customWidth="1"/>
    <col min="38" max="38" width="14.125" style="14" customWidth="1"/>
    <col min="39" max="39" width="9" style="14"/>
    <col min="40" max="40" width="12.5" style="14" customWidth="1"/>
    <col min="41" max="41" width="13.375" style="14" customWidth="1"/>
    <col min="42" max="42" width="9" style="14"/>
    <col min="43" max="43" width="17.25" style="14" customWidth="1"/>
    <col min="44" max="44" width="11.375" style="14" customWidth="1"/>
    <col min="45" max="48" width="9" style="14"/>
    <col min="49" max="49" width="4.75" style="14" customWidth="1"/>
    <col min="50" max="16384" width="9" style="14"/>
  </cols>
  <sheetData>
    <row r="1" spans="1:44" customFormat="1">
      <c r="B1" s="69" t="s">
        <v>193</v>
      </c>
    </row>
    <row r="2" spans="1:44" customFormat="1" ht="18">
      <c r="A2" s="108"/>
      <c r="B2" s="109" t="s">
        <v>342</v>
      </c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  <c r="T2" s="110"/>
      <c r="U2" s="110"/>
      <c r="V2" s="111"/>
      <c r="W2" s="111"/>
      <c r="X2" s="111"/>
      <c r="Y2" s="111"/>
      <c r="Z2" s="111"/>
      <c r="AA2" s="111"/>
      <c r="AB2" s="14"/>
    </row>
    <row r="3" spans="1:44" customFormat="1" ht="18">
      <c r="A3" s="144"/>
      <c r="B3" s="145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4"/>
      <c r="U3" s="144"/>
    </row>
    <row r="4" spans="1:44" customFormat="1" ht="18.75">
      <c r="A4" s="144"/>
      <c r="B4" s="304" t="s">
        <v>374</v>
      </c>
      <c r="C4" s="305"/>
      <c r="D4" s="144"/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144"/>
      <c r="P4" s="144"/>
      <c r="Q4" s="144"/>
      <c r="R4" s="144"/>
      <c r="S4" s="144"/>
      <c r="T4" s="144"/>
      <c r="U4" s="144"/>
      <c r="V4" s="144"/>
      <c r="W4" s="144"/>
      <c r="X4" s="144"/>
      <c r="Y4" s="144"/>
      <c r="Z4" s="144"/>
      <c r="AA4" s="144"/>
      <c r="AB4" s="14"/>
    </row>
    <row r="5" spans="1:44">
      <c r="A5" s="144"/>
      <c r="B5" s="306"/>
      <c r="C5" s="307"/>
      <c r="D5" s="307"/>
      <c r="E5" s="307"/>
      <c r="F5" s="307"/>
      <c r="G5" s="307"/>
      <c r="H5" s="307"/>
      <c r="I5" s="307"/>
      <c r="J5" s="307"/>
      <c r="K5" s="307"/>
      <c r="L5" s="307"/>
      <c r="M5" s="307"/>
      <c r="N5" s="307"/>
      <c r="O5" s="307"/>
      <c r="P5" s="307"/>
      <c r="Q5" s="307"/>
      <c r="R5" s="307"/>
      <c r="S5" s="307"/>
      <c r="T5" s="307"/>
      <c r="U5" s="307"/>
      <c r="V5" s="307"/>
      <c r="W5" s="307"/>
      <c r="X5" s="307"/>
      <c r="Y5" s="307"/>
      <c r="Z5" s="307"/>
      <c r="AA5" s="307"/>
      <c r="AB5" s="307"/>
      <c r="AC5" s="307"/>
      <c r="AD5" s="307"/>
      <c r="AE5" s="307"/>
      <c r="AF5" s="307"/>
      <c r="AG5" s="307"/>
      <c r="AH5" s="307"/>
      <c r="AI5" s="307"/>
      <c r="AJ5" s="307"/>
      <c r="AK5" s="308"/>
    </row>
    <row r="6" spans="1:44" ht="18" customHeight="1">
      <c r="A6" s="19"/>
      <c r="B6" s="747" t="s">
        <v>345</v>
      </c>
      <c r="C6" s="748"/>
      <c r="D6" s="748"/>
      <c r="E6" s="748"/>
      <c r="F6" s="74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K6" s="309"/>
    </row>
    <row r="7" spans="1:44" ht="18" customHeight="1">
      <c r="A7" s="19"/>
      <c r="B7" s="750" t="s">
        <v>346</v>
      </c>
      <c r="C7" s="751"/>
      <c r="D7" s="751"/>
      <c r="E7" s="675"/>
      <c r="F7" s="675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K7" s="309"/>
    </row>
    <row r="8" spans="1:44" ht="18" customHeight="1">
      <c r="A8" s="19"/>
      <c r="B8" s="752" t="s">
        <v>347</v>
      </c>
      <c r="C8" s="753"/>
      <c r="D8" s="754"/>
      <c r="E8" s="695"/>
      <c r="F8" s="697"/>
      <c r="G8" s="19"/>
      <c r="H8" s="310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K8" s="309"/>
    </row>
    <row r="9" spans="1:44" ht="18" customHeight="1">
      <c r="A9" s="19"/>
      <c r="B9" s="750" t="s">
        <v>348</v>
      </c>
      <c r="C9" s="751"/>
      <c r="D9" s="751"/>
      <c r="E9" s="675"/>
      <c r="F9" s="675"/>
      <c r="G9" s="19"/>
      <c r="H9" s="126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K9" s="309"/>
    </row>
    <row r="10" spans="1:44" ht="18" customHeight="1">
      <c r="A10" s="19"/>
      <c r="B10" s="752" t="s">
        <v>349</v>
      </c>
      <c r="C10" s="753"/>
      <c r="D10" s="754"/>
      <c r="E10" s="695"/>
      <c r="F10" s="697"/>
      <c r="G10" s="19"/>
      <c r="H10" s="310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K10" s="309"/>
    </row>
    <row r="11" spans="1:44" ht="18" customHeight="1">
      <c r="A11" s="19"/>
      <c r="B11" s="752" t="s">
        <v>350</v>
      </c>
      <c r="C11" s="753"/>
      <c r="D11" s="754"/>
      <c r="E11" s="695"/>
      <c r="F11" s="697"/>
      <c r="G11" s="759"/>
      <c r="H11" s="759"/>
      <c r="I11" s="759"/>
      <c r="J11" s="759"/>
      <c r="K11" s="759"/>
      <c r="L11" s="759"/>
      <c r="M11" s="759"/>
      <c r="N11" s="759"/>
      <c r="O11" s="760"/>
      <c r="P11" s="760"/>
      <c r="Q11" s="760"/>
      <c r="R11" s="760"/>
      <c r="S11" s="760"/>
      <c r="T11" s="760"/>
      <c r="U11" s="760"/>
      <c r="V11" s="760"/>
      <c r="W11" s="311"/>
      <c r="X11" s="311"/>
      <c r="Y11" s="311"/>
      <c r="Z11" s="311"/>
      <c r="AA11" s="311"/>
      <c r="AB11" s="311"/>
      <c r="AC11" s="19"/>
      <c r="AD11" s="19"/>
      <c r="AK11" s="309"/>
    </row>
    <row r="12" spans="1:44" ht="18.75">
      <c r="A12" s="19"/>
      <c r="B12" s="312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313"/>
      <c r="AK12" s="309"/>
    </row>
    <row r="13" spans="1:44" ht="18.75" customHeight="1">
      <c r="A13" s="19"/>
      <c r="B13" s="314"/>
      <c r="C13" s="19"/>
      <c r="D13" s="19"/>
      <c r="E13" s="19"/>
      <c r="F13" s="19"/>
      <c r="G13" s="19"/>
      <c r="H13" s="19"/>
      <c r="I13" s="755" t="s">
        <v>351</v>
      </c>
      <c r="J13" s="756"/>
      <c r="K13" s="756"/>
      <c r="L13" s="756"/>
      <c r="M13" s="756"/>
      <c r="N13" s="756"/>
      <c r="O13" s="757"/>
      <c r="P13" s="755" t="s">
        <v>352</v>
      </c>
      <c r="Q13" s="756"/>
      <c r="R13" s="756"/>
      <c r="S13" s="756"/>
      <c r="T13" s="756"/>
      <c r="U13" s="756"/>
      <c r="V13" s="757"/>
      <c r="W13" s="755" t="s">
        <v>353</v>
      </c>
      <c r="X13" s="756"/>
      <c r="Y13" s="756"/>
      <c r="Z13" s="756"/>
      <c r="AA13" s="756"/>
      <c r="AB13" s="756"/>
      <c r="AC13" s="757"/>
      <c r="AD13" s="755" t="s">
        <v>354</v>
      </c>
      <c r="AE13" s="756"/>
      <c r="AF13" s="756"/>
      <c r="AG13" s="756"/>
      <c r="AH13" s="756"/>
      <c r="AI13" s="756"/>
      <c r="AJ13" s="758"/>
      <c r="AK13" s="309"/>
      <c r="AL13" s="313"/>
      <c r="AM13" s="313"/>
      <c r="AN13" s="313"/>
    </row>
    <row r="14" spans="1:44" ht="40.5" customHeight="1">
      <c r="A14" s="19"/>
      <c r="B14" s="315"/>
      <c r="C14" s="90"/>
      <c r="D14" s="90"/>
      <c r="E14" s="90"/>
      <c r="F14" s="90"/>
      <c r="G14" s="90"/>
      <c r="H14" s="90"/>
      <c r="I14" s="316"/>
      <c r="J14" s="317"/>
      <c r="K14" s="317"/>
      <c r="L14" s="317"/>
      <c r="M14" s="317"/>
      <c r="N14" s="317"/>
      <c r="O14" s="317"/>
      <c r="P14" s="316"/>
      <c r="Q14" s="317"/>
      <c r="R14" s="317"/>
      <c r="S14" s="317"/>
      <c r="T14" s="317"/>
      <c r="U14" s="317"/>
      <c r="V14" s="317"/>
      <c r="W14" s="316"/>
      <c r="X14" s="317"/>
      <c r="Y14" s="317"/>
      <c r="Z14" s="317"/>
      <c r="AA14" s="317"/>
      <c r="AB14" s="317"/>
      <c r="AC14" s="317"/>
      <c r="AD14" s="316"/>
      <c r="AE14" s="317"/>
      <c r="AF14" s="317"/>
      <c r="AG14" s="317"/>
      <c r="AH14" s="317"/>
      <c r="AI14" s="317"/>
      <c r="AJ14" s="318"/>
      <c r="AK14" s="319"/>
      <c r="AL14" s="313"/>
      <c r="AM14" s="313"/>
      <c r="AN14" s="313"/>
      <c r="AO14" s="313"/>
      <c r="AP14" s="313"/>
      <c r="AQ14" s="313"/>
      <c r="AR14" s="313"/>
    </row>
    <row r="15" spans="1:44" ht="107.25" customHeight="1">
      <c r="A15" s="19"/>
      <c r="B15" s="320" t="s">
        <v>355</v>
      </c>
      <c r="C15" s="198" t="s">
        <v>356</v>
      </c>
      <c r="D15" s="95" t="s">
        <v>357</v>
      </c>
      <c r="E15" s="95" t="s">
        <v>358</v>
      </c>
      <c r="F15" s="95" t="s">
        <v>359</v>
      </c>
      <c r="G15" s="197" t="s">
        <v>225</v>
      </c>
      <c r="H15" s="197" t="s">
        <v>360</v>
      </c>
      <c r="I15" s="321" t="s">
        <v>361</v>
      </c>
      <c r="J15" s="322" t="s">
        <v>362</v>
      </c>
      <c r="K15" s="323" t="s">
        <v>363</v>
      </c>
      <c r="L15" s="323" t="s">
        <v>364</v>
      </c>
      <c r="M15" s="324" t="s">
        <v>365</v>
      </c>
      <c r="N15" s="324" t="s">
        <v>366</v>
      </c>
      <c r="O15" s="325" t="s">
        <v>367</v>
      </c>
      <c r="P15" s="326" t="s">
        <v>361</v>
      </c>
      <c r="Q15" s="327" t="s">
        <v>362</v>
      </c>
      <c r="R15" s="328" t="s">
        <v>363</v>
      </c>
      <c r="S15" s="328" t="s">
        <v>364</v>
      </c>
      <c r="T15" s="324" t="s">
        <v>365</v>
      </c>
      <c r="U15" s="324" t="s">
        <v>366</v>
      </c>
      <c r="V15" s="325" t="s">
        <v>367</v>
      </c>
      <c r="W15" s="326" t="s">
        <v>361</v>
      </c>
      <c r="X15" s="327" t="s">
        <v>362</v>
      </c>
      <c r="Y15" s="328" t="s">
        <v>363</v>
      </c>
      <c r="Z15" s="328" t="s">
        <v>364</v>
      </c>
      <c r="AA15" s="324" t="s">
        <v>365</v>
      </c>
      <c r="AB15" s="324" t="s">
        <v>366</v>
      </c>
      <c r="AC15" s="325" t="s">
        <v>367</v>
      </c>
      <c r="AD15" s="326" t="s">
        <v>361</v>
      </c>
      <c r="AE15" s="327" t="s">
        <v>362</v>
      </c>
      <c r="AF15" s="328" t="s">
        <v>363</v>
      </c>
      <c r="AG15" s="328" t="s">
        <v>364</v>
      </c>
      <c r="AH15" s="324" t="s">
        <v>365</v>
      </c>
      <c r="AI15" s="324" t="s">
        <v>366</v>
      </c>
      <c r="AJ15" s="325" t="s">
        <v>367</v>
      </c>
      <c r="AK15" s="319"/>
      <c r="AL15" s="313"/>
      <c r="AM15" s="313"/>
      <c r="AN15" s="313"/>
      <c r="AO15" s="313"/>
      <c r="AP15" s="313"/>
      <c r="AQ15" s="313"/>
      <c r="AR15" s="313"/>
    </row>
    <row r="16" spans="1:44" ht="36.75" customHeight="1">
      <c r="A16" s="19"/>
      <c r="B16" s="329" t="s">
        <v>214</v>
      </c>
      <c r="C16" s="171"/>
      <c r="D16" s="317"/>
      <c r="E16" s="98" t="str">
        <f>IFERROR((M16*I16*IF(J16="&lt;LQ",(1/3),(IF(J16="&lt;Ld",0,1)))+T16*P16*IF(Q16="&lt;LQ",(1/3),(IF(Q16="&lt;Ld",0,1)))+AA16*W16*IF(X16="&lt;LQ",(1/3),(IF(X16="&lt;Ld",0,1)))+AH16*AD16*IF(AE16="&lt;LQ",(1/3),(IF(AE16="&lt;Ld",0,1))))/COUNTA(I16,P16,W16,AD16)*(IF(F16="mg/Nm3",(10^-6),IF(F16="µg/m3",(10^-9),IF(F16="ng/Nm3",(10^-12),""))))*$E$9,"")</f>
        <v/>
      </c>
      <c r="F16" s="330" t="s">
        <v>214</v>
      </c>
      <c r="G16" s="171"/>
      <c r="H16" s="331" t="s">
        <v>214</v>
      </c>
      <c r="I16" s="316"/>
      <c r="J16" s="176"/>
      <c r="K16" s="174"/>
      <c r="L16" s="332">
        <f>I16*IF(K16=21,1,(IF(ISNUMBER($E$10),(21-$E$10)/(21-K16),1)))</f>
        <v>0</v>
      </c>
      <c r="M16" s="317"/>
      <c r="N16" s="317"/>
      <c r="O16" s="333"/>
      <c r="P16" s="316"/>
      <c r="Q16" s="176"/>
      <c r="R16" s="174"/>
      <c r="S16" s="332">
        <f>P16*IF(R16=21,1,(IF(ISNUMBER($E$10),(21-$E$10)/(21-R16),1)))</f>
        <v>0</v>
      </c>
      <c r="T16" s="317"/>
      <c r="U16" s="317"/>
      <c r="V16" s="333"/>
      <c r="W16" s="316"/>
      <c r="X16" s="176"/>
      <c r="Y16" s="174"/>
      <c r="Z16" s="332">
        <f>W16*IF(Y16=21,1,(IF(ISNUMBER($E$10),(21-$E$10)/(21-Y16),1)))</f>
        <v>0</v>
      </c>
      <c r="AA16" s="317"/>
      <c r="AB16" s="317"/>
      <c r="AC16" s="333"/>
      <c r="AD16" s="316"/>
      <c r="AE16" s="176"/>
      <c r="AF16" s="174"/>
      <c r="AG16" s="332">
        <f>AD16*IF(AF16=21,1,(IF(ISNUMBER($E$10),(21-$E$10)/(21-AF16),1)))</f>
        <v>0</v>
      </c>
      <c r="AH16" s="317"/>
      <c r="AI16" s="317"/>
      <c r="AJ16" s="333"/>
      <c r="AK16" s="319"/>
      <c r="AL16" s="313"/>
      <c r="AM16" s="313"/>
      <c r="AN16" s="313"/>
      <c r="AO16" s="313"/>
      <c r="AP16" s="313"/>
      <c r="AQ16" s="313"/>
      <c r="AR16" s="313"/>
    </row>
    <row r="17" spans="1:70" ht="36.75" customHeight="1">
      <c r="A17" s="19"/>
      <c r="B17" s="329" t="s">
        <v>214</v>
      </c>
      <c r="C17" s="171"/>
      <c r="D17" s="317"/>
      <c r="E17" s="98" t="str">
        <f t="shared" ref="E17:E38" si="0">IFERROR((M17*I17*IF(J17="&lt;LQ",(1/3),(IF(J17="&lt;Ld",0,1)))+T17*P17*IF(Q17="&lt;LQ",(1/3),(IF(Q17="&lt;Ld",0,1)))+AA17*W17*IF(X17="&lt;LQ",(1/3),(IF(X17="&lt;Ld",0,1)))+AH17*AD17*IF(AE17="&lt;LQ",(1/3),(IF(AE17="&lt;Ld",0,1))))/COUNTA(I17,P17,W17,AD17)*(IF(F17="mg/Nm3",(10^-6),IF(F17="µg/m3",(10^-9),IF(F17="ng/Nm3",(10^-12),""))))*$E$9,"")</f>
        <v/>
      </c>
      <c r="F17" s="330" t="s">
        <v>214</v>
      </c>
      <c r="G17" s="171"/>
      <c r="H17" s="331" t="s">
        <v>214</v>
      </c>
      <c r="I17" s="316"/>
      <c r="J17" s="176"/>
      <c r="K17" s="174"/>
      <c r="L17" s="332">
        <f t="shared" ref="L17:L38" si="1">I17*IF(K17=21,1,(IF(ISNUMBER($E$10),(21-$E$10)/(21-K17),1)))</f>
        <v>0</v>
      </c>
      <c r="M17" s="317"/>
      <c r="N17" s="317"/>
      <c r="O17" s="334"/>
      <c r="P17" s="316"/>
      <c r="Q17" s="176"/>
      <c r="R17" s="174"/>
      <c r="S17" s="332">
        <f t="shared" ref="S17:S38" si="2">P17*IF(R17=21,1,(IF(ISNUMBER($E$10),(21-$E$10)/(21-R17),1)))</f>
        <v>0</v>
      </c>
      <c r="T17" s="317"/>
      <c r="U17" s="317"/>
      <c r="V17" s="318"/>
      <c r="W17" s="316"/>
      <c r="X17" s="176"/>
      <c r="Y17" s="174"/>
      <c r="Z17" s="332">
        <f t="shared" ref="Z17:Z38" si="3">W17*IF(Y17=21,1,(IF(ISNUMBER($E$10),(21-$E$10)/(21-Y17),1)))</f>
        <v>0</v>
      </c>
      <c r="AA17" s="317"/>
      <c r="AB17" s="317"/>
      <c r="AC17" s="333"/>
      <c r="AD17" s="316"/>
      <c r="AE17" s="176"/>
      <c r="AF17" s="174"/>
      <c r="AG17" s="332">
        <f t="shared" ref="AG17:AG38" si="4">AD17*IF(AF17=21,1,(IF(ISNUMBER($E$10),(21-$E$10)/(21-AF17),1)))</f>
        <v>0</v>
      </c>
      <c r="AH17" s="317"/>
      <c r="AI17" s="317"/>
      <c r="AJ17" s="333"/>
      <c r="AK17" s="319"/>
      <c r="AL17" s="313"/>
      <c r="AM17" s="313"/>
      <c r="AN17" s="313"/>
      <c r="AO17" s="313"/>
      <c r="AP17" s="313"/>
      <c r="AQ17" s="313"/>
      <c r="AR17" s="313"/>
      <c r="AS17" s="19"/>
      <c r="AT17" s="19"/>
    </row>
    <row r="18" spans="1:70" ht="36.75" customHeight="1">
      <c r="A18" s="19"/>
      <c r="B18" s="329" t="s">
        <v>214</v>
      </c>
      <c r="C18" s="171"/>
      <c r="D18" s="317"/>
      <c r="E18" s="98" t="str">
        <f t="shared" si="0"/>
        <v/>
      </c>
      <c r="F18" s="330" t="s">
        <v>214</v>
      </c>
      <c r="G18" s="171"/>
      <c r="H18" s="331" t="s">
        <v>214</v>
      </c>
      <c r="I18" s="316"/>
      <c r="J18" s="176"/>
      <c r="K18" s="174"/>
      <c r="L18" s="332">
        <f t="shared" si="1"/>
        <v>0</v>
      </c>
      <c r="M18" s="317"/>
      <c r="N18" s="317"/>
      <c r="O18" s="333"/>
      <c r="P18" s="316"/>
      <c r="Q18" s="176"/>
      <c r="R18" s="174"/>
      <c r="S18" s="332">
        <f t="shared" si="2"/>
        <v>0</v>
      </c>
      <c r="T18" s="317"/>
      <c r="U18" s="317"/>
      <c r="V18" s="318"/>
      <c r="W18" s="316"/>
      <c r="X18" s="176"/>
      <c r="Y18" s="174"/>
      <c r="Z18" s="332">
        <f t="shared" si="3"/>
        <v>0</v>
      </c>
      <c r="AA18" s="317"/>
      <c r="AB18" s="317"/>
      <c r="AC18" s="333"/>
      <c r="AD18" s="316"/>
      <c r="AE18" s="176"/>
      <c r="AF18" s="174"/>
      <c r="AG18" s="332">
        <f t="shared" si="4"/>
        <v>0</v>
      </c>
      <c r="AH18" s="317"/>
      <c r="AI18" s="317"/>
      <c r="AJ18" s="333"/>
      <c r="AK18" s="319"/>
      <c r="AL18" s="313"/>
      <c r="AM18" s="313"/>
      <c r="AN18" s="313"/>
      <c r="AO18" s="313"/>
      <c r="AP18" s="313"/>
      <c r="AQ18" s="313"/>
      <c r="AR18" s="313"/>
      <c r="AS18" s="19"/>
      <c r="AT18" s="19"/>
    </row>
    <row r="19" spans="1:70" ht="36.75" customHeight="1">
      <c r="A19" s="19"/>
      <c r="B19" s="329" t="s">
        <v>214</v>
      </c>
      <c r="C19" s="171"/>
      <c r="D19" s="317"/>
      <c r="E19" s="98" t="str">
        <f t="shared" si="0"/>
        <v/>
      </c>
      <c r="F19" s="330" t="s">
        <v>214</v>
      </c>
      <c r="G19" s="171"/>
      <c r="H19" s="331" t="s">
        <v>214</v>
      </c>
      <c r="I19" s="316"/>
      <c r="J19" s="176"/>
      <c r="K19" s="174"/>
      <c r="L19" s="332">
        <f t="shared" si="1"/>
        <v>0</v>
      </c>
      <c r="M19" s="317"/>
      <c r="N19" s="317"/>
      <c r="O19" s="333"/>
      <c r="P19" s="316"/>
      <c r="Q19" s="176"/>
      <c r="R19" s="174"/>
      <c r="S19" s="332">
        <f t="shared" si="2"/>
        <v>0</v>
      </c>
      <c r="T19" s="317"/>
      <c r="U19" s="317"/>
      <c r="V19" s="318"/>
      <c r="W19" s="316"/>
      <c r="X19" s="176"/>
      <c r="Y19" s="174"/>
      <c r="Z19" s="332">
        <f t="shared" si="3"/>
        <v>0</v>
      </c>
      <c r="AA19" s="317"/>
      <c r="AB19" s="317"/>
      <c r="AC19" s="333"/>
      <c r="AD19" s="316"/>
      <c r="AE19" s="176"/>
      <c r="AF19" s="174"/>
      <c r="AG19" s="332">
        <f t="shared" si="4"/>
        <v>0</v>
      </c>
      <c r="AH19" s="317"/>
      <c r="AI19" s="317"/>
      <c r="AJ19" s="333"/>
      <c r="AK19" s="319"/>
      <c r="AL19" s="313"/>
      <c r="AM19" s="313"/>
      <c r="AN19" s="313"/>
      <c r="AO19" s="313"/>
      <c r="AP19" s="313"/>
      <c r="AQ19" s="313"/>
      <c r="AR19" s="313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P19" s="19"/>
    </row>
    <row r="20" spans="1:70" ht="36.75" customHeight="1">
      <c r="A20" s="19"/>
      <c r="B20" s="329" t="s">
        <v>214</v>
      </c>
      <c r="C20" s="171"/>
      <c r="D20" s="317"/>
      <c r="E20" s="98" t="str">
        <f t="shared" si="0"/>
        <v/>
      </c>
      <c r="F20" s="330" t="s">
        <v>214</v>
      </c>
      <c r="G20" s="171"/>
      <c r="H20" s="331" t="s">
        <v>214</v>
      </c>
      <c r="I20" s="316"/>
      <c r="J20" s="176"/>
      <c r="K20" s="174"/>
      <c r="L20" s="332">
        <f t="shared" si="1"/>
        <v>0</v>
      </c>
      <c r="M20" s="317"/>
      <c r="N20" s="317"/>
      <c r="O20" s="333"/>
      <c r="P20" s="316"/>
      <c r="Q20" s="176"/>
      <c r="R20" s="174"/>
      <c r="S20" s="332">
        <f t="shared" si="2"/>
        <v>0</v>
      </c>
      <c r="T20" s="317"/>
      <c r="U20" s="317"/>
      <c r="V20" s="318"/>
      <c r="W20" s="316"/>
      <c r="X20" s="176"/>
      <c r="Y20" s="174"/>
      <c r="Z20" s="332">
        <f t="shared" si="3"/>
        <v>0</v>
      </c>
      <c r="AA20" s="317"/>
      <c r="AB20" s="317"/>
      <c r="AC20" s="333"/>
      <c r="AD20" s="316"/>
      <c r="AE20" s="176"/>
      <c r="AF20" s="174"/>
      <c r="AG20" s="332">
        <f t="shared" si="4"/>
        <v>0</v>
      </c>
      <c r="AH20" s="317"/>
      <c r="AI20" s="317"/>
      <c r="AJ20" s="333"/>
      <c r="AK20" s="319"/>
      <c r="AL20" s="313"/>
      <c r="AM20" s="313"/>
      <c r="AN20" s="313"/>
      <c r="AO20" s="313"/>
      <c r="AP20" s="313"/>
      <c r="AQ20" s="313"/>
      <c r="AR20" s="313"/>
      <c r="AS20" s="19"/>
      <c r="AT20" s="19"/>
      <c r="AU20" s="19"/>
      <c r="AV20" s="19"/>
      <c r="AW20" s="19"/>
      <c r="AX20" s="19"/>
      <c r="AY20" s="19"/>
      <c r="AZ20" s="19"/>
      <c r="BA20" s="19"/>
      <c r="BB20" s="19"/>
      <c r="BC20" s="19"/>
      <c r="BD20" s="19"/>
      <c r="BE20" s="19"/>
      <c r="BF20" s="19"/>
      <c r="BG20" s="19"/>
      <c r="BH20" s="19"/>
      <c r="BI20" s="19"/>
      <c r="BP20" s="19"/>
    </row>
    <row r="21" spans="1:70" ht="36.75" customHeight="1">
      <c r="A21" s="19"/>
      <c r="B21" s="329" t="s">
        <v>214</v>
      </c>
      <c r="C21" s="171"/>
      <c r="D21" s="317"/>
      <c r="E21" s="98" t="str">
        <f t="shared" si="0"/>
        <v/>
      </c>
      <c r="F21" s="330" t="s">
        <v>214</v>
      </c>
      <c r="G21" s="171"/>
      <c r="H21" s="331" t="s">
        <v>214</v>
      </c>
      <c r="I21" s="316"/>
      <c r="J21" s="176"/>
      <c r="K21" s="174"/>
      <c r="L21" s="332">
        <f t="shared" si="1"/>
        <v>0</v>
      </c>
      <c r="M21" s="317"/>
      <c r="N21" s="317"/>
      <c r="O21" s="333"/>
      <c r="P21" s="316"/>
      <c r="Q21" s="176"/>
      <c r="R21" s="174"/>
      <c r="S21" s="332">
        <f t="shared" si="2"/>
        <v>0</v>
      </c>
      <c r="T21" s="317"/>
      <c r="U21" s="317"/>
      <c r="V21" s="318"/>
      <c r="W21" s="316"/>
      <c r="X21" s="176"/>
      <c r="Y21" s="174"/>
      <c r="Z21" s="332">
        <f t="shared" si="3"/>
        <v>0</v>
      </c>
      <c r="AA21" s="317"/>
      <c r="AB21" s="317"/>
      <c r="AC21" s="333"/>
      <c r="AD21" s="316"/>
      <c r="AE21" s="176"/>
      <c r="AF21" s="174"/>
      <c r="AG21" s="332">
        <f t="shared" si="4"/>
        <v>0</v>
      </c>
      <c r="AH21" s="317"/>
      <c r="AI21" s="317"/>
      <c r="AJ21" s="333"/>
      <c r="AK21" s="319"/>
      <c r="AL21" s="313"/>
      <c r="AM21" s="313"/>
      <c r="AN21" s="313"/>
      <c r="AO21" s="313"/>
      <c r="AP21" s="313"/>
      <c r="AQ21" s="313"/>
      <c r="AR21" s="313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P21" s="19"/>
    </row>
    <row r="22" spans="1:70" ht="36.75" customHeight="1">
      <c r="A22" s="19"/>
      <c r="B22" s="329" t="s">
        <v>214</v>
      </c>
      <c r="C22" s="171"/>
      <c r="D22" s="317"/>
      <c r="E22" s="98" t="str">
        <f t="shared" si="0"/>
        <v/>
      </c>
      <c r="F22" s="330" t="s">
        <v>214</v>
      </c>
      <c r="G22" s="171"/>
      <c r="H22" s="331" t="s">
        <v>214</v>
      </c>
      <c r="I22" s="316"/>
      <c r="J22" s="176"/>
      <c r="K22" s="174"/>
      <c r="L22" s="332">
        <f t="shared" si="1"/>
        <v>0</v>
      </c>
      <c r="M22" s="317"/>
      <c r="N22" s="317"/>
      <c r="O22" s="333"/>
      <c r="P22" s="316"/>
      <c r="Q22" s="176"/>
      <c r="R22" s="174"/>
      <c r="S22" s="332">
        <f t="shared" si="2"/>
        <v>0</v>
      </c>
      <c r="T22" s="317"/>
      <c r="U22" s="317"/>
      <c r="V22" s="318"/>
      <c r="W22" s="316"/>
      <c r="X22" s="176"/>
      <c r="Y22" s="174"/>
      <c r="Z22" s="332">
        <f t="shared" si="3"/>
        <v>0</v>
      </c>
      <c r="AA22" s="317"/>
      <c r="AB22" s="317"/>
      <c r="AC22" s="333"/>
      <c r="AD22" s="316"/>
      <c r="AE22" s="176"/>
      <c r="AF22" s="174"/>
      <c r="AG22" s="332">
        <f t="shared" si="4"/>
        <v>0</v>
      </c>
      <c r="AH22" s="317"/>
      <c r="AI22" s="317"/>
      <c r="AJ22" s="333"/>
      <c r="AK22" s="319"/>
      <c r="AL22" s="313"/>
      <c r="AM22" s="313"/>
      <c r="AN22" s="313"/>
      <c r="AO22" s="313"/>
      <c r="AP22" s="313"/>
      <c r="AQ22" s="313"/>
      <c r="AR22" s="313"/>
      <c r="AS22" s="19"/>
      <c r="AT22" s="19"/>
      <c r="AU22" s="19"/>
      <c r="AV22" s="19"/>
      <c r="AW22" s="19"/>
      <c r="AX22" s="19"/>
      <c r="AY22" s="19"/>
      <c r="AZ22" s="19"/>
      <c r="BA22" s="19"/>
      <c r="BB22" s="19"/>
      <c r="BC22" s="19"/>
      <c r="BD22" s="19"/>
      <c r="BE22" s="19"/>
      <c r="BF22" s="19"/>
      <c r="BG22" s="19"/>
      <c r="BH22" s="19"/>
      <c r="BI22" s="19"/>
      <c r="BP22" s="19"/>
    </row>
    <row r="23" spans="1:70" ht="36.75" customHeight="1">
      <c r="A23" s="19"/>
      <c r="B23" s="329" t="s">
        <v>214</v>
      </c>
      <c r="C23" s="171"/>
      <c r="D23" s="317"/>
      <c r="E23" s="98" t="str">
        <f t="shared" si="0"/>
        <v/>
      </c>
      <c r="F23" s="330" t="s">
        <v>214</v>
      </c>
      <c r="G23" s="171"/>
      <c r="H23" s="331" t="s">
        <v>214</v>
      </c>
      <c r="I23" s="316"/>
      <c r="J23" s="176"/>
      <c r="K23" s="174"/>
      <c r="L23" s="332">
        <f t="shared" si="1"/>
        <v>0</v>
      </c>
      <c r="M23" s="317"/>
      <c r="N23" s="317"/>
      <c r="O23" s="333"/>
      <c r="P23" s="316"/>
      <c r="Q23" s="176"/>
      <c r="R23" s="174"/>
      <c r="S23" s="332">
        <f t="shared" si="2"/>
        <v>0</v>
      </c>
      <c r="T23" s="317"/>
      <c r="U23" s="317"/>
      <c r="V23" s="318"/>
      <c r="W23" s="316"/>
      <c r="X23" s="176"/>
      <c r="Y23" s="174"/>
      <c r="Z23" s="332">
        <f t="shared" si="3"/>
        <v>0</v>
      </c>
      <c r="AA23" s="317"/>
      <c r="AB23" s="317"/>
      <c r="AC23" s="333"/>
      <c r="AD23" s="316"/>
      <c r="AE23" s="176"/>
      <c r="AF23" s="174"/>
      <c r="AG23" s="332">
        <f t="shared" si="4"/>
        <v>0</v>
      </c>
      <c r="AH23" s="317"/>
      <c r="AI23" s="317"/>
      <c r="AJ23" s="333"/>
      <c r="AK23" s="319"/>
      <c r="AL23" s="313"/>
      <c r="AM23" s="313"/>
      <c r="AN23" s="313"/>
      <c r="AO23" s="313"/>
      <c r="AP23" s="313"/>
      <c r="AQ23" s="313"/>
      <c r="AR23" s="313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19"/>
      <c r="BE23" s="19"/>
      <c r="BF23" s="19"/>
      <c r="BG23" s="19"/>
      <c r="BH23" s="19"/>
      <c r="BI23" s="19"/>
      <c r="BP23" s="19"/>
    </row>
    <row r="24" spans="1:70" ht="36.75" customHeight="1">
      <c r="A24" s="19"/>
      <c r="B24" s="329" t="s">
        <v>214</v>
      </c>
      <c r="C24" s="171"/>
      <c r="D24" s="317"/>
      <c r="E24" s="98" t="str">
        <f t="shared" si="0"/>
        <v/>
      </c>
      <c r="F24" s="330" t="s">
        <v>214</v>
      </c>
      <c r="G24" s="171"/>
      <c r="H24" s="331" t="s">
        <v>214</v>
      </c>
      <c r="I24" s="316"/>
      <c r="J24" s="176"/>
      <c r="K24" s="174"/>
      <c r="L24" s="332">
        <f t="shared" si="1"/>
        <v>0</v>
      </c>
      <c r="M24" s="317"/>
      <c r="N24" s="317"/>
      <c r="O24" s="333"/>
      <c r="P24" s="316"/>
      <c r="Q24" s="176"/>
      <c r="R24" s="174"/>
      <c r="S24" s="332">
        <f t="shared" si="2"/>
        <v>0</v>
      </c>
      <c r="T24" s="317"/>
      <c r="U24" s="317"/>
      <c r="V24" s="318"/>
      <c r="W24" s="316"/>
      <c r="X24" s="176"/>
      <c r="Y24" s="174"/>
      <c r="Z24" s="332">
        <f t="shared" si="3"/>
        <v>0</v>
      </c>
      <c r="AA24" s="317"/>
      <c r="AB24" s="317"/>
      <c r="AC24" s="333"/>
      <c r="AD24" s="316"/>
      <c r="AE24" s="176"/>
      <c r="AF24" s="174"/>
      <c r="AG24" s="332">
        <f t="shared" si="4"/>
        <v>0</v>
      </c>
      <c r="AH24" s="317"/>
      <c r="AI24" s="317"/>
      <c r="AJ24" s="333"/>
      <c r="AK24" s="319"/>
      <c r="AL24" s="313"/>
      <c r="AM24" s="313"/>
      <c r="AN24" s="313"/>
      <c r="AO24" s="313"/>
      <c r="AP24" s="313"/>
      <c r="AQ24" s="313"/>
      <c r="AR24" s="313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19"/>
      <c r="BE24" s="19"/>
      <c r="BF24" s="19"/>
      <c r="BG24" s="19"/>
      <c r="BH24" s="19"/>
      <c r="BI24" s="19"/>
      <c r="BP24" s="19"/>
    </row>
    <row r="25" spans="1:70" ht="36.75" customHeight="1">
      <c r="A25" s="19"/>
      <c r="B25" s="329" t="s">
        <v>214</v>
      </c>
      <c r="C25" s="171"/>
      <c r="D25" s="317"/>
      <c r="E25" s="98" t="str">
        <f t="shared" si="0"/>
        <v/>
      </c>
      <c r="F25" s="330" t="s">
        <v>214</v>
      </c>
      <c r="G25" s="171"/>
      <c r="H25" s="331" t="s">
        <v>214</v>
      </c>
      <c r="I25" s="316"/>
      <c r="J25" s="176"/>
      <c r="K25" s="174"/>
      <c r="L25" s="332">
        <f t="shared" si="1"/>
        <v>0</v>
      </c>
      <c r="M25" s="317"/>
      <c r="N25" s="317"/>
      <c r="O25" s="333"/>
      <c r="P25" s="316"/>
      <c r="Q25" s="176"/>
      <c r="R25" s="174"/>
      <c r="S25" s="332">
        <f t="shared" si="2"/>
        <v>0</v>
      </c>
      <c r="T25" s="317"/>
      <c r="U25" s="317"/>
      <c r="V25" s="318"/>
      <c r="W25" s="316"/>
      <c r="X25" s="176"/>
      <c r="Y25" s="174"/>
      <c r="Z25" s="332">
        <f t="shared" si="3"/>
        <v>0</v>
      </c>
      <c r="AA25" s="317"/>
      <c r="AB25" s="317"/>
      <c r="AC25" s="333"/>
      <c r="AD25" s="316"/>
      <c r="AE25" s="176"/>
      <c r="AF25" s="174"/>
      <c r="AG25" s="332">
        <f t="shared" si="4"/>
        <v>0</v>
      </c>
      <c r="AH25" s="317"/>
      <c r="AI25" s="317"/>
      <c r="AJ25" s="333"/>
      <c r="AK25" s="319"/>
      <c r="AL25" s="313"/>
      <c r="AM25" s="313"/>
      <c r="AN25" s="313"/>
      <c r="AO25" s="313"/>
      <c r="AP25" s="313"/>
      <c r="AQ25" s="313"/>
      <c r="AR25" s="313"/>
      <c r="AS25" s="19"/>
      <c r="AT25" s="19"/>
      <c r="AU25" s="19"/>
      <c r="AV25" s="19"/>
      <c r="AW25" s="19"/>
      <c r="AX25" s="19"/>
      <c r="AY25" s="19"/>
      <c r="AZ25" s="19"/>
      <c r="BA25" s="19"/>
      <c r="BB25" s="19"/>
      <c r="BC25" s="19"/>
      <c r="BD25" s="19"/>
      <c r="BE25" s="19"/>
      <c r="BF25" s="19"/>
      <c r="BG25" s="19"/>
      <c r="BH25" s="19"/>
      <c r="BI25" s="19"/>
      <c r="BP25" s="19"/>
    </row>
    <row r="26" spans="1:70" ht="36.75" customHeight="1">
      <c r="A26" s="19"/>
      <c r="B26" s="329" t="s">
        <v>214</v>
      </c>
      <c r="C26" s="171"/>
      <c r="D26" s="317"/>
      <c r="E26" s="98" t="str">
        <f t="shared" si="0"/>
        <v/>
      </c>
      <c r="F26" s="330" t="s">
        <v>214</v>
      </c>
      <c r="G26" s="171"/>
      <c r="H26" s="331" t="s">
        <v>214</v>
      </c>
      <c r="I26" s="316"/>
      <c r="J26" s="176"/>
      <c r="K26" s="174"/>
      <c r="L26" s="332">
        <f t="shared" si="1"/>
        <v>0</v>
      </c>
      <c r="M26" s="317"/>
      <c r="N26" s="317"/>
      <c r="O26" s="333"/>
      <c r="P26" s="316"/>
      <c r="Q26" s="176"/>
      <c r="R26" s="174"/>
      <c r="S26" s="332">
        <f t="shared" si="2"/>
        <v>0</v>
      </c>
      <c r="T26" s="317"/>
      <c r="U26" s="317"/>
      <c r="V26" s="318"/>
      <c r="W26" s="316"/>
      <c r="X26" s="176"/>
      <c r="Y26" s="174"/>
      <c r="Z26" s="332">
        <f t="shared" si="3"/>
        <v>0</v>
      </c>
      <c r="AA26" s="317"/>
      <c r="AB26" s="317"/>
      <c r="AC26" s="333"/>
      <c r="AD26" s="316"/>
      <c r="AE26" s="176"/>
      <c r="AF26" s="174"/>
      <c r="AG26" s="332">
        <f t="shared" si="4"/>
        <v>0</v>
      </c>
      <c r="AH26" s="317"/>
      <c r="AI26" s="317"/>
      <c r="AJ26" s="333"/>
      <c r="AK26" s="319"/>
      <c r="AL26" s="313"/>
      <c r="AM26" s="313"/>
      <c r="AN26" s="313"/>
      <c r="AO26" s="313"/>
      <c r="AP26" s="313"/>
      <c r="AQ26" s="313"/>
      <c r="AR26" s="313"/>
      <c r="AS26" s="19"/>
      <c r="AT26" s="19"/>
      <c r="AU26" s="19"/>
      <c r="AV26" s="19"/>
      <c r="AW26" s="19"/>
      <c r="AX26" s="19"/>
      <c r="AY26" s="19"/>
      <c r="AZ26" s="19"/>
      <c r="BA26" s="19"/>
      <c r="BB26" s="19"/>
      <c r="BC26" s="19"/>
      <c r="BD26" s="19"/>
      <c r="BE26" s="19"/>
      <c r="BF26" s="19"/>
      <c r="BG26" s="19"/>
      <c r="BH26" s="19"/>
      <c r="BI26" s="19"/>
      <c r="BP26" s="19"/>
    </row>
    <row r="27" spans="1:70" ht="36.75" customHeight="1">
      <c r="A27" s="19"/>
      <c r="B27" s="329" t="s">
        <v>214</v>
      </c>
      <c r="C27" s="171"/>
      <c r="D27" s="317"/>
      <c r="E27" s="98" t="str">
        <f t="shared" si="0"/>
        <v/>
      </c>
      <c r="F27" s="330" t="s">
        <v>214</v>
      </c>
      <c r="G27" s="171"/>
      <c r="H27" s="331" t="s">
        <v>214</v>
      </c>
      <c r="I27" s="316"/>
      <c r="J27" s="176"/>
      <c r="K27" s="174"/>
      <c r="L27" s="332">
        <f t="shared" si="1"/>
        <v>0</v>
      </c>
      <c r="M27" s="317"/>
      <c r="N27" s="317"/>
      <c r="O27" s="333"/>
      <c r="P27" s="316"/>
      <c r="Q27" s="176"/>
      <c r="R27" s="174"/>
      <c r="S27" s="332">
        <f t="shared" si="2"/>
        <v>0</v>
      </c>
      <c r="T27" s="317"/>
      <c r="U27" s="317"/>
      <c r="V27" s="318"/>
      <c r="W27" s="316"/>
      <c r="X27" s="176"/>
      <c r="Y27" s="174"/>
      <c r="Z27" s="332">
        <f t="shared" si="3"/>
        <v>0</v>
      </c>
      <c r="AA27" s="317"/>
      <c r="AB27" s="317"/>
      <c r="AC27" s="333"/>
      <c r="AD27" s="316"/>
      <c r="AE27" s="176"/>
      <c r="AF27" s="174"/>
      <c r="AG27" s="332">
        <f t="shared" si="4"/>
        <v>0</v>
      </c>
      <c r="AH27" s="317"/>
      <c r="AI27" s="317"/>
      <c r="AJ27" s="333"/>
      <c r="AK27" s="319"/>
      <c r="AL27" s="313"/>
      <c r="AM27" s="313"/>
      <c r="AN27" s="313"/>
      <c r="AO27" s="313"/>
      <c r="AP27" s="313"/>
      <c r="AQ27" s="313"/>
      <c r="AR27" s="313"/>
      <c r="AS27" s="19"/>
      <c r="AT27" s="19"/>
      <c r="AU27" s="19"/>
      <c r="AV27" s="19"/>
      <c r="AW27" s="19"/>
      <c r="AX27" s="19"/>
      <c r="AY27" s="19"/>
      <c r="AZ27" s="19"/>
      <c r="BA27" s="19"/>
      <c r="BB27" s="19"/>
      <c r="BC27" s="19"/>
      <c r="BD27" s="19"/>
      <c r="BE27" s="19"/>
      <c r="BF27" s="19"/>
      <c r="BG27" s="19"/>
      <c r="BH27" s="19"/>
      <c r="BI27" s="19"/>
      <c r="BP27" s="19"/>
    </row>
    <row r="28" spans="1:70" ht="36.75" customHeight="1">
      <c r="A28" s="19"/>
      <c r="B28" s="329" t="s">
        <v>214</v>
      </c>
      <c r="C28" s="171"/>
      <c r="D28" s="317"/>
      <c r="E28" s="98" t="str">
        <f t="shared" si="0"/>
        <v/>
      </c>
      <c r="F28" s="330" t="s">
        <v>214</v>
      </c>
      <c r="G28" s="171"/>
      <c r="H28" s="331" t="s">
        <v>214</v>
      </c>
      <c r="I28" s="316"/>
      <c r="J28" s="176"/>
      <c r="K28" s="174"/>
      <c r="L28" s="332">
        <f t="shared" si="1"/>
        <v>0</v>
      </c>
      <c r="M28" s="317"/>
      <c r="N28" s="317"/>
      <c r="O28" s="333"/>
      <c r="P28" s="316"/>
      <c r="Q28" s="176"/>
      <c r="R28" s="174"/>
      <c r="S28" s="332">
        <f t="shared" si="2"/>
        <v>0</v>
      </c>
      <c r="T28" s="317"/>
      <c r="U28" s="317"/>
      <c r="V28" s="318"/>
      <c r="W28" s="316"/>
      <c r="X28" s="176"/>
      <c r="Y28" s="174"/>
      <c r="Z28" s="332">
        <f t="shared" si="3"/>
        <v>0</v>
      </c>
      <c r="AA28" s="317"/>
      <c r="AB28" s="317"/>
      <c r="AC28" s="333"/>
      <c r="AD28" s="316"/>
      <c r="AE28" s="176"/>
      <c r="AF28" s="174"/>
      <c r="AG28" s="332">
        <f t="shared" si="4"/>
        <v>0</v>
      </c>
      <c r="AH28" s="317"/>
      <c r="AI28" s="317"/>
      <c r="AJ28" s="333"/>
      <c r="AK28" s="319"/>
      <c r="AL28" s="313"/>
      <c r="AM28" s="313"/>
      <c r="AN28" s="313"/>
      <c r="AO28" s="313"/>
      <c r="AP28" s="313"/>
      <c r="AQ28" s="313"/>
      <c r="AR28" s="313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19"/>
      <c r="BE28" s="19"/>
      <c r="BF28" s="19"/>
      <c r="BG28" s="19"/>
      <c r="BH28" s="19"/>
      <c r="BI28" s="19"/>
      <c r="BJ28" s="19"/>
      <c r="BK28" s="19"/>
      <c r="BL28" s="19"/>
      <c r="BM28" s="19"/>
      <c r="BN28" s="19"/>
      <c r="BO28" s="19"/>
      <c r="BP28" s="19"/>
      <c r="BQ28" s="19"/>
      <c r="BR28" s="19"/>
    </row>
    <row r="29" spans="1:70" ht="36.75" customHeight="1">
      <c r="A29" s="19"/>
      <c r="B29" s="329" t="s">
        <v>214</v>
      </c>
      <c r="C29" s="171"/>
      <c r="D29" s="317"/>
      <c r="E29" s="98" t="str">
        <f t="shared" si="0"/>
        <v/>
      </c>
      <c r="F29" s="330" t="s">
        <v>214</v>
      </c>
      <c r="G29" s="171"/>
      <c r="H29" s="331" t="s">
        <v>214</v>
      </c>
      <c r="I29" s="316"/>
      <c r="J29" s="176"/>
      <c r="K29" s="174"/>
      <c r="L29" s="332">
        <f t="shared" si="1"/>
        <v>0</v>
      </c>
      <c r="M29" s="317"/>
      <c r="N29" s="317"/>
      <c r="O29" s="333"/>
      <c r="P29" s="316"/>
      <c r="Q29" s="176"/>
      <c r="R29" s="174"/>
      <c r="S29" s="332">
        <f t="shared" si="2"/>
        <v>0</v>
      </c>
      <c r="T29" s="317"/>
      <c r="U29" s="317"/>
      <c r="V29" s="318"/>
      <c r="W29" s="316"/>
      <c r="X29" s="176"/>
      <c r="Y29" s="174"/>
      <c r="Z29" s="332">
        <f t="shared" si="3"/>
        <v>0</v>
      </c>
      <c r="AA29" s="317"/>
      <c r="AB29" s="317"/>
      <c r="AC29" s="333"/>
      <c r="AD29" s="316"/>
      <c r="AE29" s="176"/>
      <c r="AF29" s="174"/>
      <c r="AG29" s="332">
        <f t="shared" si="4"/>
        <v>0</v>
      </c>
      <c r="AH29" s="317"/>
      <c r="AI29" s="317"/>
      <c r="AJ29" s="333"/>
      <c r="AK29" s="319"/>
      <c r="AL29" s="313"/>
      <c r="AM29" s="313"/>
      <c r="AN29" s="313"/>
      <c r="AO29" s="313"/>
      <c r="AP29" s="313"/>
      <c r="AQ29" s="313"/>
      <c r="AR29" s="313"/>
      <c r="AS29" s="19"/>
      <c r="AT29" s="19"/>
      <c r="AU29" s="19"/>
      <c r="AV29" s="19"/>
      <c r="AW29" s="19"/>
      <c r="AX29" s="19"/>
      <c r="AY29" s="19"/>
      <c r="AZ29" s="19"/>
      <c r="BA29" s="19"/>
      <c r="BB29" s="19"/>
      <c r="BC29" s="19"/>
      <c r="BD29" s="19"/>
      <c r="BE29" s="19"/>
      <c r="BF29" s="19"/>
      <c r="BG29" s="19"/>
      <c r="BH29" s="19"/>
      <c r="BI29" s="19"/>
      <c r="BJ29" s="19"/>
      <c r="BK29" s="19"/>
      <c r="BL29" s="19"/>
      <c r="BM29" s="19"/>
      <c r="BN29" s="19"/>
      <c r="BO29" s="19"/>
      <c r="BP29" s="19"/>
      <c r="BQ29" s="19"/>
      <c r="BR29" s="19"/>
    </row>
    <row r="30" spans="1:70" ht="36.75" customHeight="1">
      <c r="A30" s="19"/>
      <c r="B30" s="329" t="s">
        <v>214</v>
      </c>
      <c r="C30" s="171"/>
      <c r="D30" s="317"/>
      <c r="E30" s="98" t="str">
        <f t="shared" si="0"/>
        <v/>
      </c>
      <c r="F30" s="330" t="s">
        <v>214</v>
      </c>
      <c r="G30" s="171"/>
      <c r="H30" s="331" t="s">
        <v>214</v>
      </c>
      <c r="I30" s="316"/>
      <c r="J30" s="176"/>
      <c r="K30" s="174"/>
      <c r="L30" s="332">
        <f t="shared" si="1"/>
        <v>0</v>
      </c>
      <c r="M30" s="317"/>
      <c r="N30" s="317"/>
      <c r="O30" s="333"/>
      <c r="P30" s="316"/>
      <c r="Q30" s="176"/>
      <c r="R30" s="174"/>
      <c r="S30" s="332">
        <f t="shared" si="2"/>
        <v>0</v>
      </c>
      <c r="T30" s="317"/>
      <c r="U30" s="317"/>
      <c r="V30" s="318"/>
      <c r="W30" s="316"/>
      <c r="X30" s="176"/>
      <c r="Y30" s="174"/>
      <c r="Z30" s="332">
        <f t="shared" si="3"/>
        <v>0</v>
      </c>
      <c r="AA30" s="317"/>
      <c r="AB30" s="317"/>
      <c r="AC30" s="333"/>
      <c r="AD30" s="316"/>
      <c r="AE30" s="176"/>
      <c r="AF30" s="174"/>
      <c r="AG30" s="332">
        <f t="shared" si="4"/>
        <v>0</v>
      </c>
      <c r="AH30" s="317"/>
      <c r="AI30" s="317"/>
      <c r="AJ30" s="333"/>
      <c r="AK30" s="319"/>
      <c r="AL30" s="313"/>
      <c r="AM30" s="313"/>
      <c r="AN30" s="313"/>
      <c r="AO30" s="313"/>
      <c r="AP30" s="313"/>
      <c r="AQ30" s="313"/>
      <c r="AR30" s="313"/>
      <c r="AS30" s="19"/>
      <c r="AT30" s="19"/>
      <c r="AU30" s="19"/>
      <c r="AV30" s="19"/>
      <c r="AW30" s="19"/>
      <c r="AX30" s="19"/>
      <c r="AY30" s="19"/>
      <c r="AZ30" s="19"/>
      <c r="BA30" s="19"/>
      <c r="BB30" s="19"/>
      <c r="BC30" s="19"/>
      <c r="BD30" s="19"/>
      <c r="BE30" s="19"/>
      <c r="BF30" s="19"/>
      <c r="BG30" s="19"/>
      <c r="BH30" s="19"/>
      <c r="BI30" s="19"/>
      <c r="BJ30" s="19"/>
      <c r="BK30" s="19"/>
      <c r="BL30" s="19"/>
      <c r="BM30" s="19"/>
      <c r="BN30" s="19"/>
      <c r="BO30" s="19"/>
      <c r="BP30" s="19"/>
      <c r="BQ30" s="19"/>
      <c r="BR30" s="19"/>
    </row>
    <row r="31" spans="1:70" ht="36.75" customHeight="1">
      <c r="A31" s="19"/>
      <c r="B31" s="329" t="s">
        <v>214</v>
      </c>
      <c r="C31" s="171"/>
      <c r="D31" s="317"/>
      <c r="E31" s="98" t="str">
        <f t="shared" si="0"/>
        <v/>
      </c>
      <c r="F31" s="330" t="s">
        <v>214</v>
      </c>
      <c r="G31" s="171"/>
      <c r="H31" s="331" t="s">
        <v>214</v>
      </c>
      <c r="I31" s="316"/>
      <c r="J31" s="176"/>
      <c r="K31" s="174"/>
      <c r="L31" s="332">
        <f t="shared" si="1"/>
        <v>0</v>
      </c>
      <c r="M31" s="317"/>
      <c r="N31" s="317"/>
      <c r="O31" s="333"/>
      <c r="P31" s="316"/>
      <c r="Q31" s="176"/>
      <c r="R31" s="174"/>
      <c r="S31" s="332">
        <f t="shared" si="2"/>
        <v>0</v>
      </c>
      <c r="T31" s="317"/>
      <c r="U31" s="317"/>
      <c r="V31" s="318"/>
      <c r="W31" s="316"/>
      <c r="X31" s="176"/>
      <c r="Y31" s="174"/>
      <c r="Z31" s="332">
        <f t="shared" si="3"/>
        <v>0</v>
      </c>
      <c r="AA31" s="317"/>
      <c r="AB31" s="317"/>
      <c r="AC31" s="333"/>
      <c r="AD31" s="316"/>
      <c r="AE31" s="176"/>
      <c r="AF31" s="174"/>
      <c r="AG31" s="332">
        <f t="shared" si="4"/>
        <v>0</v>
      </c>
      <c r="AH31" s="317"/>
      <c r="AI31" s="317"/>
      <c r="AJ31" s="333"/>
      <c r="AK31" s="319"/>
      <c r="AL31" s="313"/>
      <c r="AM31" s="313"/>
      <c r="AN31" s="313"/>
      <c r="AO31" s="313"/>
      <c r="AP31" s="313"/>
      <c r="AQ31" s="313"/>
      <c r="AR31" s="313"/>
      <c r="AS31" s="19"/>
      <c r="AT31" s="19"/>
      <c r="AU31" s="19"/>
      <c r="AV31" s="19"/>
      <c r="AW31" s="19"/>
      <c r="AX31" s="19"/>
      <c r="AY31" s="19"/>
      <c r="AZ31" s="19"/>
      <c r="BA31" s="19"/>
      <c r="BB31" s="19"/>
      <c r="BC31" s="19"/>
      <c r="BD31" s="19"/>
      <c r="BE31" s="19"/>
      <c r="BF31" s="19"/>
      <c r="BG31" s="19"/>
      <c r="BH31" s="19"/>
      <c r="BI31" s="19"/>
      <c r="BJ31" s="19"/>
      <c r="BK31" s="19"/>
      <c r="BL31" s="19"/>
      <c r="BM31" s="19"/>
      <c r="BN31" s="19"/>
      <c r="BO31" s="19"/>
      <c r="BP31" s="19"/>
      <c r="BQ31" s="19"/>
      <c r="BR31" s="19"/>
    </row>
    <row r="32" spans="1:70" ht="36.75" customHeight="1">
      <c r="A32" s="19"/>
      <c r="B32" s="329" t="s">
        <v>214</v>
      </c>
      <c r="C32" s="171"/>
      <c r="D32" s="317"/>
      <c r="E32" s="98" t="str">
        <f t="shared" si="0"/>
        <v/>
      </c>
      <c r="F32" s="330" t="s">
        <v>214</v>
      </c>
      <c r="G32" s="171"/>
      <c r="H32" s="331" t="s">
        <v>214</v>
      </c>
      <c r="I32" s="316"/>
      <c r="J32" s="176"/>
      <c r="K32" s="174"/>
      <c r="L32" s="332">
        <f t="shared" si="1"/>
        <v>0</v>
      </c>
      <c r="M32" s="317"/>
      <c r="N32" s="317"/>
      <c r="O32" s="333"/>
      <c r="P32" s="316"/>
      <c r="Q32" s="176"/>
      <c r="R32" s="174"/>
      <c r="S32" s="332">
        <f t="shared" si="2"/>
        <v>0</v>
      </c>
      <c r="T32" s="317"/>
      <c r="U32" s="317"/>
      <c r="V32" s="318"/>
      <c r="W32" s="316"/>
      <c r="X32" s="176"/>
      <c r="Y32" s="174"/>
      <c r="Z32" s="332">
        <f t="shared" si="3"/>
        <v>0</v>
      </c>
      <c r="AA32" s="317"/>
      <c r="AB32" s="317"/>
      <c r="AC32" s="333"/>
      <c r="AD32" s="316"/>
      <c r="AE32" s="176"/>
      <c r="AF32" s="174"/>
      <c r="AG32" s="332">
        <f t="shared" si="4"/>
        <v>0</v>
      </c>
      <c r="AH32" s="317"/>
      <c r="AI32" s="317"/>
      <c r="AJ32" s="333"/>
      <c r="AK32" s="319"/>
      <c r="AL32" s="313"/>
      <c r="AM32" s="313"/>
      <c r="AN32" s="313"/>
      <c r="AO32" s="313"/>
      <c r="AP32" s="313"/>
      <c r="AQ32" s="313"/>
      <c r="AR32" s="313"/>
      <c r="AS32" s="19"/>
      <c r="AT32" s="19"/>
      <c r="AU32" s="19"/>
      <c r="AV32" s="19"/>
      <c r="AW32" s="19"/>
      <c r="AX32" s="19"/>
      <c r="AY32" s="19"/>
      <c r="AZ32" s="19"/>
      <c r="BA32" s="19"/>
      <c r="BB32" s="19"/>
      <c r="BC32" s="19"/>
      <c r="BD32" s="19"/>
      <c r="BE32" s="19"/>
      <c r="BF32" s="19"/>
      <c r="BG32" s="19"/>
      <c r="BH32" s="19"/>
      <c r="BI32" s="19"/>
      <c r="BJ32" s="19"/>
      <c r="BK32" s="19"/>
      <c r="BL32" s="19"/>
      <c r="BM32" s="19"/>
      <c r="BN32" s="19"/>
      <c r="BO32" s="19"/>
      <c r="BP32" s="19"/>
      <c r="BQ32" s="19"/>
      <c r="BR32" s="19"/>
    </row>
    <row r="33" spans="1:70" customFormat="1" ht="36.75" customHeight="1">
      <c r="A33" s="144"/>
      <c r="B33" s="329" t="s">
        <v>214</v>
      </c>
      <c r="C33" s="171"/>
      <c r="D33" s="317"/>
      <c r="E33" s="98" t="str">
        <f t="shared" si="0"/>
        <v/>
      </c>
      <c r="F33" s="330" t="s">
        <v>214</v>
      </c>
      <c r="G33" s="171"/>
      <c r="H33" s="331" t="s">
        <v>214</v>
      </c>
      <c r="I33" s="316"/>
      <c r="J33" s="176"/>
      <c r="K33" s="174"/>
      <c r="L33" s="332">
        <f t="shared" si="1"/>
        <v>0</v>
      </c>
      <c r="M33" s="317"/>
      <c r="N33" s="317"/>
      <c r="O33" s="333"/>
      <c r="P33" s="316"/>
      <c r="Q33" s="176"/>
      <c r="R33" s="174"/>
      <c r="S33" s="332">
        <f t="shared" si="2"/>
        <v>0</v>
      </c>
      <c r="T33" s="317"/>
      <c r="U33" s="317"/>
      <c r="V33" s="318"/>
      <c r="W33" s="316"/>
      <c r="X33" s="176"/>
      <c r="Y33" s="174"/>
      <c r="Z33" s="332">
        <f t="shared" si="3"/>
        <v>0</v>
      </c>
      <c r="AA33" s="317"/>
      <c r="AB33" s="317"/>
      <c r="AC33" s="333"/>
      <c r="AD33" s="316"/>
      <c r="AE33" s="176"/>
      <c r="AF33" s="174"/>
      <c r="AG33" s="332">
        <f t="shared" si="4"/>
        <v>0</v>
      </c>
      <c r="AH33" s="317"/>
      <c r="AI33" s="317"/>
      <c r="AJ33" s="333"/>
      <c r="AK33" s="319"/>
      <c r="AL33" s="313"/>
      <c r="AM33" s="313"/>
      <c r="AN33" s="313"/>
      <c r="AO33" s="313"/>
      <c r="AP33" s="313"/>
      <c r="AQ33" s="313"/>
      <c r="AR33" s="313"/>
      <c r="AS33" s="19"/>
      <c r="AT33" s="19"/>
      <c r="AU33" s="19"/>
      <c r="AV33" s="19"/>
      <c r="AW33" s="19"/>
      <c r="AX33" s="19"/>
      <c r="AY33" s="19"/>
      <c r="AZ33" s="19"/>
      <c r="BA33" s="19"/>
      <c r="BB33" s="19"/>
      <c r="BC33" s="19"/>
      <c r="BD33" s="19"/>
      <c r="BE33" s="19"/>
      <c r="BF33" s="19"/>
      <c r="BG33" s="19"/>
      <c r="BH33" s="19"/>
      <c r="BI33" s="19"/>
      <c r="BJ33" s="19"/>
      <c r="BK33" s="19"/>
      <c r="BL33" s="19"/>
      <c r="BM33" s="19"/>
      <c r="BN33" s="19"/>
      <c r="BO33" s="19"/>
      <c r="BP33" s="19"/>
      <c r="BQ33" s="19"/>
      <c r="BR33" s="19"/>
    </row>
    <row r="34" spans="1:70" ht="36.75" customHeight="1">
      <c r="B34" s="329" t="s">
        <v>214</v>
      </c>
      <c r="C34" s="171"/>
      <c r="D34" s="317"/>
      <c r="E34" s="98" t="str">
        <f t="shared" si="0"/>
        <v/>
      </c>
      <c r="F34" s="330" t="s">
        <v>214</v>
      </c>
      <c r="G34" s="171"/>
      <c r="H34" s="331" t="s">
        <v>214</v>
      </c>
      <c r="I34" s="316"/>
      <c r="J34" s="176"/>
      <c r="K34" s="174"/>
      <c r="L34" s="332">
        <f t="shared" si="1"/>
        <v>0</v>
      </c>
      <c r="M34" s="317"/>
      <c r="N34" s="317"/>
      <c r="O34" s="333"/>
      <c r="P34" s="316"/>
      <c r="Q34" s="176"/>
      <c r="R34" s="174"/>
      <c r="S34" s="332">
        <f t="shared" si="2"/>
        <v>0</v>
      </c>
      <c r="T34" s="317"/>
      <c r="U34" s="317"/>
      <c r="V34" s="318"/>
      <c r="W34" s="316"/>
      <c r="X34" s="176"/>
      <c r="Y34" s="174"/>
      <c r="Z34" s="332">
        <f t="shared" si="3"/>
        <v>0</v>
      </c>
      <c r="AA34" s="317"/>
      <c r="AB34" s="317"/>
      <c r="AC34" s="333"/>
      <c r="AD34" s="316"/>
      <c r="AE34" s="176"/>
      <c r="AF34" s="174"/>
      <c r="AG34" s="332">
        <f t="shared" si="4"/>
        <v>0</v>
      </c>
      <c r="AH34" s="317"/>
      <c r="AI34" s="317"/>
      <c r="AJ34" s="333"/>
      <c r="AK34" s="319"/>
      <c r="AL34" s="313"/>
      <c r="AM34" s="313"/>
      <c r="AN34" s="313"/>
      <c r="AO34" s="313"/>
      <c r="AP34" s="313"/>
      <c r="AQ34" s="313"/>
      <c r="AR34" s="313"/>
      <c r="AS34" s="19"/>
      <c r="AT34" s="19"/>
      <c r="AU34" s="19"/>
      <c r="AV34" s="19"/>
      <c r="AW34" s="19"/>
      <c r="AX34" s="19"/>
      <c r="AY34" s="19"/>
      <c r="AZ34" s="19"/>
      <c r="BA34" s="19"/>
      <c r="BB34" s="19"/>
      <c r="BC34" s="19"/>
      <c r="BD34" s="19"/>
      <c r="BE34" s="19"/>
      <c r="BF34" s="19"/>
      <c r="BG34" s="19"/>
      <c r="BH34" s="19"/>
      <c r="BI34" s="19"/>
      <c r="BJ34" s="19"/>
      <c r="BK34" s="19"/>
      <c r="BL34" s="19"/>
      <c r="BM34" s="19"/>
      <c r="BN34" s="19"/>
      <c r="BO34" s="19"/>
      <c r="BP34" s="19"/>
      <c r="BQ34" s="19"/>
      <c r="BR34" s="19"/>
    </row>
    <row r="35" spans="1:70" ht="36.75" customHeight="1">
      <c r="B35" s="329" t="s">
        <v>214</v>
      </c>
      <c r="C35" s="171"/>
      <c r="D35" s="317"/>
      <c r="E35" s="98" t="str">
        <f t="shared" si="0"/>
        <v/>
      </c>
      <c r="F35" s="330" t="s">
        <v>214</v>
      </c>
      <c r="G35" s="171"/>
      <c r="H35" s="331" t="s">
        <v>214</v>
      </c>
      <c r="I35" s="316"/>
      <c r="J35" s="176"/>
      <c r="K35" s="174"/>
      <c r="L35" s="332">
        <f t="shared" si="1"/>
        <v>0</v>
      </c>
      <c r="M35" s="317"/>
      <c r="N35" s="317"/>
      <c r="O35" s="333"/>
      <c r="P35" s="316"/>
      <c r="Q35" s="176"/>
      <c r="R35" s="174"/>
      <c r="S35" s="332">
        <f t="shared" si="2"/>
        <v>0</v>
      </c>
      <c r="T35" s="317"/>
      <c r="U35" s="317"/>
      <c r="V35" s="318"/>
      <c r="W35" s="316"/>
      <c r="X35" s="176"/>
      <c r="Y35" s="174"/>
      <c r="Z35" s="332">
        <f t="shared" si="3"/>
        <v>0</v>
      </c>
      <c r="AA35" s="317"/>
      <c r="AB35" s="317"/>
      <c r="AC35" s="333"/>
      <c r="AD35" s="316"/>
      <c r="AE35" s="176"/>
      <c r="AF35" s="174"/>
      <c r="AG35" s="332">
        <f t="shared" si="4"/>
        <v>0</v>
      </c>
      <c r="AH35" s="317"/>
      <c r="AI35" s="317"/>
      <c r="AJ35" s="333"/>
      <c r="AK35" s="319"/>
      <c r="AL35" s="313"/>
      <c r="AM35" s="313"/>
      <c r="AN35" s="313"/>
      <c r="AO35" s="313"/>
      <c r="AP35" s="313"/>
      <c r="AQ35" s="313"/>
      <c r="AR35" s="313"/>
      <c r="AS35" s="19"/>
      <c r="AT35" s="19"/>
      <c r="AU35" s="19"/>
      <c r="AV35" s="19"/>
      <c r="AW35" s="19"/>
      <c r="AX35" s="19"/>
      <c r="AY35" s="19"/>
      <c r="AZ35" s="19"/>
      <c r="BA35" s="19"/>
      <c r="BB35" s="19"/>
      <c r="BC35" s="19"/>
      <c r="BD35" s="19"/>
      <c r="BE35" s="19"/>
      <c r="BF35" s="19"/>
      <c r="BG35" s="19"/>
      <c r="BH35" s="19"/>
      <c r="BI35" s="19"/>
      <c r="BJ35" s="19"/>
      <c r="BK35" s="19"/>
      <c r="BL35" s="19"/>
      <c r="BM35" s="19"/>
      <c r="BN35" s="19"/>
      <c r="BO35" s="19"/>
      <c r="BP35" s="19"/>
      <c r="BQ35" s="19"/>
      <c r="BR35" s="19"/>
    </row>
    <row r="36" spans="1:70" ht="36.75" customHeight="1">
      <c r="B36" s="329" t="s">
        <v>214</v>
      </c>
      <c r="C36" s="171"/>
      <c r="D36" s="317"/>
      <c r="E36" s="98" t="str">
        <f t="shared" si="0"/>
        <v/>
      </c>
      <c r="F36" s="330" t="s">
        <v>214</v>
      </c>
      <c r="G36" s="171"/>
      <c r="H36" s="331" t="s">
        <v>214</v>
      </c>
      <c r="I36" s="316"/>
      <c r="J36" s="176"/>
      <c r="K36" s="174"/>
      <c r="L36" s="332">
        <f t="shared" si="1"/>
        <v>0</v>
      </c>
      <c r="M36" s="317"/>
      <c r="N36" s="317"/>
      <c r="O36" s="333"/>
      <c r="P36" s="316"/>
      <c r="Q36" s="176"/>
      <c r="R36" s="174"/>
      <c r="S36" s="332">
        <f t="shared" si="2"/>
        <v>0</v>
      </c>
      <c r="T36" s="317"/>
      <c r="U36" s="317"/>
      <c r="V36" s="318"/>
      <c r="W36" s="316"/>
      <c r="X36" s="176"/>
      <c r="Y36" s="174"/>
      <c r="Z36" s="332">
        <f t="shared" si="3"/>
        <v>0</v>
      </c>
      <c r="AA36" s="317"/>
      <c r="AB36" s="317"/>
      <c r="AC36" s="333"/>
      <c r="AD36" s="316"/>
      <c r="AE36" s="176"/>
      <c r="AF36" s="174"/>
      <c r="AG36" s="332">
        <f t="shared" si="4"/>
        <v>0</v>
      </c>
      <c r="AH36" s="317"/>
      <c r="AI36" s="317"/>
      <c r="AJ36" s="333"/>
      <c r="AK36" s="319"/>
      <c r="AL36" s="313"/>
      <c r="AM36" s="313"/>
      <c r="AN36" s="313"/>
      <c r="AO36" s="313"/>
      <c r="AP36" s="313"/>
      <c r="AQ36" s="313"/>
      <c r="AR36" s="313"/>
      <c r="AS36" s="19"/>
      <c r="AT36" s="19"/>
      <c r="AU36" s="19"/>
      <c r="AV36" s="19"/>
      <c r="AW36" s="19"/>
      <c r="AX36" s="19"/>
      <c r="AY36" s="19"/>
      <c r="AZ36" s="19"/>
      <c r="BA36" s="19"/>
      <c r="BB36" s="19"/>
      <c r="BC36" s="19"/>
      <c r="BD36" s="19"/>
      <c r="BE36" s="19"/>
      <c r="BF36" s="19"/>
      <c r="BG36" s="19"/>
      <c r="BH36" s="19"/>
      <c r="BI36" s="19"/>
      <c r="BJ36" s="19"/>
      <c r="BK36" s="19"/>
      <c r="BL36" s="19"/>
      <c r="BM36" s="19"/>
      <c r="BN36" s="19"/>
      <c r="BO36" s="19"/>
      <c r="BP36" s="19"/>
      <c r="BQ36" s="19"/>
      <c r="BR36" s="19"/>
    </row>
    <row r="37" spans="1:70" ht="36.75" customHeight="1">
      <c r="B37" s="329" t="s">
        <v>214</v>
      </c>
      <c r="C37" s="171"/>
      <c r="D37" s="317"/>
      <c r="E37" s="98" t="str">
        <f t="shared" si="0"/>
        <v/>
      </c>
      <c r="F37" s="330" t="s">
        <v>214</v>
      </c>
      <c r="G37" s="171"/>
      <c r="H37" s="331" t="s">
        <v>214</v>
      </c>
      <c r="I37" s="316"/>
      <c r="J37" s="176"/>
      <c r="K37" s="174"/>
      <c r="L37" s="332">
        <f t="shared" si="1"/>
        <v>0</v>
      </c>
      <c r="M37" s="317"/>
      <c r="N37" s="317"/>
      <c r="O37" s="333"/>
      <c r="P37" s="316"/>
      <c r="Q37" s="176"/>
      <c r="R37" s="174"/>
      <c r="S37" s="332">
        <f t="shared" si="2"/>
        <v>0</v>
      </c>
      <c r="T37" s="317"/>
      <c r="U37" s="317"/>
      <c r="V37" s="318"/>
      <c r="W37" s="316"/>
      <c r="X37" s="176"/>
      <c r="Y37" s="174"/>
      <c r="Z37" s="332">
        <f t="shared" si="3"/>
        <v>0</v>
      </c>
      <c r="AA37" s="317"/>
      <c r="AB37" s="317"/>
      <c r="AC37" s="333"/>
      <c r="AD37" s="316"/>
      <c r="AE37" s="176"/>
      <c r="AF37" s="174"/>
      <c r="AG37" s="332">
        <f t="shared" si="4"/>
        <v>0</v>
      </c>
      <c r="AH37" s="317"/>
      <c r="AI37" s="317"/>
      <c r="AJ37" s="333"/>
      <c r="AK37" s="319"/>
      <c r="AL37" s="313"/>
      <c r="AM37" s="313"/>
      <c r="AN37" s="313"/>
      <c r="AO37" s="313"/>
      <c r="AP37" s="313"/>
      <c r="AQ37" s="313"/>
      <c r="AR37" s="313"/>
      <c r="AS37" s="19"/>
      <c r="AT37" s="19"/>
      <c r="AU37" s="19"/>
      <c r="AV37" s="19"/>
      <c r="AW37" s="19"/>
      <c r="AX37" s="19"/>
      <c r="AY37" s="19"/>
      <c r="AZ37" s="19"/>
      <c r="BA37" s="19"/>
      <c r="BB37" s="19"/>
      <c r="BC37" s="19"/>
      <c r="BD37" s="19"/>
      <c r="BE37" s="19"/>
      <c r="BF37" s="19"/>
      <c r="BG37" s="19"/>
      <c r="BH37" s="19"/>
      <c r="BI37" s="19"/>
      <c r="BJ37" s="19"/>
      <c r="BK37" s="19"/>
      <c r="BL37" s="19"/>
      <c r="BM37" s="19"/>
      <c r="BN37" s="19"/>
      <c r="BO37" s="19"/>
      <c r="BP37" s="19"/>
      <c r="BQ37" s="19"/>
      <c r="BR37" s="19"/>
    </row>
    <row r="38" spans="1:70" ht="36.75" customHeight="1">
      <c r="B38" s="329" t="s">
        <v>214</v>
      </c>
      <c r="C38" s="171"/>
      <c r="D38" s="317"/>
      <c r="E38" s="98" t="str">
        <f t="shared" si="0"/>
        <v/>
      </c>
      <c r="F38" s="330" t="s">
        <v>214</v>
      </c>
      <c r="G38" s="171"/>
      <c r="H38" s="331" t="s">
        <v>214</v>
      </c>
      <c r="I38" s="316"/>
      <c r="J38" s="176"/>
      <c r="K38" s="174"/>
      <c r="L38" s="332">
        <f t="shared" si="1"/>
        <v>0</v>
      </c>
      <c r="M38" s="317"/>
      <c r="N38" s="317"/>
      <c r="O38" s="333"/>
      <c r="P38" s="316"/>
      <c r="Q38" s="176"/>
      <c r="R38" s="174"/>
      <c r="S38" s="332">
        <f t="shared" si="2"/>
        <v>0</v>
      </c>
      <c r="T38" s="317"/>
      <c r="U38" s="317"/>
      <c r="V38" s="318"/>
      <c r="W38" s="316"/>
      <c r="X38" s="176"/>
      <c r="Y38" s="174"/>
      <c r="Z38" s="332">
        <f t="shared" si="3"/>
        <v>0</v>
      </c>
      <c r="AA38" s="317"/>
      <c r="AB38" s="317"/>
      <c r="AC38" s="333"/>
      <c r="AD38" s="316"/>
      <c r="AE38" s="176"/>
      <c r="AF38" s="174"/>
      <c r="AG38" s="332">
        <f t="shared" si="4"/>
        <v>0</v>
      </c>
      <c r="AH38" s="317"/>
      <c r="AI38" s="317"/>
      <c r="AJ38" s="333"/>
      <c r="AK38" s="319"/>
      <c r="AL38" s="313"/>
      <c r="AM38" s="313"/>
      <c r="AN38" s="313"/>
      <c r="AO38" s="313"/>
      <c r="AP38" s="313"/>
      <c r="AQ38" s="313"/>
      <c r="AR38" s="313"/>
      <c r="AS38" s="19"/>
      <c r="AT38" s="19"/>
      <c r="AU38" s="19"/>
      <c r="AV38" s="19"/>
      <c r="AW38" s="19"/>
      <c r="AX38" s="19"/>
      <c r="AY38" s="19"/>
      <c r="AZ38" s="19"/>
      <c r="BA38" s="19"/>
      <c r="BB38" s="19"/>
      <c r="BC38" s="19"/>
      <c r="BD38" s="19"/>
      <c r="BE38" s="19"/>
      <c r="BF38" s="19"/>
      <c r="BG38" s="19"/>
      <c r="BH38" s="19"/>
      <c r="BI38" s="19"/>
      <c r="BJ38" s="19"/>
      <c r="BK38" s="19"/>
      <c r="BL38" s="19"/>
      <c r="BM38" s="19"/>
      <c r="BN38" s="19"/>
      <c r="BO38" s="19"/>
      <c r="BP38" s="19"/>
      <c r="BQ38" s="19"/>
      <c r="BR38" s="19"/>
    </row>
    <row r="39" spans="1:70" ht="18.75">
      <c r="B39" s="335"/>
      <c r="C39" s="336"/>
      <c r="D39" s="336"/>
      <c r="E39" s="336"/>
      <c r="F39" s="336"/>
      <c r="G39" s="336"/>
      <c r="H39" s="336"/>
      <c r="I39" s="336"/>
      <c r="J39" s="336"/>
      <c r="K39" s="336"/>
      <c r="L39" s="336"/>
      <c r="M39" s="336"/>
      <c r="N39" s="336"/>
      <c r="O39" s="336"/>
      <c r="P39" s="336"/>
      <c r="Q39" s="336"/>
      <c r="R39" s="336"/>
      <c r="S39" s="336"/>
      <c r="T39" s="336"/>
      <c r="U39" s="336"/>
      <c r="V39" s="336"/>
      <c r="W39" s="336"/>
      <c r="X39" s="336"/>
      <c r="Y39" s="336"/>
      <c r="Z39" s="336"/>
      <c r="AA39" s="336"/>
      <c r="AB39" s="336"/>
      <c r="AC39" s="336"/>
      <c r="AD39" s="336"/>
      <c r="AE39" s="336"/>
      <c r="AF39" s="336"/>
      <c r="AG39" s="336"/>
      <c r="AH39" s="336"/>
      <c r="AI39" s="336"/>
      <c r="AJ39" s="336"/>
      <c r="AK39" s="337"/>
      <c r="AL39" s="313"/>
      <c r="AM39" s="313"/>
      <c r="AN39" s="313"/>
      <c r="AO39" s="313"/>
      <c r="AP39" s="313"/>
      <c r="AQ39" s="19"/>
      <c r="AR39" s="19"/>
      <c r="AS39" s="19"/>
      <c r="AT39" s="19"/>
      <c r="AU39" s="19"/>
      <c r="AV39" s="19"/>
      <c r="AW39" s="19"/>
      <c r="AX39" s="19"/>
      <c r="AY39" s="19"/>
      <c r="AZ39" s="19"/>
      <c r="BA39" s="19"/>
      <c r="BB39" s="19"/>
      <c r="BC39" s="19"/>
      <c r="BD39" s="19"/>
      <c r="BE39" s="19"/>
      <c r="BF39" s="19"/>
      <c r="BG39" s="19"/>
      <c r="BH39" s="19"/>
      <c r="BI39" s="19"/>
      <c r="BJ39" s="19"/>
      <c r="BK39" s="19"/>
      <c r="BL39" s="19"/>
      <c r="BM39" s="19"/>
      <c r="BN39" s="19"/>
      <c r="BO39" s="19"/>
      <c r="BP39" s="19"/>
    </row>
    <row r="40" spans="1:70" ht="18.75">
      <c r="X40" s="313"/>
      <c r="Z40" s="313"/>
      <c r="AA40" s="313"/>
      <c r="AB40" s="313"/>
      <c r="AC40" s="313"/>
      <c r="AD40" s="313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  <c r="AR40" s="19"/>
      <c r="AS40" s="19"/>
      <c r="AT40" s="19"/>
      <c r="AU40" s="19"/>
      <c r="AV40" s="19"/>
      <c r="AW40" s="19"/>
      <c r="AX40" s="19"/>
      <c r="AY40" s="19"/>
      <c r="AZ40" s="19"/>
      <c r="BA40" s="19"/>
      <c r="BB40" s="19"/>
      <c r="BC40" s="19"/>
      <c r="BD40" s="19"/>
    </row>
    <row r="41" spans="1:70" ht="18.75">
      <c r="X41" s="313"/>
      <c r="Z41" s="313"/>
      <c r="AA41" s="313"/>
      <c r="AB41" s="313"/>
      <c r="AC41" s="313"/>
      <c r="AD41" s="313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  <c r="AR41" s="19"/>
      <c r="AS41" s="19"/>
      <c r="AT41" s="19"/>
      <c r="AU41" s="19"/>
      <c r="AV41" s="19"/>
      <c r="AW41" s="19"/>
      <c r="AX41" s="19"/>
      <c r="AY41" s="19"/>
      <c r="AZ41" s="19"/>
      <c r="BA41" s="19"/>
      <c r="BB41" s="19"/>
      <c r="BC41" s="19"/>
      <c r="BD41" s="19"/>
    </row>
  </sheetData>
  <sheetProtection algorithmName="SHA-512" hashValue="GxZeh6nQJG3ZT2vnY0pvT5nUfdBecZfCN4QMf1p7XDDxuHeFhjzCmGV2PNuaqdtIXf7R74Q0FJc0bEY02GCwUQ==" saltValue="QAaBHUyhvp5yQaKzblmf4w==" spinCount="100000" sheet="1" objects="1" scenarios="1"/>
  <mergeCells count="17">
    <mergeCell ref="AD13:AJ13"/>
    <mergeCell ref="G11:N11"/>
    <mergeCell ref="O11:V11"/>
    <mergeCell ref="I13:O13"/>
    <mergeCell ref="P13:V13"/>
    <mergeCell ref="W13:AC13"/>
    <mergeCell ref="B9:D9"/>
    <mergeCell ref="E9:F9"/>
    <mergeCell ref="B10:D10"/>
    <mergeCell ref="E10:F10"/>
    <mergeCell ref="B11:D11"/>
    <mergeCell ref="E11:F11"/>
    <mergeCell ref="B6:F6"/>
    <mergeCell ref="B7:D7"/>
    <mergeCell ref="E7:F7"/>
    <mergeCell ref="B8:D8"/>
    <mergeCell ref="E8:F8"/>
  </mergeCells>
  <conditionalFormatting sqref="C16:C38">
    <cfRule type="expression" dxfId="49" priority="2">
      <formula>(B16&lt;&gt;"Outro")</formula>
    </cfRule>
  </conditionalFormatting>
  <conditionalFormatting sqref="G16:G38">
    <cfRule type="expression" dxfId="48" priority="1">
      <formula>(F16&lt;&gt;"Outro")</formula>
    </cfRule>
  </conditionalFormatting>
  <conditionalFormatting sqref="L16:L38">
    <cfRule type="expression" dxfId="47" priority="9">
      <formula>L16&gt;$D16</formula>
    </cfRule>
  </conditionalFormatting>
  <conditionalFormatting sqref="S16:S38">
    <cfRule type="expression" dxfId="46" priority="5">
      <formula>S16&gt;$D16</formula>
    </cfRule>
  </conditionalFormatting>
  <conditionalFormatting sqref="Z16:Z38">
    <cfRule type="expression" dxfId="45" priority="4">
      <formula>Z16&gt;$D16</formula>
    </cfRule>
  </conditionalFormatting>
  <conditionalFormatting sqref="AG16:AG38">
    <cfRule type="expression" dxfId="44" priority="3">
      <formula>AG16&gt;$D16</formula>
    </cfRule>
  </conditionalFormatting>
  <dataValidations count="5">
    <dataValidation type="list" allowBlank="1" showInputMessage="1" showErrorMessage="1" sqref="L5" xr:uid="{00000000-0002-0000-0E00-000000000000}">
      <formula1>"&lt;Selecionar&gt;,Sim,Não"</formula1>
    </dataValidation>
    <dataValidation type="whole" operator="notEqual" showInputMessage="1" showErrorMessage="1" errorTitle="Erro" error="Se o oxigénio de referência for 21 ou não especificado por favor não preencha este campo!" sqref="E10:F10" xr:uid="{00000000-0002-0000-0E00-000001000000}">
      <formula1>21</formula1>
    </dataValidation>
    <dataValidation type="list" allowBlank="1" showInputMessage="1" showErrorMessage="1" sqref="E11:F11" xr:uid="{00000000-0002-0000-0E00-000002000000}">
      <formula1>"&lt;selecionar&gt;, Sim, Não"</formula1>
    </dataValidation>
    <dataValidation type="list" allowBlank="1" showInputMessage="1" showErrorMessage="1" sqref="H16:H38" xr:uid="{00000000-0002-0000-0E00-000005000000}">
      <formula1>"&lt;Selecionar&gt;, Acreditado, Não acreditado"</formula1>
    </dataValidation>
    <dataValidation type="list" allowBlank="1" showInputMessage="1" showErrorMessage="1" error="Selecione &lt;LQ se o valor da monitorização for inferior ao limite de quantificação, &lt;Ld se for inferior ao limite de deteção e deixe em branco ou selecione '-' se for um valor quantificavel." sqref="J16:J38 Q16:Q38 X16:X38 AE16:AE38" xr:uid="{00000000-0002-0000-0E00-000006000000}">
      <formula1>" -,&lt;LQ, &lt;Ld"</formula1>
    </dataValidation>
  </dataValidations>
  <hyperlinks>
    <hyperlink ref="B1" location="Atividade!A1" display="&lt; Voltar ao ínicio" xr:uid="{00000000-0004-0000-0E00-000000000000}"/>
  </hyperlinks>
  <pageMargins left="0.25" right="0.25" top="0.75" bottom="0.75" header="0.3" footer="0.3"/>
  <pageSetup paperSize="8" scale="28" fitToHeight="0"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E00-000003000000}">
          <x14:formula1>
            <xm:f>Suporte!$S$6:$S$155</xm:f>
          </x14:formula1>
          <xm:sqref>B16:B38</xm:sqref>
        </x14:dataValidation>
        <x14:dataValidation type="list" allowBlank="1" showInputMessage="1" showErrorMessage="1" xr:uid="{00000000-0002-0000-0E00-000004000000}">
          <x14:formula1>
            <xm:f>Suporte!$D$6:$D$10</xm:f>
          </x14:formula1>
          <xm:sqref>F16:F38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BR41"/>
  <sheetViews>
    <sheetView zoomScale="70" zoomScaleNormal="70" workbookViewId="0">
      <selection activeCell="H28" sqref="H28"/>
    </sheetView>
  </sheetViews>
  <sheetFormatPr defaultColWidth="9" defaultRowHeight="15"/>
  <cols>
    <col min="1" max="1" width="3.25" style="14" customWidth="1"/>
    <col min="2" max="2" width="20.875" style="14" customWidth="1"/>
    <col min="3" max="3" width="13.25" style="14" customWidth="1"/>
    <col min="4" max="4" width="10.625" style="14" customWidth="1"/>
    <col min="5" max="7" width="12" style="14" customWidth="1"/>
    <col min="8" max="8" width="12.75" style="14" customWidth="1"/>
    <col min="9" max="36" width="12" style="14" customWidth="1"/>
    <col min="37" max="37" width="5.375" style="14" customWidth="1"/>
    <col min="38" max="38" width="14.125" style="14" customWidth="1"/>
    <col min="39" max="39" width="9" style="14"/>
    <col min="40" max="40" width="12.5" style="14" customWidth="1"/>
    <col min="41" max="41" width="13.375" style="14" customWidth="1"/>
    <col min="42" max="42" width="9" style="14"/>
    <col min="43" max="43" width="17.25" style="14" customWidth="1"/>
    <col min="44" max="44" width="11.375" style="14" customWidth="1"/>
    <col min="45" max="48" width="9" style="14"/>
    <col min="49" max="49" width="4.75" style="14" customWidth="1"/>
    <col min="50" max="16384" width="9" style="14"/>
  </cols>
  <sheetData>
    <row r="1" spans="1:44" customFormat="1">
      <c r="B1" s="69" t="s">
        <v>193</v>
      </c>
    </row>
    <row r="2" spans="1:44" customFormat="1" ht="18">
      <c r="A2" s="108"/>
      <c r="B2" s="109" t="s">
        <v>342</v>
      </c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  <c r="T2" s="110"/>
      <c r="U2" s="110"/>
      <c r="V2" s="111"/>
      <c r="W2" s="111"/>
      <c r="X2" s="111"/>
      <c r="Y2" s="111"/>
      <c r="Z2" s="111"/>
      <c r="AA2" s="111"/>
      <c r="AB2" s="14"/>
    </row>
    <row r="3" spans="1:44" customFormat="1" ht="18">
      <c r="A3" s="144"/>
      <c r="B3" s="145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4"/>
      <c r="U3" s="144"/>
    </row>
    <row r="4" spans="1:44" customFormat="1" ht="18.75">
      <c r="A4" s="144"/>
      <c r="B4" s="304" t="s">
        <v>375</v>
      </c>
      <c r="C4" s="305"/>
      <c r="D4" s="144"/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144"/>
      <c r="P4" s="144"/>
      <c r="Q4" s="144"/>
      <c r="R4" s="144"/>
      <c r="S4" s="144"/>
      <c r="T4" s="144"/>
      <c r="U4" s="144"/>
      <c r="V4" s="144"/>
      <c r="W4" s="144"/>
      <c r="X4" s="144"/>
      <c r="Y4" s="144"/>
      <c r="Z4" s="144"/>
      <c r="AA4" s="144"/>
      <c r="AB4" s="14"/>
    </row>
    <row r="5" spans="1:44">
      <c r="A5" s="144"/>
      <c r="B5" s="306"/>
      <c r="C5" s="307"/>
      <c r="D5" s="307"/>
      <c r="E5" s="307"/>
      <c r="F5" s="307"/>
      <c r="G5" s="307"/>
      <c r="H5" s="307"/>
      <c r="I5" s="307"/>
      <c r="J5" s="307"/>
      <c r="K5" s="307"/>
      <c r="L5" s="307"/>
      <c r="M5" s="307"/>
      <c r="N5" s="307"/>
      <c r="O5" s="307"/>
      <c r="P5" s="307"/>
      <c r="Q5" s="307"/>
      <c r="R5" s="307"/>
      <c r="S5" s="307"/>
      <c r="T5" s="307"/>
      <c r="U5" s="307"/>
      <c r="V5" s="307"/>
      <c r="W5" s="307"/>
      <c r="X5" s="307"/>
      <c r="Y5" s="307"/>
      <c r="Z5" s="307"/>
      <c r="AA5" s="307"/>
      <c r="AB5" s="307"/>
      <c r="AC5" s="307"/>
      <c r="AD5" s="307"/>
      <c r="AE5" s="307"/>
      <c r="AF5" s="307"/>
      <c r="AG5" s="307"/>
      <c r="AH5" s="307"/>
      <c r="AI5" s="307"/>
      <c r="AJ5" s="307"/>
      <c r="AK5" s="308"/>
    </row>
    <row r="6" spans="1:44" ht="18" customHeight="1">
      <c r="A6" s="19"/>
      <c r="B6" s="747" t="s">
        <v>345</v>
      </c>
      <c r="C6" s="748"/>
      <c r="D6" s="748"/>
      <c r="E6" s="748"/>
      <c r="F6" s="74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K6" s="309"/>
    </row>
    <row r="7" spans="1:44" ht="18" customHeight="1">
      <c r="A7" s="19"/>
      <c r="B7" s="750" t="s">
        <v>346</v>
      </c>
      <c r="C7" s="751"/>
      <c r="D7" s="751"/>
      <c r="E7" s="675"/>
      <c r="F7" s="675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K7" s="309"/>
    </row>
    <row r="8" spans="1:44" ht="18" customHeight="1">
      <c r="A8" s="19"/>
      <c r="B8" s="752" t="s">
        <v>347</v>
      </c>
      <c r="C8" s="753"/>
      <c r="D8" s="754"/>
      <c r="E8" s="695"/>
      <c r="F8" s="697"/>
      <c r="G8" s="19"/>
      <c r="H8" s="310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K8" s="309"/>
    </row>
    <row r="9" spans="1:44" ht="18" customHeight="1">
      <c r="A9" s="19"/>
      <c r="B9" s="750" t="s">
        <v>348</v>
      </c>
      <c r="C9" s="751"/>
      <c r="D9" s="751"/>
      <c r="E9" s="675"/>
      <c r="F9" s="675"/>
      <c r="G9" s="19"/>
      <c r="H9" s="126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K9" s="309"/>
    </row>
    <row r="10" spans="1:44" ht="18" customHeight="1">
      <c r="A10" s="19"/>
      <c r="B10" s="752" t="s">
        <v>349</v>
      </c>
      <c r="C10" s="753"/>
      <c r="D10" s="754"/>
      <c r="E10" s="695"/>
      <c r="F10" s="697"/>
      <c r="G10" s="19"/>
      <c r="H10" s="310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K10" s="309"/>
    </row>
    <row r="11" spans="1:44" ht="18" customHeight="1">
      <c r="A11" s="19"/>
      <c r="B11" s="752" t="s">
        <v>350</v>
      </c>
      <c r="C11" s="753"/>
      <c r="D11" s="754"/>
      <c r="E11" s="695"/>
      <c r="F11" s="697"/>
      <c r="G11" s="759"/>
      <c r="H11" s="759"/>
      <c r="I11" s="759"/>
      <c r="J11" s="759"/>
      <c r="K11" s="759"/>
      <c r="L11" s="759"/>
      <c r="M11" s="759"/>
      <c r="N11" s="759"/>
      <c r="O11" s="760"/>
      <c r="P11" s="760"/>
      <c r="Q11" s="760"/>
      <c r="R11" s="760"/>
      <c r="S11" s="760"/>
      <c r="T11" s="760"/>
      <c r="U11" s="760"/>
      <c r="V11" s="760"/>
      <c r="W11" s="311"/>
      <c r="X11" s="311"/>
      <c r="Y11" s="311"/>
      <c r="Z11" s="311"/>
      <c r="AA11" s="311"/>
      <c r="AB11" s="311"/>
      <c r="AC11" s="19"/>
      <c r="AD11" s="19"/>
      <c r="AK11" s="309"/>
    </row>
    <row r="12" spans="1:44" ht="18.75">
      <c r="A12" s="19"/>
      <c r="B12" s="312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313"/>
      <c r="AK12" s="309"/>
    </row>
    <row r="13" spans="1:44" ht="18.75" customHeight="1">
      <c r="A13" s="19"/>
      <c r="B13" s="314"/>
      <c r="C13" s="19"/>
      <c r="D13" s="19"/>
      <c r="E13" s="19"/>
      <c r="F13" s="19"/>
      <c r="G13" s="19"/>
      <c r="H13" s="19"/>
      <c r="I13" s="755" t="s">
        <v>351</v>
      </c>
      <c r="J13" s="756"/>
      <c r="K13" s="756"/>
      <c r="L13" s="756"/>
      <c r="M13" s="756"/>
      <c r="N13" s="756"/>
      <c r="O13" s="757"/>
      <c r="P13" s="755" t="s">
        <v>352</v>
      </c>
      <c r="Q13" s="756"/>
      <c r="R13" s="756"/>
      <c r="S13" s="756"/>
      <c r="T13" s="756"/>
      <c r="U13" s="756"/>
      <c r="V13" s="757"/>
      <c r="W13" s="755" t="s">
        <v>353</v>
      </c>
      <c r="X13" s="756"/>
      <c r="Y13" s="756"/>
      <c r="Z13" s="756"/>
      <c r="AA13" s="756"/>
      <c r="AB13" s="756"/>
      <c r="AC13" s="757"/>
      <c r="AD13" s="755" t="s">
        <v>354</v>
      </c>
      <c r="AE13" s="756"/>
      <c r="AF13" s="756"/>
      <c r="AG13" s="756"/>
      <c r="AH13" s="756"/>
      <c r="AI13" s="756"/>
      <c r="AJ13" s="758"/>
      <c r="AK13" s="309"/>
      <c r="AL13" s="313"/>
      <c r="AM13" s="313"/>
      <c r="AN13" s="313"/>
    </row>
    <row r="14" spans="1:44" ht="40.5" customHeight="1">
      <c r="A14" s="19"/>
      <c r="B14" s="315"/>
      <c r="C14" s="90"/>
      <c r="D14" s="90"/>
      <c r="E14" s="90"/>
      <c r="F14" s="90"/>
      <c r="G14" s="90"/>
      <c r="H14" s="90"/>
      <c r="I14" s="316"/>
      <c r="J14" s="317"/>
      <c r="K14" s="317"/>
      <c r="L14" s="317"/>
      <c r="M14" s="317"/>
      <c r="N14" s="317"/>
      <c r="O14" s="317"/>
      <c r="P14" s="316"/>
      <c r="Q14" s="317"/>
      <c r="R14" s="317"/>
      <c r="S14" s="317"/>
      <c r="T14" s="317"/>
      <c r="U14" s="317"/>
      <c r="V14" s="317"/>
      <c r="W14" s="316"/>
      <c r="X14" s="317"/>
      <c r="Y14" s="317"/>
      <c r="Z14" s="317"/>
      <c r="AA14" s="317"/>
      <c r="AB14" s="317"/>
      <c r="AC14" s="317"/>
      <c r="AD14" s="316"/>
      <c r="AE14" s="317"/>
      <c r="AF14" s="317"/>
      <c r="AG14" s="317"/>
      <c r="AH14" s="317"/>
      <c r="AI14" s="317"/>
      <c r="AJ14" s="318"/>
      <c r="AK14" s="319"/>
      <c r="AL14" s="313"/>
      <c r="AM14" s="313"/>
      <c r="AN14" s="313"/>
      <c r="AO14" s="313"/>
      <c r="AP14" s="313"/>
      <c r="AQ14" s="313"/>
      <c r="AR14" s="313"/>
    </row>
    <row r="15" spans="1:44" ht="107.25" customHeight="1">
      <c r="A15" s="19"/>
      <c r="B15" s="320" t="s">
        <v>355</v>
      </c>
      <c r="C15" s="198" t="s">
        <v>356</v>
      </c>
      <c r="D15" s="95" t="s">
        <v>357</v>
      </c>
      <c r="E15" s="95" t="s">
        <v>358</v>
      </c>
      <c r="F15" s="95" t="s">
        <v>359</v>
      </c>
      <c r="G15" s="197" t="s">
        <v>225</v>
      </c>
      <c r="H15" s="197" t="s">
        <v>360</v>
      </c>
      <c r="I15" s="321" t="s">
        <v>361</v>
      </c>
      <c r="J15" s="322" t="s">
        <v>362</v>
      </c>
      <c r="K15" s="323" t="s">
        <v>363</v>
      </c>
      <c r="L15" s="323" t="s">
        <v>364</v>
      </c>
      <c r="M15" s="324" t="s">
        <v>365</v>
      </c>
      <c r="N15" s="324" t="s">
        <v>366</v>
      </c>
      <c r="O15" s="325" t="s">
        <v>367</v>
      </c>
      <c r="P15" s="326" t="s">
        <v>361</v>
      </c>
      <c r="Q15" s="327" t="s">
        <v>362</v>
      </c>
      <c r="R15" s="328" t="s">
        <v>363</v>
      </c>
      <c r="S15" s="328" t="s">
        <v>364</v>
      </c>
      <c r="T15" s="324" t="s">
        <v>365</v>
      </c>
      <c r="U15" s="324" t="s">
        <v>366</v>
      </c>
      <c r="V15" s="325" t="s">
        <v>367</v>
      </c>
      <c r="W15" s="326" t="s">
        <v>361</v>
      </c>
      <c r="X15" s="327" t="s">
        <v>362</v>
      </c>
      <c r="Y15" s="328" t="s">
        <v>363</v>
      </c>
      <c r="Z15" s="328" t="s">
        <v>364</v>
      </c>
      <c r="AA15" s="324" t="s">
        <v>365</v>
      </c>
      <c r="AB15" s="324" t="s">
        <v>366</v>
      </c>
      <c r="AC15" s="325" t="s">
        <v>367</v>
      </c>
      <c r="AD15" s="326" t="s">
        <v>361</v>
      </c>
      <c r="AE15" s="327" t="s">
        <v>362</v>
      </c>
      <c r="AF15" s="328" t="s">
        <v>363</v>
      </c>
      <c r="AG15" s="328" t="s">
        <v>364</v>
      </c>
      <c r="AH15" s="324" t="s">
        <v>365</v>
      </c>
      <c r="AI15" s="324" t="s">
        <v>366</v>
      </c>
      <c r="AJ15" s="325" t="s">
        <v>367</v>
      </c>
      <c r="AK15" s="319"/>
      <c r="AL15" s="313"/>
      <c r="AM15" s="313"/>
      <c r="AN15" s="313"/>
      <c r="AO15" s="313"/>
      <c r="AP15" s="313"/>
      <c r="AQ15" s="313"/>
      <c r="AR15" s="313"/>
    </row>
    <row r="16" spans="1:44" ht="36.75" customHeight="1">
      <c r="A16" s="19"/>
      <c r="B16" s="329" t="s">
        <v>214</v>
      </c>
      <c r="C16" s="171"/>
      <c r="D16" s="317"/>
      <c r="E16" s="98" t="str">
        <f>IFERROR((M16*I16*IF(J16="&lt;LQ",(1/3),(IF(J16="&lt;Ld",0,1)))+T16*P16*IF(Q16="&lt;LQ",(1/3),(IF(Q16="&lt;Ld",0,1)))+AA16*W16*IF(X16="&lt;LQ",(1/3),(IF(X16="&lt;Ld",0,1)))+AH16*AD16*IF(AE16="&lt;LQ",(1/3),(IF(AE16="&lt;Ld",0,1))))/COUNTA(I16,P16,W16,AD16)*(IF(F16="mg/Nm3",(10^-6),IF(F16="µg/m3",(10^-9),IF(F16="ng/Nm3",(10^-12),""))))*$E$9,"")</f>
        <v/>
      </c>
      <c r="F16" s="330" t="s">
        <v>214</v>
      </c>
      <c r="G16" s="171"/>
      <c r="H16" s="331" t="s">
        <v>214</v>
      </c>
      <c r="I16" s="316"/>
      <c r="J16" s="176"/>
      <c r="K16" s="174"/>
      <c r="L16" s="332">
        <f>I16*IF(K16=21,1,(IF(ISNUMBER($E$10),(21-$E$10)/(21-K16),1)))</f>
        <v>0</v>
      </c>
      <c r="M16" s="317"/>
      <c r="N16" s="317"/>
      <c r="O16" s="333"/>
      <c r="P16" s="316"/>
      <c r="Q16" s="176"/>
      <c r="R16" s="174"/>
      <c r="S16" s="332">
        <f>P16*IF(R16=21,1,(IF(ISNUMBER($E$10),(21-$E$10)/(21-R16),1)))</f>
        <v>0</v>
      </c>
      <c r="T16" s="317"/>
      <c r="U16" s="317"/>
      <c r="V16" s="333"/>
      <c r="W16" s="316"/>
      <c r="X16" s="176"/>
      <c r="Y16" s="174"/>
      <c r="Z16" s="332">
        <f>W16*IF(Y16=21,1,(IF(ISNUMBER($E$10),(21-$E$10)/(21-Y16),1)))</f>
        <v>0</v>
      </c>
      <c r="AA16" s="317"/>
      <c r="AB16" s="317"/>
      <c r="AC16" s="333"/>
      <c r="AD16" s="316"/>
      <c r="AE16" s="176"/>
      <c r="AF16" s="174"/>
      <c r="AG16" s="332">
        <f>AD16*IF(AF16=21,1,(IF(ISNUMBER($E$10),(21-$E$10)/(21-AF16),1)))</f>
        <v>0</v>
      </c>
      <c r="AH16" s="317"/>
      <c r="AI16" s="317"/>
      <c r="AJ16" s="333"/>
      <c r="AK16" s="319"/>
      <c r="AL16" s="313"/>
      <c r="AM16" s="313"/>
      <c r="AN16" s="313"/>
      <c r="AO16" s="313"/>
      <c r="AP16" s="313"/>
      <c r="AQ16" s="313"/>
      <c r="AR16" s="313"/>
    </row>
    <row r="17" spans="1:70" ht="36.75" customHeight="1">
      <c r="A17" s="19"/>
      <c r="B17" s="329" t="s">
        <v>214</v>
      </c>
      <c r="C17" s="171"/>
      <c r="D17" s="317"/>
      <c r="E17" s="98" t="str">
        <f t="shared" ref="E17:E38" si="0">IFERROR((M17*I17*IF(J17="&lt;LQ",(1/3),(IF(J17="&lt;Ld",0,1)))+T17*P17*IF(Q17="&lt;LQ",(1/3),(IF(Q17="&lt;Ld",0,1)))+AA17*W17*IF(X17="&lt;LQ",(1/3),(IF(X17="&lt;Ld",0,1)))+AH17*AD17*IF(AE17="&lt;LQ",(1/3),(IF(AE17="&lt;Ld",0,1))))/COUNTA(I17,P17,W17,AD17)*(IF(F17="mg/Nm3",(10^-6),IF(F17="µg/m3",(10^-9),IF(F17="ng/Nm3",(10^-12),""))))*$E$9,"")</f>
        <v/>
      </c>
      <c r="F17" s="330" t="s">
        <v>214</v>
      </c>
      <c r="G17" s="171"/>
      <c r="H17" s="331" t="s">
        <v>214</v>
      </c>
      <c r="I17" s="316"/>
      <c r="J17" s="176"/>
      <c r="K17" s="174"/>
      <c r="L17" s="332">
        <f t="shared" ref="L17:L38" si="1">I17*IF(K17=21,1,(IF(ISNUMBER($E$10),(21-$E$10)/(21-K17),1)))</f>
        <v>0</v>
      </c>
      <c r="M17" s="317"/>
      <c r="N17" s="317"/>
      <c r="O17" s="334"/>
      <c r="P17" s="316"/>
      <c r="Q17" s="176"/>
      <c r="R17" s="174"/>
      <c r="S17" s="332">
        <f t="shared" ref="S17:S38" si="2">P17*IF(R17=21,1,(IF(ISNUMBER($E$10),(21-$E$10)/(21-R17),1)))</f>
        <v>0</v>
      </c>
      <c r="T17" s="317"/>
      <c r="U17" s="317"/>
      <c r="V17" s="318"/>
      <c r="W17" s="316"/>
      <c r="X17" s="176"/>
      <c r="Y17" s="174"/>
      <c r="Z17" s="332">
        <f t="shared" ref="Z17:Z38" si="3">W17*IF(Y17=21,1,(IF(ISNUMBER($E$10),(21-$E$10)/(21-Y17),1)))</f>
        <v>0</v>
      </c>
      <c r="AA17" s="317"/>
      <c r="AB17" s="317"/>
      <c r="AC17" s="333"/>
      <c r="AD17" s="316"/>
      <c r="AE17" s="176"/>
      <c r="AF17" s="174"/>
      <c r="AG17" s="332">
        <f t="shared" ref="AG17:AG38" si="4">AD17*IF(AF17=21,1,(IF(ISNUMBER($E$10),(21-$E$10)/(21-AF17),1)))</f>
        <v>0</v>
      </c>
      <c r="AH17" s="317"/>
      <c r="AI17" s="317"/>
      <c r="AJ17" s="333"/>
      <c r="AK17" s="319"/>
      <c r="AL17" s="313"/>
      <c r="AM17" s="313"/>
      <c r="AN17" s="313"/>
      <c r="AO17" s="313"/>
      <c r="AP17" s="313"/>
      <c r="AQ17" s="313"/>
      <c r="AR17" s="313"/>
      <c r="AS17" s="19"/>
      <c r="AT17" s="19"/>
    </row>
    <row r="18" spans="1:70" ht="36.75" customHeight="1">
      <c r="A18" s="19"/>
      <c r="B18" s="329" t="s">
        <v>214</v>
      </c>
      <c r="C18" s="171"/>
      <c r="D18" s="317"/>
      <c r="E18" s="98" t="str">
        <f t="shared" si="0"/>
        <v/>
      </c>
      <c r="F18" s="330" t="s">
        <v>214</v>
      </c>
      <c r="G18" s="171"/>
      <c r="H18" s="331" t="s">
        <v>214</v>
      </c>
      <c r="I18" s="316"/>
      <c r="J18" s="176"/>
      <c r="K18" s="174"/>
      <c r="L18" s="332">
        <f t="shared" si="1"/>
        <v>0</v>
      </c>
      <c r="M18" s="317"/>
      <c r="N18" s="317"/>
      <c r="O18" s="333"/>
      <c r="P18" s="316"/>
      <c r="Q18" s="176"/>
      <c r="R18" s="174"/>
      <c r="S18" s="332">
        <f t="shared" si="2"/>
        <v>0</v>
      </c>
      <c r="T18" s="317"/>
      <c r="U18" s="317"/>
      <c r="V18" s="318"/>
      <c r="W18" s="316"/>
      <c r="X18" s="176"/>
      <c r="Y18" s="174"/>
      <c r="Z18" s="332">
        <f t="shared" si="3"/>
        <v>0</v>
      </c>
      <c r="AA18" s="317"/>
      <c r="AB18" s="317"/>
      <c r="AC18" s="333"/>
      <c r="AD18" s="316"/>
      <c r="AE18" s="176"/>
      <c r="AF18" s="174"/>
      <c r="AG18" s="332">
        <f t="shared" si="4"/>
        <v>0</v>
      </c>
      <c r="AH18" s="317"/>
      <c r="AI18" s="317"/>
      <c r="AJ18" s="333"/>
      <c r="AK18" s="319"/>
      <c r="AL18" s="313"/>
      <c r="AM18" s="313"/>
      <c r="AN18" s="313"/>
      <c r="AO18" s="313"/>
      <c r="AP18" s="313"/>
      <c r="AQ18" s="313"/>
      <c r="AR18" s="313"/>
      <c r="AS18" s="19"/>
      <c r="AT18" s="19"/>
    </row>
    <row r="19" spans="1:70" ht="36.75" customHeight="1">
      <c r="A19" s="19"/>
      <c r="B19" s="329" t="s">
        <v>214</v>
      </c>
      <c r="C19" s="171"/>
      <c r="D19" s="317"/>
      <c r="E19" s="98" t="str">
        <f t="shared" si="0"/>
        <v/>
      </c>
      <c r="F19" s="330" t="s">
        <v>214</v>
      </c>
      <c r="G19" s="171"/>
      <c r="H19" s="331" t="s">
        <v>214</v>
      </c>
      <c r="I19" s="316"/>
      <c r="J19" s="176"/>
      <c r="K19" s="174"/>
      <c r="L19" s="332">
        <f t="shared" si="1"/>
        <v>0</v>
      </c>
      <c r="M19" s="317"/>
      <c r="N19" s="317"/>
      <c r="O19" s="333"/>
      <c r="P19" s="316"/>
      <c r="Q19" s="176"/>
      <c r="R19" s="174"/>
      <c r="S19" s="332">
        <f t="shared" si="2"/>
        <v>0</v>
      </c>
      <c r="T19" s="317"/>
      <c r="U19" s="317"/>
      <c r="V19" s="318"/>
      <c r="W19" s="316"/>
      <c r="X19" s="176"/>
      <c r="Y19" s="174"/>
      <c r="Z19" s="332">
        <f t="shared" si="3"/>
        <v>0</v>
      </c>
      <c r="AA19" s="317"/>
      <c r="AB19" s="317"/>
      <c r="AC19" s="333"/>
      <c r="AD19" s="316"/>
      <c r="AE19" s="176"/>
      <c r="AF19" s="174"/>
      <c r="AG19" s="332">
        <f t="shared" si="4"/>
        <v>0</v>
      </c>
      <c r="AH19" s="317"/>
      <c r="AI19" s="317"/>
      <c r="AJ19" s="333"/>
      <c r="AK19" s="319"/>
      <c r="AL19" s="313"/>
      <c r="AM19" s="313"/>
      <c r="AN19" s="313"/>
      <c r="AO19" s="313"/>
      <c r="AP19" s="313"/>
      <c r="AQ19" s="313"/>
      <c r="AR19" s="313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P19" s="19"/>
    </row>
    <row r="20" spans="1:70" ht="36.75" customHeight="1">
      <c r="A20" s="19"/>
      <c r="B20" s="329" t="s">
        <v>214</v>
      </c>
      <c r="C20" s="171"/>
      <c r="D20" s="317"/>
      <c r="E20" s="98" t="str">
        <f t="shared" si="0"/>
        <v/>
      </c>
      <c r="F20" s="330" t="s">
        <v>214</v>
      </c>
      <c r="G20" s="171"/>
      <c r="H20" s="331" t="s">
        <v>214</v>
      </c>
      <c r="I20" s="316"/>
      <c r="J20" s="176"/>
      <c r="K20" s="174"/>
      <c r="L20" s="332">
        <f t="shared" si="1"/>
        <v>0</v>
      </c>
      <c r="M20" s="317"/>
      <c r="N20" s="317"/>
      <c r="O20" s="333"/>
      <c r="P20" s="316"/>
      <c r="Q20" s="176"/>
      <c r="R20" s="174"/>
      <c r="S20" s="332">
        <f t="shared" si="2"/>
        <v>0</v>
      </c>
      <c r="T20" s="317"/>
      <c r="U20" s="317"/>
      <c r="V20" s="318"/>
      <c r="W20" s="316"/>
      <c r="X20" s="176"/>
      <c r="Y20" s="174"/>
      <c r="Z20" s="332">
        <f t="shared" si="3"/>
        <v>0</v>
      </c>
      <c r="AA20" s="317"/>
      <c r="AB20" s="317"/>
      <c r="AC20" s="333"/>
      <c r="AD20" s="316"/>
      <c r="AE20" s="176"/>
      <c r="AF20" s="174"/>
      <c r="AG20" s="332">
        <f t="shared" si="4"/>
        <v>0</v>
      </c>
      <c r="AH20" s="317"/>
      <c r="AI20" s="317"/>
      <c r="AJ20" s="333"/>
      <c r="AK20" s="319"/>
      <c r="AL20" s="313"/>
      <c r="AM20" s="313"/>
      <c r="AN20" s="313"/>
      <c r="AO20" s="313"/>
      <c r="AP20" s="313"/>
      <c r="AQ20" s="313"/>
      <c r="AR20" s="313"/>
      <c r="AS20" s="19"/>
      <c r="AT20" s="19"/>
      <c r="AU20" s="19"/>
      <c r="AV20" s="19"/>
      <c r="AW20" s="19"/>
      <c r="AX20" s="19"/>
      <c r="AY20" s="19"/>
      <c r="AZ20" s="19"/>
      <c r="BA20" s="19"/>
      <c r="BB20" s="19"/>
      <c r="BC20" s="19"/>
      <c r="BD20" s="19"/>
      <c r="BE20" s="19"/>
      <c r="BF20" s="19"/>
      <c r="BG20" s="19"/>
      <c r="BH20" s="19"/>
      <c r="BI20" s="19"/>
      <c r="BP20" s="19"/>
    </row>
    <row r="21" spans="1:70" ht="36.75" customHeight="1">
      <c r="A21" s="19"/>
      <c r="B21" s="329" t="s">
        <v>214</v>
      </c>
      <c r="C21" s="171"/>
      <c r="D21" s="317"/>
      <c r="E21" s="98" t="str">
        <f t="shared" si="0"/>
        <v/>
      </c>
      <c r="F21" s="330" t="s">
        <v>214</v>
      </c>
      <c r="G21" s="171"/>
      <c r="H21" s="331" t="s">
        <v>214</v>
      </c>
      <c r="I21" s="316"/>
      <c r="J21" s="176"/>
      <c r="K21" s="174"/>
      <c r="L21" s="332">
        <f t="shared" si="1"/>
        <v>0</v>
      </c>
      <c r="M21" s="317"/>
      <c r="N21" s="317"/>
      <c r="O21" s="333"/>
      <c r="P21" s="316"/>
      <c r="Q21" s="176"/>
      <c r="R21" s="174"/>
      <c r="S21" s="332">
        <f t="shared" si="2"/>
        <v>0</v>
      </c>
      <c r="T21" s="317"/>
      <c r="U21" s="317"/>
      <c r="V21" s="318"/>
      <c r="W21" s="316"/>
      <c r="X21" s="176"/>
      <c r="Y21" s="174"/>
      <c r="Z21" s="332">
        <f t="shared" si="3"/>
        <v>0</v>
      </c>
      <c r="AA21" s="317"/>
      <c r="AB21" s="317"/>
      <c r="AC21" s="333"/>
      <c r="AD21" s="316"/>
      <c r="AE21" s="176"/>
      <c r="AF21" s="174"/>
      <c r="AG21" s="332">
        <f t="shared" si="4"/>
        <v>0</v>
      </c>
      <c r="AH21" s="317"/>
      <c r="AI21" s="317"/>
      <c r="AJ21" s="333"/>
      <c r="AK21" s="319"/>
      <c r="AL21" s="313"/>
      <c r="AM21" s="313"/>
      <c r="AN21" s="313"/>
      <c r="AO21" s="313"/>
      <c r="AP21" s="313"/>
      <c r="AQ21" s="313"/>
      <c r="AR21" s="313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P21" s="19"/>
    </row>
    <row r="22" spans="1:70" ht="36.75" customHeight="1">
      <c r="A22" s="19"/>
      <c r="B22" s="329" t="s">
        <v>214</v>
      </c>
      <c r="C22" s="171"/>
      <c r="D22" s="317"/>
      <c r="E22" s="98" t="str">
        <f t="shared" si="0"/>
        <v/>
      </c>
      <c r="F22" s="330" t="s">
        <v>214</v>
      </c>
      <c r="G22" s="171"/>
      <c r="H22" s="331" t="s">
        <v>214</v>
      </c>
      <c r="I22" s="316"/>
      <c r="J22" s="176"/>
      <c r="K22" s="174"/>
      <c r="L22" s="332">
        <f t="shared" si="1"/>
        <v>0</v>
      </c>
      <c r="M22" s="317"/>
      <c r="N22" s="317"/>
      <c r="O22" s="333"/>
      <c r="P22" s="316"/>
      <c r="Q22" s="176"/>
      <c r="R22" s="174"/>
      <c r="S22" s="332">
        <f t="shared" si="2"/>
        <v>0</v>
      </c>
      <c r="T22" s="317"/>
      <c r="U22" s="317"/>
      <c r="V22" s="318"/>
      <c r="W22" s="316"/>
      <c r="X22" s="176"/>
      <c r="Y22" s="174"/>
      <c r="Z22" s="332">
        <f t="shared" si="3"/>
        <v>0</v>
      </c>
      <c r="AA22" s="317"/>
      <c r="AB22" s="317"/>
      <c r="AC22" s="333"/>
      <c r="AD22" s="316"/>
      <c r="AE22" s="176"/>
      <c r="AF22" s="174"/>
      <c r="AG22" s="332">
        <f t="shared" si="4"/>
        <v>0</v>
      </c>
      <c r="AH22" s="317"/>
      <c r="AI22" s="317"/>
      <c r="AJ22" s="333"/>
      <c r="AK22" s="319"/>
      <c r="AL22" s="313"/>
      <c r="AM22" s="313"/>
      <c r="AN22" s="313"/>
      <c r="AO22" s="313"/>
      <c r="AP22" s="313"/>
      <c r="AQ22" s="313"/>
      <c r="AR22" s="313"/>
      <c r="AS22" s="19"/>
      <c r="AT22" s="19"/>
      <c r="AU22" s="19"/>
      <c r="AV22" s="19"/>
      <c r="AW22" s="19"/>
      <c r="AX22" s="19"/>
      <c r="AY22" s="19"/>
      <c r="AZ22" s="19"/>
      <c r="BA22" s="19"/>
      <c r="BB22" s="19"/>
      <c r="BC22" s="19"/>
      <c r="BD22" s="19"/>
      <c r="BE22" s="19"/>
      <c r="BF22" s="19"/>
      <c r="BG22" s="19"/>
      <c r="BH22" s="19"/>
      <c r="BI22" s="19"/>
      <c r="BP22" s="19"/>
    </row>
    <row r="23" spans="1:70" ht="36.75" customHeight="1">
      <c r="A23" s="19"/>
      <c r="B23" s="329" t="s">
        <v>214</v>
      </c>
      <c r="C23" s="171"/>
      <c r="D23" s="317"/>
      <c r="E23" s="98" t="str">
        <f t="shared" si="0"/>
        <v/>
      </c>
      <c r="F23" s="330" t="s">
        <v>214</v>
      </c>
      <c r="G23" s="171"/>
      <c r="H23" s="331" t="s">
        <v>214</v>
      </c>
      <c r="I23" s="316"/>
      <c r="J23" s="176"/>
      <c r="K23" s="174"/>
      <c r="L23" s="332">
        <f t="shared" si="1"/>
        <v>0</v>
      </c>
      <c r="M23" s="317"/>
      <c r="N23" s="317"/>
      <c r="O23" s="333"/>
      <c r="P23" s="316"/>
      <c r="Q23" s="176"/>
      <c r="R23" s="174"/>
      <c r="S23" s="332">
        <f t="shared" si="2"/>
        <v>0</v>
      </c>
      <c r="T23" s="317"/>
      <c r="U23" s="317"/>
      <c r="V23" s="318"/>
      <c r="W23" s="316"/>
      <c r="X23" s="176"/>
      <c r="Y23" s="174"/>
      <c r="Z23" s="332">
        <f t="shared" si="3"/>
        <v>0</v>
      </c>
      <c r="AA23" s="317"/>
      <c r="AB23" s="317"/>
      <c r="AC23" s="333"/>
      <c r="AD23" s="316"/>
      <c r="AE23" s="176"/>
      <c r="AF23" s="174"/>
      <c r="AG23" s="332">
        <f t="shared" si="4"/>
        <v>0</v>
      </c>
      <c r="AH23" s="317"/>
      <c r="AI23" s="317"/>
      <c r="AJ23" s="333"/>
      <c r="AK23" s="319"/>
      <c r="AL23" s="313"/>
      <c r="AM23" s="313"/>
      <c r="AN23" s="313"/>
      <c r="AO23" s="313"/>
      <c r="AP23" s="313"/>
      <c r="AQ23" s="313"/>
      <c r="AR23" s="313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19"/>
      <c r="BE23" s="19"/>
      <c r="BF23" s="19"/>
      <c r="BG23" s="19"/>
      <c r="BH23" s="19"/>
      <c r="BI23" s="19"/>
      <c r="BP23" s="19"/>
    </row>
    <row r="24" spans="1:70" ht="36.75" customHeight="1">
      <c r="A24" s="19"/>
      <c r="B24" s="329" t="s">
        <v>214</v>
      </c>
      <c r="C24" s="171"/>
      <c r="D24" s="317"/>
      <c r="E24" s="98" t="str">
        <f t="shared" si="0"/>
        <v/>
      </c>
      <c r="F24" s="330" t="s">
        <v>214</v>
      </c>
      <c r="G24" s="171"/>
      <c r="H24" s="331" t="s">
        <v>214</v>
      </c>
      <c r="I24" s="316"/>
      <c r="J24" s="176"/>
      <c r="K24" s="174"/>
      <c r="L24" s="332">
        <f t="shared" si="1"/>
        <v>0</v>
      </c>
      <c r="M24" s="317"/>
      <c r="N24" s="317"/>
      <c r="O24" s="333"/>
      <c r="P24" s="316"/>
      <c r="Q24" s="176"/>
      <c r="R24" s="174"/>
      <c r="S24" s="332">
        <f t="shared" si="2"/>
        <v>0</v>
      </c>
      <c r="T24" s="317"/>
      <c r="U24" s="317"/>
      <c r="V24" s="318"/>
      <c r="W24" s="316"/>
      <c r="X24" s="176"/>
      <c r="Y24" s="174"/>
      <c r="Z24" s="332">
        <f t="shared" si="3"/>
        <v>0</v>
      </c>
      <c r="AA24" s="317"/>
      <c r="AB24" s="317"/>
      <c r="AC24" s="333"/>
      <c r="AD24" s="316"/>
      <c r="AE24" s="176"/>
      <c r="AF24" s="174"/>
      <c r="AG24" s="332">
        <f t="shared" si="4"/>
        <v>0</v>
      </c>
      <c r="AH24" s="317"/>
      <c r="AI24" s="317"/>
      <c r="AJ24" s="333"/>
      <c r="AK24" s="319"/>
      <c r="AL24" s="313"/>
      <c r="AM24" s="313"/>
      <c r="AN24" s="313"/>
      <c r="AO24" s="313"/>
      <c r="AP24" s="313"/>
      <c r="AQ24" s="313"/>
      <c r="AR24" s="313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19"/>
      <c r="BE24" s="19"/>
      <c r="BF24" s="19"/>
      <c r="BG24" s="19"/>
      <c r="BH24" s="19"/>
      <c r="BI24" s="19"/>
      <c r="BP24" s="19"/>
    </row>
    <row r="25" spans="1:70" ht="36.75" customHeight="1">
      <c r="A25" s="19"/>
      <c r="B25" s="329" t="s">
        <v>214</v>
      </c>
      <c r="C25" s="171"/>
      <c r="D25" s="317"/>
      <c r="E25" s="98" t="str">
        <f t="shared" si="0"/>
        <v/>
      </c>
      <c r="F25" s="330" t="s">
        <v>214</v>
      </c>
      <c r="G25" s="171"/>
      <c r="H25" s="331" t="s">
        <v>214</v>
      </c>
      <c r="I25" s="316"/>
      <c r="J25" s="176"/>
      <c r="K25" s="174"/>
      <c r="L25" s="332">
        <f t="shared" si="1"/>
        <v>0</v>
      </c>
      <c r="M25" s="317"/>
      <c r="N25" s="317"/>
      <c r="O25" s="333"/>
      <c r="P25" s="316"/>
      <c r="Q25" s="176"/>
      <c r="R25" s="174"/>
      <c r="S25" s="332">
        <f t="shared" si="2"/>
        <v>0</v>
      </c>
      <c r="T25" s="317"/>
      <c r="U25" s="317"/>
      <c r="V25" s="318"/>
      <c r="W25" s="316"/>
      <c r="X25" s="176"/>
      <c r="Y25" s="174"/>
      <c r="Z25" s="332">
        <f t="shared" si="3"/>
        <v>0</v>
      </c>
      <c r="AA25" s="317"/>
      <c r="AB25" s="317"/>
      <c r="AC25" s="333"/>
      <c r="AD25" s="316"/>
      <c r="AE25" s="176"/>
      <c r="AF25" s="174"/>
      <c r="AG25" s="332">
        <f t="shared" si="4"/>
        <v>0</v>
      </c>
      <c r="AH25" s="317"/>
      <c r="AI25" s="317"/>
      <c r="AJ25" s="333"/>
      <c r="AK25" s="319"/>
      <c r="AL25" s="313"/>
      <c r="AM25" s="313"/>
      <c r="AN25" s="313"/>
      <c r="AO25" s="313"/>
      <c r="AP25" s="313"/>
      <c r="AQ25" s="313"/>
      <c r="AR25" s="313"/>
      <c r="AS25" s="19"/>
      <c r="AT25" s="19"/>
      <c r="AU25" s="19"/>
      <c r="AV25" s="19"/>
      <c r="AW25" s="19"/>
      <c r="AX25" s="19"/>
      <c r="AY25" s="19"/>
      <c r="AZ25" s="19"/>
      <c r="BA25" s="19"/>
      <c r="BB25" s="19"/>
      <c r="BC25" s="19"/>
      <c r="BD25" s="19"/>
      <c r="BE25" s="19"/>
      <c r="BF25" s="19"/>
      <c r="BG25" s="19"/>
      <c r="BH25" s="19"/>
      <c r="BI25" s="19"/>
      <c r="BP25" s="19"/>
    </row>
    <row r="26" spans="1:70" ht="36.75" customHeight="1">
      <c r="A26" s="19"/>
      <c r="B26" s="329" t="s">
        <v>214</v>
      </c>
      <c r="C26" s="171"/>
      <c r="D26" s="317"/>
      <c r="E26" s="98" t="str">
        <f t="shared" si="0"/>
        <v/>
      </c>
      <c r="F26" s="330" t="s">
        <v>214</v>
      </c>
      <c r="G26" s="171"/>
      <c r="H26" s="331" t="s">
        <v>214</v>
      </c>
      <c r="I26" s="316"/>
      <c r="J26" s="176"/>
      <c r="K26" s="174"/>
      <c r="L26" s="332">
        <f t="shared" si="1"/>
        <v>0</v>
      </c>
      <c r="M26" s="317"/>
      <c r="N26" s="317"/>
      <c r="O26" s="333"/>
      <c r="P26" s="316"/>
      <c r="Q26" s="176"/>
      <c r="R26" s="174"/>
      <c r="S26" s="332">
        <f t="shared" si="2"/>
        <v>0</v>
      </c>
      <c r="T26" s="317"/>
      <c r="U26" s="317"/>
      <c r="V26" s="318"/>
      <c r="W26" s="316"/>
      <c r="X26" s="176"/>
      <c r="Y26" s="174"/>
      <c r="Z26" s="332">
        <f t="shared" si="3"/>
        <v>0</v>
      </c>
      <c r="AA26" s="317"/>
      <c r="AB26" s="317"/>
      <c r="AC26" s="333"/>
      <c r="AD26" s="316"/>
      <c r="AE26" s="176"/>
      <c r="AF26" s="174"/>
      <c r="AG26" s="332">
        <f t="shared" si="4"/>
        <v>0</v>
      </c>
      <c r="AH26" s="317"/>
      <c r="AI26" s="317"/>
      <c r="AJ26" s="333"/>
      <c r="AK26" s="319"/>
      <c r="AL26" s="313"/>
      <c r="AM26" s="313"/>
      <c r="AN26" s="313"/>
      <c r="AO26" s="313"/>
      <c r="AP26" s="313"/>
      <c r="AQ26" s="313"/>
      <c r="AR26" s="313"/>
      <c r="AS26" s="19"/>
      <c r="AT26" s="19"/>
      <c r="AU26" s="19"/>
      <c r="AV26" s="19"/>
      <c r="AW26" s="19"/>
      <c r="AX26" s="19"/>
      <c r="AY26" s="19"/>
      <c r="AZ26" s="19"/>
      <c r="BA26" s="19"/>
      <c r="BB26" s="19"/>
      <c r="BC26" s="19"/>
      <c r="BD26" s="19"/>
      <c r="BE26" s="19"/>
      <c r="BF26" s="19"/>
      <c r="BG26" s="19"/>
      <c r="BH26" s="19"/>
      <c r="BI26" s="19"/>
      <c r="BP26" s="19"/>
    </row>
    <row r="27" spans="1:70" ht="36.75" customHeight="1">
      <c r="A27" s="19"/>
      <c r="B27" s="329" t="s">
        <v>214</v>
      </c>
      <c r="C27" s="171"/>
      <c r="D27" s="317"/>
      <c r="E27" s="98" t="str">
        <f t="shared" si="0"/>
        <v/>
      </c>
      <c r="F27" s="330" t="s">
        <v>214</v>
      </c>
      <c r="G27" s="171"/>
      <c r="H27" s="331" t="s">
        <v>214</v>
      </c>
      <c r="I27" s="316"/>
      <c r="J27" s="176"/>
      <c r="K27" s="174"/>
      <c r="L27" s="332">
        <f t="shared" si="1"/>
        <v>0</v>
      </c>
      <c r="M27" s="317"/>
      <c r="N27" s="317"/>
      <c r="O27" s="333"/>
      <c r="P27" s="316"/>
      <c r="Q27" s="176"/>
      <c r="R27" s="174"/>
      <c r="S27" s="332">
        <f t="shared" si="2"/>
        <v>0</v>
      </c>
      <c r="T27" s="317"/>
      <c r="U27" s="317"/>
      <c r="V27" s="318"/>
      <c r="W27" s="316"/>
      <c r="X27" s="176"/>
      <c r="Y27" s="174"/>
      <c r="Z27" s="332">
        <f t="shared" si="3"/>
        <v>0</v>
      </c>
      <c r="AA27" s="317"/>
      <c r="AB27" s="317"/>
      <c r="AC27" s="333"/>
      <c r="AD27" s="316"/>
      <c r="AE27" s="176"/>
      <c r="AF27" s="174"/>
      <c r="AG27" s="332">
        <f t="shared" si="4"/>
        <v>0</v>
      </c>
      <c r="AH27" s="317"/>
      <c r="AI27" s="317"/>
      <c r="AJ27" s="333"/>
      <c r="AK27" s="319"/>
      <c r="AL27" s="313"/>
      <c r="AM27" s="313"/>
      <c r="AN27" s="313"/>
      <c r="AO27" s="313"/>
      <c r="AP27" s="313"/>
      <c r="AQ27" s="313"/>
      <c r="AR27" s="313"/>
      <c r="AS27" s="19"/>
      <c r="AT27" s="19"/>
      <c r="AU27" s="19"/>
      <c r="AV27" s="19"/>
      <c r="AW27" s="19"/>
      <c r="AX27" s="19"/>
      <c r="AY27" s="19"/>
      <c r="AZ27" s="19"/>
      <c r="BA27" s="19"/>
      <c r="BB27" s="19"/>
      <c r="BC27" s="19"/>
      <c r="BD27" s="19"/>
      <c r="BE27" s="19"/>
      <c r="BF27" s="19"/>
      <c r="BG27" s="19"/>
      <c r="BH27" s="19"/>
      <c r="BI27" s="19"/>
      <c r="BP27" s="19"/>
    </row>
    <row r="28" spans="1:70" ht="36.75" customHeight="1">
      <c r="A28" s="19"/>
      <c r="B28" s="329" t="s">
        <v>214</v>
      </c>
      <c r="C28" s="171"/>
      <c r="D28" s="317"/>
      <c r="E28" s="98" t="str">
        <f t="shared" si="0"/>
        <v/>
      </c>
      <c r="F28" s="330" t="s">
        <v>214</v>
      </c>
      <c r="G28" s="171"/>
      <c r="H28" s="331" t="s">
        <v>214</v>
      </c>
      <c r="I28" s="316"/>
      <c r="J28" s="176"/>
      <c r="K28" s="174"/>
      <c r="L28" s="332">
        <f t="shared" si="1"/>
        <v>0</v>
      </c>
      <c r="M28" s="317"/>
      <c r="N28" s="317"/>
      <c r="O28" s="333"/>
      <c r="P28" s="316"/>
      <c r="Q28" s="176"/>
      <c r="R28" s="174"/>
      <c r="S28" s="332">
        <f t="shared" si="2"/>
        <v>0</v>
      </c>
      <c r="T28" s="317"/>
      <c r="U28" s="317"/>
      <c r="V28" s="318"/>
      <c r="W28" s="316"/>
      <c r="X28" s="176"/>
      <c r="Y28" s="174"/>
      <c r="Z28" s="332">
        <f t="shared" si="3"/>
        <v>0</v>
      </c>
      <c r="AA28" s="317"/>
      <c r="AB28" s="317"/>
      <c r="AC28" s="333"/>
      <c r="AD28" s="316"/>
      <c r="AE28" s="176"/>
      <c r="AF28" s="174"/>
      <c r="AG28" s="332">
        <f t="shared" si="4"/>
        <v>0</v>
      </c>
      <c r="AH28" s="317"/>
      <c r="AI28" s="317"/>
      <c r="AJ28" s="333"/>
      <c r="AK28" s="319"/>
      <c r="AL28" s="313"/>
      <c r="AM28" s="313"/>
      <c r="AN28" s="313"/>
      <c r="AO28" s="313"/>
      <c r="AP28" s="313"/>
      <c r="AQ28" s="313"/>
      <c r="AR28" s="313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19"/>
      <c r="BE28" s="19"/>
      <c r="BF28" s="19"/>
      <c r="BG28" s="19"/>
      <c r="BH28" s="19"/>
      <c r="BI28" s="19"/>
      <c r="BJ28" s="19"/>
      <c r="BK28" s="19"/>
      <c r="BL28" s="19"/>
      <c r="BM28" s="19"/>
      <c r="BN28" s="19"/>
      <c r="BO28" s="19"/>
      <c r="BP28" s="19"/>
      <c r="BQ28" s="19"/>
      <c r="BR28" s="19"/>
    </row>
    <row r="29" spans="1:70" ht="36.75" customHeight="1">
      <c r="A29" s="19"/>
      <c r="B29" s="329" t="s">
        <v>214</v>
      </c>
      <c r="C29" s="171"/>
      <c r="D29" s="317"/>
      <c r="E29" s="98" t="str">
        <f t="shared" si="0"/>
        <v/>
      </c>
      <c r="F29" s="330" t="s">
        <v>214</v>
      </c>
      <c r="G29" s="171"/>
      <c r="H29" s="331" t="s">
        <v>214</v>
      </c>
      <c r="I29" s="316"/>
      <c r="J29" s="176"/>
      <c r="K29" s="174"/>
      <c r="L29" s="332">
        <f t="shared" si="1"/>
        <v>0</v>
      </c>
      <c r="M29" s="317"/>
      <c r="N29" s="317"/>
      <c r="O29" s="333"/>
      <c r="P29" s="316"/>
      <c r="Q29" s="176"/>
      <c r="R29" s="174"/>
      <c r="S29" s="332">
        <f t="shared" si="2"/>
        <v>0</v>
      </c>
      <c r="T29" s="317"/>
      <c r="U29" s="317"/>
      <c r="V29" s="318"/>
      <c r="W29" s="316"/>
      <c r="X29" s="176"/>
      <c r="Y29" s="174"/>
      <c r="Z29" s="332">
        <f t="shared" si="3"/>
        <v>0</v>
      </c>
      <c r="AA29" s="317"/>
      <c r="AB29" s="317"/>
      <c r="AC29" s="333"/>
      <c r="AD29" s="316"/>
      <c r="AE29" s="176"/>
      <c r="AF29" s="174"/>
      <c r="AG29" s="332">
        <f t="shared" si="4"/>
        <v>0</v>
      </c>
      <c r="AH29" s="317"/>
      <c r="AI29" s="317"/>
      <c r="AJ29" s="333"/>
      <c r="AK29" s="319"/>
      <c r="AL29" s="313"/>
      <c r="AM29" s="313"/>
      <c r="AN29" s="313"/>
      <c r="AO29" s="313"/>
      <c r="AP29" s="313"/>
      <c r="AQ29" s="313"/>
      <c r="AR29" s="313"/>
      <c r="AS29" s="19"/>
      <c r="AT29" s="19"/>
      <c r="AU29" s="19"/>
      <c r="AV29" s="19"/>
      <c r="AW29" s="19"/>
      <c r="AX29" s="19"/>
      <c r="AY29" s="19"/>
      <c r="AZ29" s="19"/>
      <c r="BA29" s="19"/>
      <c r="BB29" s="19"/>
      <c r="BC29" s="19"/>
      <c r="BD29" s="19"/>
      <c r="BE29" s="19"/>
      <c r="BF29" s="19"/>
      <c r="BG29" s="19"/>
      <c r="BH29" s="19"/>
      <c r="BI29" s="19"/>
      <c r="BJ29" s="19"/>
      <c r="BK29" s="19"/>
      <c r="BL29" s="19"/>
      <c r="BM29" s="19"/>
      <c r="BN29" s="19"/>
      <c r="BO29" s="19"/>
      <c r="BP29" s="19"/>
      <c r="BQ29" s="19"/>
      <c r="BR29" s="19"/>
    </row>
    <row r="30" spans="1:70" ht="36.75" customHeight="1">
      <c r="A30" s="19"/>
      <c r="B30" s="329" t="s">
        <v>214</v>
      </c>
      <c r="C30" s="171"/>
      <c r="D30" s="317"/>
      <c r="E30" s="98" t="str">
        <f t="shared" si="0"/>
        <v/>
      </c>
      <c r="F30" s="330" t="s">
        <v>214</v>
      </c>
      <c r="G30" s="171"/>
      <c r="H30" s="331" t="s">
        <v>214</v>
      </c>
      <c r="I30" s="316"/>
      <c r="J30" s="176"/>
      <c r="K30" s="174"/>
      <c r="L30" s="332">
        <f t="shared" si="1"/>
        <v>0</v>
      </c>
      <c r="M30" s="317"/>
      <c r="N30" s="317"/>
      <c r="O30" s="333"/>
      <c r="P30" s="316"/>
      <c r="Q30" s="176"/>
      <c r="R30" s="174"/>
      <c r="S30" s="332">
        <f t="shared" si="2"/>
        <v>0</v>
      </c>
      <c r="T30" s="317"/>
      <c r="U30" s="317"/>
      <c r="V30" s="318"/>
      <c r="W30" s="316"/>
      <c r="X30" s="176"/>
      <c r="Y30" s="174"/>
      <c r="Z30" s="332">
        <f t="shared" si="3"/>
        <v>0</v>
      </c>
      <c r="AA30" s="317"/>
      <c r="AB30" s="317"/>
      <c r="AC30" s="333"/>
      <c r="AD30" s="316"/>
      <c r="AE30" s="176"/>
      <c r="AF30" s="174"/>
      <c r="AG30" s="332">
        <f t="shared" si="4"/>
        <v>0</v>
      </c>
      <c r="AH30" s="317"/>
      <c r="AI30" s="317"/>
      <c r="AJ30" s="333"/>
      <c r="AK30" s="319"/>
      <c r="AL30" s="313"/>
      <c r="AM30" s="313"/>
      <c r="AN30" s="313"/>
      <c r="AO30" s="313"/>
      <c r="AP30" s="313"/>
      <c r="AQ30" s="313"/>
      <c r="AR30" s="313"/>
      <c r="AS30" s="19"/>
      <c r="AT30" s="19"/>
      <c r="AU30" s="19"/>
      <c r="AV30" s="19"/>
      <c r="AW30" s="19"/>
      <c r="AX30" s="19"/>
      <c r="AY30" s="19"/>
      <c r="AZ30" s="19"/>
      <c r="BA30" s="19"/>
      <c r="BB30" s="19"/>
      <c r="BC30" s="19"/>
      <c r="BD30" s="19"/>
      <c r="BE30" s="19"/>
      <c r="BF30" s="19"/>
      <c r="BG30" s="19"/>
      <c r="BH30" s="19"/>
      <c r="BI30" s="19"/>
      <c r="BJ30" s="19"/>
      <c r="BK30" s="19"/>
      <c r="BL30" s="19"/>
      <c r="BM30" s="19"/>
      <c r="BN30" s="19"/>
      <c r="BO30" s="19"/>
      <c r="BP30" s="19"/>
      <c r="BQ30" s="19"/>
      <c r="BR30" s="19"/>
    </row>
    <row r="31" spans="1:70" ht="36.75" customHeight="1">
      <c r="A31" s="19"/>
      <c r="B31" s="329" t="s">
        <v>214</v>
      </c>
      <c r="C31" s="171"/>
      <c r="D31" s="317"/>
      <c r="E31" s="98" t="str">
        <f t="shared" si="0"/>
        <v/>
      </c>
      <c r="F31" s="330" t="s">
        <v>214</v>
      </c>
      <c r="G31" s="171"/>
      <c r="H31" s="331" t="s">
        <v>214</v>
      </c>
      <c r="I31" s="316"/>
      <c r="J31" s="176"/>
      <c r="K31" s="174"/>
      <c r="L31" s="332">
        <f t="shared" si="1"/>
        <v>0</v>
      </c>
      <c r="M31" s="317"/>
      <c r="N31" s="317"/>
      <c r="O31" s="333"/>
      <c r="P31" s="316"/>
      <c r="Q31" s="176"/>
      <c r="R31" s="174"/>
      <c r="S31" s="332">
        <f t="shared" si="2"/>
        <v>0</v>
      </c>
      <c r="T31" s="317"/>
      <c r="U31" s="317"/>
      <c r="V31" s="318"/>
      <c r="W31" s="316"/>
      <c r="X31" s="176"/>
      <c r="Y31" s="174"/>
      <c r="Z31" s="332">
        <f t="shared" si="3"/>
        <v>0</v>
      </c>
      <c r="AA31" s="317"/>
      <c r="AB31" s="317"/>
      <c r="AC31" s="333"/>
      <c r="AD31" s="316"/>
      <c r="AE31" s="176"/>
      <c r="AF31" s="174"/>
      <c r="AG31" s="332">
        <f t="shared" si="4"/>
        <v>0</v>
      </c>
      <c r="AH31" s="317"/>
      <c r="AI31" s="317"/>
      <c r="AJ31" s="333"/>
      <c r="AK31" s="319"/>
      <c r="AL31" s="313"/>
      <c r="AM31" s="313"/>
      <c r="AN31" s="313"/>
      <c r="AO31" s="313"/>
      <c r="AP31" s="313"/>
      <c r="AQ31" s="313"/>
      <c r="AR31" s="313"/>
      <c r="AS31" s="19"/>
      <c r="AT31" s="19"/>
      <c r="AU31" s="19"/>
      <c r="AV31" s="19"/>
      <c r="AW31" s="19"/>
      <c r="AX31" s="19"/>
      <c r="AY31" s="19"/>
      <c r="AZ31" s="19"/>
      <c r="BA31" s="19"/>
      <c r="BB31" s="19"/>
      <c r="BC31" s="19"/>
      <c r="BD31" s="19"/>
      <c r="BE31" s="19"/>
      <c r="BF31" s="19"/>
      <c r="BG31" s="19"/>
      <c r="BH31" s="19"/>
      <c r="BI31" s="19"/>
      <c r="BJ31" s="19"/>
      <c r="BK31" s="19"/>
      <c r="BL31" s="19"/>
      <c r="BM31" s="19"/>
      <c r="BN31" s="19"/>
      <c r="BO31" s="19"/>
      <c r="BP31" s="19"/>
      <c r="BQ31" s="19"/>
      <c r="BR31" s="19"/>
    </row>
    <row r="32" spans="1:70" ht="36.75" customHeight="1">
      <c r="A32" s="19"/>
      <c r="B32" s="329" t="s">
        <v>214</v>
      </c>
      <c r="C32" s="171"/>
      <c r="D32" s="317"/>
      <c r="E32" s="98" t="str">
        <f t="shared" si="0"/>
        <v/>
      </c>
      <c r="F32" s="330" t="s">
        <v>214</v>
      </c>
      <c r="G32" s="171"/>
      <c r="H32" s="331" t="s">
        <v>214</v>
      </c>
      <c r="I32" s="316"/>
      <c r="J32" s="176"/>
      <c r="K32" s="174"/>
      <c r="L32" s="332">
        <f t="shared" si="1"/>
        <v>0</v>
      </c>
      <c r="M32" s="317"/>
      <c r="N32" s="317"/>
      <c r="O32" s="333"/>
      <c r="P32" s="316"/>
      <c r="Q32" s="176"/>
      <c r="R32" s="174"/>
      <c r="S32" s="332">
        <f t="shared" si="2"/>
        <v>0</v>
      </c>
      <c r="T32" s="317"/>
      <c r="U32" s="317"/>
      <c r="V32" s="318"/>
      <c r="W32" s="316"/>
      <c r="X32" s="176"/>
      <c r="Y32" s="174"/>
      <c r="Z32" s="332">
        <f t="shared" si="3"/>
        <v>0</v>
      </c>
      <c r="AA32" s="317"/>
      <c r="AB32" s="317"/>
      <c r="AC32" s="333"/>
      <c r="AD32" s="316"/>
      <c r="AE32" s="176"/>
      <c r="AF32" s="174"/>
      <c r="AG32" s="332">
        <f t="shared" si="4"/>
        <v>0</v>
      </c>
      <c r="AH32" s="317"/>
      <c r="AI32" s="317"/>
      <c r="AJ32" s="333"/>
      <c r="AK32" s="319"/>
      <c r="AL32" s="313"/>
      <c r="AM32" s="313"/>
      <c r="AN32" s="313"/>
      <c r="AO32" s="313"/>
      <c r="AP32" s="313"/>
      <c r="AQ32" s="313"/>
      <c r="AR32" s="313"/>
      <c r="AS32" s="19"/>
      <c r="AT32" s="19"/>
      <c r="AU32" s="19"/>
      <c r="AV32" s="19"/>
      <c r="AW32" s="19"/>
      <c r="AX32" s="19"/>
      <c r="AY32" s="19"/>
      <c r="AZ32" s="19"/>
      <c r="BA32" s="19"/>
      <c r="BB32" s="19"/>
      <c r="BC32" s="19"/>
      <c r="BD32" s="19"/>
      <c r="BE32" s="19"/>
      <c r="BF32" s="19"/>
      <c r="BG32" s="19"/>
      <c r="BH32" s="19"/>
      <c r="BI32" s="19"/>
      <c r="BJ32" s="19"/>
      <c r="BK32" s="19"/>
      <c r="BL32" s="19"/>
      <c r="BM32" s="19"/>
      <c r="BN32" s="19"/>
      <c r="BO32" s="19"/>
      <c r="BP32" s="19"/>
      <c r="BQ32" s="19"/>
      <c r="BR32" s="19"/>
    </row>
    <row r="33" spans="1:70" customFormat="1" ht="36.75" customHeight="1">
      <c r="A33" s="144"/>
      <c r="B33" s="329" t="s">
        <v>214</v>
      </c>
      <c r="C33" s="171"/>
      <c r="D33" s="317"/>
      <c r="E33" s="98" t="str">
        <f t="shared" si="0"/>
        <v/>
      </c>
      <c r="F33" s="330" t="s">
        <v>214</v>
      </c>
      <c r="G33" s="171"/>
      <c r="H33" s="331" t="s">
        <v>214</v>
      </c>
      <c r="I33" s="316"/>
      <c r="J33" s="176"/>
      <c r="K33" s="174"/>
      <c r="L33" s="332">
        <f t="shared" si="1"/>
        <v>0</v>
      </c>
      <c r="M33" s="317"/>
      <c r="N33" s="317"/>
      <c r="O33" s="333"/>
      <c r="P33" s="316"/>
      <c r="Q33" s="176"/>
      <c r="R33" s="174"/>
      <c r="S33" s="332">
        <f t="shared" si="2"/>
        <v>0</v>
      </c>
      <c r="T33" s="317"/>
      <c r="U33" s="317"/>
      <c r="V33" s="318"/>
      <c r="W33" s="316"/>
      <c r="X33" s="176"/>
      <c r="Y33" s="174"/>
      <c r="Z33" s="332">
        <f t="shared" si="3"/>
        <v>0</v>
      </c>
      <c r="AA33" s="317"/>
      <c r="AB33" s="317"/>
      <c r="AC33" s="333"/>
      <c r="AD33" s="316"/>
      <c r="AE33" s="176"/>
      <c r="AF33" s="174"/>
      <c r="AG33" s="332">
        <f t="shared" si="4"/>
        <v>0</v>
      </c>
      <c r="AH33" s="317"/>
      <c r="AI33" s="317"/>
      <c r="AJ33" s="333"/>
      <c r="AK33" s="319"/>
      <c r="AL33" s="313"/>
      <c r="AM33" s="313"/>
      <c r="AN33" s="313"/>
      <c r="AO33" s="313"/>
      <c r="AP33" s="313"/>
      <c r="AQ33" s="313"/>
      <c r="AR33" s="313"/>
      <c r="AS33" s="19"/>
      <c r="AT33" s="19"/>
      <c r="AU33" s="19"/>
      <c r="AV33" s="19"/>
      <c r="AW33" s="19"/>
      <c r="AX33" s="19"/>
      <c r="AY33" s="19"/>
      <c r="AZ33" s="19"/>
      <c r="BA33" s="19"/>
      <c r="BB33" s="19"/>
      <c r="BC33" s="19"/>
      <c r="BD33" s="19"/>
      <c r="BE33" s="19"/>
      <c r="BF33" s="19"/>
      <c r="BG33" s="19"/>
      <c r="BH33" s="19"/>
      <c r="BI33" s="19"/>
      <c r="BJ33" s="19"/>
      <c r="BK33" s="19"/>
      <c r="BL33" s="19"/>
      <c r="BM33" s="19"/>
      <c r="BN33" s="19"/>
      <c r="BO33" s="19"/>
      <c r="BP33" s="19"/>
      <c r="BQ33" s="19"/>
      <c r="BR33" s="19"/>
    </row>
    <row r="34" spans="1:70" ht="36.75" customHeight="1">
      <c r="B34" s="329" t="s">
        <v>214</v>
      </c>
      <c r="C34" s="171"/>
      <c r="D34" s="317"/>
      <c r="E34" s="98" t="str">
        <f t="shared" si="0"/>
        <v/>
      </c>
      <c r="F34" s="330" t="s">
        <v>214</v>
      </c>
      <c r="G34" s="171"/>
      <c r="H34" s="331" t="s">
        <v>214</v>
      </c>
      <c r="I34" s="316"/>
      <c r="J34" s="176"/>
      <c r="K34" s="174"/>
      <c r="L34" s="332">
        <f t="shared" si="1"/>
        <v>0</v>
      </c>
      <c r="M34" s="317"/>
      <c r="N34" s="317"/>
      <c r="O34" s="333"/>
      <c r="P34" s="316"/>
      <c r="Q34" s="176"/>
      <c r="R34" s="174"/>
      <c r="S34" s="332">
        <f t="shared" si="2"/>
        <v>0</v>
      </c>
      <c r="T34" s="317"/>
      <c r="U34" s="317"/>
      <c r="V34" s="318"/>
      <c r="W34" s="316"/>
      <c r="X34" s="176"/>
      <c r="Y34" s="174"/>
      <c r="Z34" s="332">
        <f t="shared" si="3"/>
        <v>0</v>
      </c>
      <c r="AA34" s="317"/>
      <c r="AB34" s="317"/>
      <c r="AC34" s="333"/>
      <c r="AD34" s="316"/>
      <c r="AE34" s="176"/>
      <c r="AF34" s="174"/>
      <c r="AG34" s="332">
        <f t="shared" si="4"/>
        <v>0</v>
      </c>
      <c r="AH34" s="317"/>
      <c r="AI34" s="317"/>
      <c r="AJ34" s="333"/>
      <c r="AK34" s="319"/>
      <c r="AL34" s="313"/>
      <c r="AM34" s="313"/>
      <c r="AN34" s="313"/>
      <c r="AO34" s="313"/>
      <c r="AP34" s="313"/>
      <c r="AQ34" s="313"/>
      <c r="AR34" s="313"/>
      <c r="AS34" s="19"/>
      <c r="AT34" s="19"/>
      <c r="AU34" s="19"/>
      <c r="AV34" s="19"/>
      <c r="AW34" s="19"/>
      <c r="AX34" s="19"/>
      <c r="AY34" s="19"/>
      <c r="AZ34" s="19"/>
      <c r="BA34" s="19"/>
      <c r="BB34" s="19"/>
      <c r="BC34" s="19"/>
      <c r="BD34" s="19"/>
      <c r="BE34" s="19"/>
      <c r="BF34" s="19"/>
      <c r="BG34" s="19"/>
      <c r="BH34" s="19"/>
      <c r="BI34" s="19"/>
      <c r="BJ34" s="19"/>
      <c r="BK34" s="19"/>
      <c r="BL34" s="19"/>
      <c r="BM34" s="19"/>
      <c r="BN34" s="19"/>
      <c r="BO34" s="19"/>
      <c r="BP34" s="19"/>
      <c r="BQ34" s="19"/>
      <c r="BR34" s="19"/>
    </row>
    <row r="35" spans="1:70" ht="36.75" customHeight="1">
      <c r="B35" s="329" t="s">
        <v>214</v>
      </c>
      <c r="C35" s="171"/>
      <c r="D35" s="317"/>
      <c r="E35" s="98" t="str">
        <f t="shared" si="0"/>
        <v/>
      </c>
      <c r="F35" s="330" t="s">
        <v>214</v>
      </c>
      <c r="G35" s="171"/>
      <c r="H35" s="331" t="s">
        <v>214</v>
      </c>
      <c r="I35" s="316"/>
      <c r="J35" s="176"/>
      <c r="K35" s="174"/>
      <c r="L35" s="332">
        <f t="shared" si="1"/>
        <v>0</v>
      </c>
      <c r="M35" s="317"/>
      <c r="N35" s="317"/>
      <c r="O35" s="333"/>
      <c r="P35" s="316"/>
      <c r="Q35" s="176"/>
      <c r="R35" s="174"/>
      <c r="S35" s="332">
        <f t="shared" si="2"/>
        <v>0</v>
      </c>
      <c r="T35" s="317"/>
      <c r="U35" s="317"/>
      <c r="V35" s="318"/>
      <c r="W35" s="316"/>
      <c r="X35" s="176"/>
      <c r="Y35" s="174"/>
      <c r="Z35" s="332">
        <f t="shared" si="3"/>
        <v>0</v>
      </c>
      <c r="AA35" s="317"/>
      <c r="AB35" s="317"/>
      <c r="AC35" s="333"/>
      <c r="AD35" s="316"/>
      <c r="AE35" s="176"/>
      <c r="AF35" s="174"/>
      <c r="AG35" s="332">
        <f t="shared" si="4"/>
        <v>0</v>
      </c>
      <c r="AH35" s="317"/>
      <c r="AI35" s="317"/>
      <c r="AJ35" s="333"/>
      <c r="AK35" s="319"/>
      <c r="AL35" s="313"/>
      <c r="AM35" s="313"/>
      <c r="AN35" s="313"/>
      <c r="AO35" s="313"/>
      <c r="AP35" s="313"/>
      <c r="AQ35" s="313"/>
      <c r="AR35" s="313"/>
      <c r="AS35" s="19"/>
      <c r="AT35" s="19"/>
      <c r="AU35" s="19"/>
      <c r="AV35" s="19"/>
      <c r="AW35" s="19"/>
      <c r="AX35" s="19"/>
      <c r="AY35" s="19"/>
      <c r="AZ35" s="19"/>
      <c r="BA35" s="19"/>
      <c r="BB35" s="19"/>
      <c r="BC35" s="19"/>
      <c r="BD35" s="19"/>
      <c r="BE35" s="19"/>
      <c r="BF35" s="19"/>
      <c r="BG35" s="19"/>
      <c r="BH35" s="19"/>
      <c r="BI35" s="19"/>
      <c r="BJ35" s="19"/>
      <c r="BK35" s="19"/>
      <c r="BL35" s="19"/>
      <c r="BM35" s="19"/>
      <c r="BN35" s="19"/>
      <c r="BO35" s="19"/>
      <c r="BP35" s="19"/>
      <c r="BQ35" s="19"/>
      <c r="BR35" s="19"/>
    </row>
    <row r="36" spans="1:70" ht="36.75" customHeight="1">
      <c r="B36" s="329" t="s">
        <v>214</v>
      </c>
      <c r="C36" s="171"/>
      <c r="D36" s="317"/>
      <c r="E36" s="98" t="str">
        <f t="shared" si="0"/>
        <v/>
      </c>
      <c r="F36" s="330" t="s">
        <v>214</v>
      </c>
      <c r="G36" s="171"/>
      <c r="H36" s="331" t="s">
        <v>214</v>
      </c>
      <c r="I36" s="316"/>
      <c r="J36" s="176"/>
      <c r="K36" s="174"/>
      <c r="L36" s="332">
        <f t="shared" si="1"/>
        <v>0</v>
      </c>
      <c r="M36" s="317"/>
      <c r="N36" s="317"/>
      <c r="O36" s="333"/>
      <c r="P36" s="316"/>
      <c r="Q36" s="176"/>
      <c r="R36" s="174"/>
      <c r="S36" s="332">
        <f t="shared" si="2"/>
        <v>0</v>
      </c>
      <c r="T36" s="317"/>
      <c r="U36" s="317"/>
      <c r="V36" s="318"/>
      <c r="W36" s="316"/>
      <c r="X36" s="176"/>
      <c r="Y36" s="174"/>
      <c r="Z36" s="332">
        <f t="shared" si="3"/>
        <v>0</v>
      </c>
      <c r="AA36" s="317"/>
      <c r="AB36" s="317"/>
      <c r="AC36" s="333"/>
      <c r="AD36" s="316"/>
      <c r="AE36" s="176"/>
      <c r="AF36" s="174"/>
      <c r="AG36" s="332">
        <f t="shared" si="4"/>
        <v>0</v>
      </c>
      <c r="AH36" s="317"/>
      <c r="AI36" s="317"/>
      <c r="AJ36" s="333"/>
      <c r="AK36" s="319"/>
      <c r="AL36" s="313"/>
      <c r="AM36" s="313"/>
      <c r="AN36" s="313"/>
      <c r="AO36" s="313"/>
      <c r="AP36" s="313"/>
      <c r="AQ36" s="313"/>
      <c r="AR36" s="313"/>
      <c r="AS36" s="19"/>
      <c r="AT36" s="19"/>
      <c r="AU36" s="19"/>
      <c r="AV36" s="19"/>
      <c r="AW36" s="19"/>
      <c r="AX36" s="19"/>
      <c r="AY36" s="19"/>
      <c r="AZ36" s="19"/>
      <c r="BA36" s="19"/>
      <c r="BB36" s="19"/>
      <c r="BC36" s="19"/>
      <c r="BD36" s="19"/>
      <c r="BE36" s="19"/>
      <c r="BF36" s="19"/>
      <c r="BG36" s="19"/>
      <c r="BH36" s="19"/>
      <c r="BI36" s="19"/>
      <c r="BJ36" s="19"/>
      <c r="BK36" s="19"/>
      <c r="BL36" s="19"/>
      <c r="BM36" s="19"/>
      <c r="BN36" s="19"/>
      <c r="BO36" s="19"/>
      <c r="BP36" s="19"/>
      <c r="BQ36" s="19"/>
      <c r="BR36" s="19"/>
    </row>
    <row r="37" spans="1:70" ht="36.75" customHeight="1">
      <c r="B37" s="329" t="s">
        <v>214</v>
      </c>
      <c r="C37" s="171"/>
      <c r="D37" s="317"/>
      <c r="E37" s="98" t="str">
        <f t="shared" si="0"/>
        <v/>
      </c>
      <c r="F37" s="330" t="s">
        <v>214</v>
      </c>
      <c r="G37" s="171"/>
      <c r="H37" s="331" t="s">
        <v>214</v>
      </c>
      <c r="I37" s="316"/>
      <c r="J37" s="176"/>
      <c r="K37" s="174"/>
      <c r="L37" s="332">
        <f t="shared" si="1"/>
        <v>0</v>
      </c>
      <c r="M37" s="317"/>
      <c r="N37" s="317"/>
      <c r="O37" s="333"/>
      <c r="P37" s="316"/>
      <c r="Q37" s="176"/>
      <c r="R37" s="174"/>
      <c r="S37" s="332">
        <f t="shared" si="2"/>
        <v>0</v>
      </c>
      <c r="T37" s="317"/>
      <c r="U37" s="317"/>
      <c r="V37" s="318"/>
      <c r="W37" s="316"/>
      <c r="X37" s="176"/>
      <c r="Y37" s="174"/>
      <c r="Z37" s="332">
        <f t="shared" si="3"/>
        <v>0</v>
      </c>
      <c r="AA37" s="317"/>
      <c r="AB37" s="317"/>
      <c r="AC37" s="333"/>
      <c r="AD37" s="316"/>
      <c r="AE37" s="176"/>
      <c r="AF37" s="174"/>
      <c r="AG37" s="332">
        <f t="shared" si="4"/>
        <v>0</v>
      </c>
      <c r="AH37" s="317"/>
      <c r="AI37" s="317"/>
      <c r="AJ37" s="333"/>
      <c r="AK37" s="319"/>
      <c r="AL37" s="313"/>
      <c r="AM37" s="313"/>
      <c r="AN37" s="313"/>
      <c r="AO37" s="313"/>
      <c r="AP37" s="313"/>
      <c r="AQ37" s="313"/>
      <c r="AR37" s="313"/>
      <c r="AS37" s="19"/>
      <c r="AT37" s="19"/>
      <c r="AU37" s="19"/>
      <c r="AV37" s="19"/>
      <c r="AW37" s="19"/>
      <c r="AX37" s="19"/>
      <c r="AY37" s="19"/>
      <c r="AZ37" s="19"/>
      <c r="BA37" s="19"/>
      <c r="BB37" s="19"/>
      <c r="BC37" s="19"/>
      <c r="BD37" s="19"/>
      <c r="BE37" s="19"/>
      <c r="BF37" s="19"/>
      <c r="BG37" s="19"/>
      <c r="BH37" s="19"/>
      <c r="BI37" s="19"/>
      <c r="BJ37" s="19"/>
      <c r="BK37" s="19"/>
      <c r="BL37" s="19"/>
      <c r="BM37" s="19"/>
      <c r="BN37" s="19"/>
      <c r="BO37" s="19"/>
      <c r="BP37" s="19"/>
      <c r="BQ37" s="19"/>
      <c r="BR37" s="19"/>
    </row>
    <row r="38" spans="1:70" ht="36.75" customHeight="1">
      <c r="B38" s="329" t="s">
        <v>214</v>
      </c>
      <c r="C38" s="171"/>
      <c r="D38" s="317"/>
      <c r="E38" s="98" t="str">
        <f t="shared" si="0"/>
        <v/>
      </c>
      <c r="F38" s="330" t="s">
        <v>214</v>
      </c>
      <c r="G38" s="171"/>
      <c r="H38" s="331" t="s">
        <v>214</v>
      </c>
      <c r="I38" s="316"/>
      <c r="J38" s="176"/>
      <c r="K38" s="174"/>
      <c r="L38" s="332">
        <f t="shared" si="1"/>
        <v>0</v>
      </c>
      <c r="M38" s="317"/>
      <c r="N38" s="317"/>
      <c r="O38" s="333"/>
      <c r="P38" s="316"/>
      <c r="Q38" s="176"/>
      <c r="R38" s="174"/>
      <c r="S38" s="332">
        <f t="shared" si="2"/>
        <v>0</v>
      </c>
      <c r="T38" s="317"/>
      <c r="U38" s="317"/>
      <c r="V38" s="318"/>
      <c r="W38" s="316"/>
      <c r="X38" s="176"/>
      <c r="Y38" s="174"/>
      <c r="Z38" s="332">
        <f t="shared" si="3"/>
        <v>0</v>
      </c>
      <c r="AA38" s="317"/>
      <c r="AB38" s="317"/>
      <c r="AC38" s="333"/>
      <c r="AD38" s="316"/>
      <c r="AE38" s="176"/>
      <c r="AF38" s="174"/>
      <c r="AG38" s="332">
        <f t="shared" si="4"/>
        <v>0</v>
      </c>
      <c r="AH38" s="317"/>
      <c r="AI38" s="317"/>
      <c r="AJ38" s="333"/>
      <c r="AK38" s="319"/>
      <c r="AL38" s="313"/>
      <c r="AM38" s="313"/>
      <c r="AN38" s="313"/>
      <c r="AO38" s="313"/>
      <c r="AP38" s="313"/>
      <c r="AQ38" s="313"/>
      <c r="AR38" s="313"/>
      <c r="AS38" s="19"/>
      <c r="AT38" s="19"/>
      <c r="AU38" s="19"/>
      <c r="AV38" s="19"/>
      <c r="AW38" s="19"/>
      <c r="AX38" s="19"/>
      <c r="AY38" s="19"/>
      <c r="AZ38" s="19"/>
      <c r="BA38" s="19"/>
      <c r="BB38" s="19"/>
      <c r="BC38" s="19"/>
      <c r="BD38" s="19"/>
      <c r="BE38" s="19"/>
      <c r="BF38" s="19"/>
      <c r="BG38" s="19"/>
      <c r="BH38" s="19"/>
      <c r="BI38" s="19"/>
      <c r="BJ38" s="19"/>
      <c r="BK38" s="19"/>
      <c r="BL38" s="19"/>
      <c r="BM38" s="19"/>
      <c r="BN38" s="19"/>
      <c r="BO38" s="19"/>
      <c r="BP38" s="19"/>
      <c r="BQ38" s="19"/>
      <c r="BR38" s="19"/>
    </row>
    <row r="39" spans="1:70" ht="18.75">
      <c r="B39" s="335"/>
      <c r="C39" s="336"/>
      <c r="D39" s="336"/>
      <c r="E39" s="336"/>
      <c r="F39" s="336"/>
      <c r="G39" s="336"/>
      <c r="H39" s="336"/>
      <c r="I39" s="336"/>
      <c r="J39" s="336"/>
      <c r="K39" s="336"/>
      <c r="L39" s="336"/>
      <c r="M39" s="336"/>
      <c r="N39" s="336"/>
      <c r="O39" s="336"/>
      <c r="P39" s="336"/>
      <c r="Q39" s="336"/>
      <c r="R39" s="336"/>
      <c r="S39" s="336"/>
      <c r="T39" s="336"/>
      <c r="U39" s="336"/>
      <c r="V39" s="336"/>
      <c r="W39" s="336"/>
      <c r="X39" s="336"/>
      <c r="Y39" s="336"/>
      <c r="Z39" s="336"/>
      <c r="AA39" s="336"/>
      <c r="AB39" s="336"/>
      <c r="AC39" s="336"/>
      <c r="AD39" s="336"/>
      <c r="AE39" s="336"/>
      <c r="AF39" s="336"/>
      <c r="AG39" s="336"/>
      <c r="AH39" s="336"/>
      <c r="AI39" s="336"/>
      <c r="AJ39" s="336"/>
      <c r="AK39" s="337"/>
      <c r="AL39" s="313"/>
      <c r="AM39" s="313"/>
      <c r="AN39" s="313"/>
      <c r="AO39" s="313"/>
      <c r="AP39" s="313"/>
      <c r="AQ39" s="19"/>
      <c r="AR39" s="19"/>
      <c r="AS39" s="19"/>
      <c r="AT39" s="19"/>
      <c r="AU39" s="19"/>
      <c r="AV39" s="19"/>
      <c r="AW39" s="19"/>
      <c r="AX39" s="19"/>
      <c r="AY39" s="19"/>
      <c r="AZ39" s="19"/>
      <c r="BA39" s="19"/>
      <c r="BB39" s="19"/>
      <c r="BC39" s="19"/>
      <c r="BD39" s="19"/>
      <c r="BE39" s="19"/>
      <c r="BF39" s="19"/>
      <c r="BG39" s="19"/>
      <c r="BH39" s="19"/>
      <c r="BI39" s="19"/>
      <c r="BJ39" s="19"/>
      <c r="BK39" s="19"/>
      <c r="BL39" s="19"/>
      <c r="BM39" s="19"/>
      <c r="BN39" s="19"/>
      <c r="BO39" s="19"/>
      <c r="BP39" s="19"/>
    </row>
    <row r="40" spans="1:70" ht="18.75">
      <c r="X40" s="313"/>
      <c r="Z40" s="313"/>
      <c r="AA40" s="313"/>
      <c r="AB40" s="313"/>
      <c r="AC40" s="313"/>
      <c r="AD40" s="313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  <c r="AR40" s="19"/>
      <c r="AS40" s="19"/>
      <c r="AT40" s="19"/>
      <c r="AU40" s="19"/>
      <c r="AV40" s="19"/>
      <c r="AW40" s="19"/>
      <c r="AX40" s="19"/>
      <c r="AY40" s="19"/>
      <c r="AZ40" s="19"/>
      <c r="BA40" s="19"/>
      <c r="BB40" s="19"/>
      <c r="BC40" s="19"/>
      <c r="BD40" s="19"/>
    </row>
    <row r="41" spans="1:70" ht="18.75">
      <c r="X41" s="313"/>
      <c r="Z41" s="313"/>
      <c r="AA41" s="313"/>
      <c r="AB41" s="313"/>
      <c r="AC41" s="313"/>
      <c r="AD41" s="313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  <c r="AR41" s="19"/>
      <c r="AS41" s="19"/>
      <c r="AT41" s="19"/>
      <c r="AU41" s="19"/>
      <c r="AV41" s="19"/>
      <c r="AW41" s="19"/>
      <c r="AX41" s="19"/>
      <c r="AY41" s="19"/>
      <c r="AZ41" s="19"/>
      <c r="BA41" s="19"/>
      <c r="BB41" s="19"/>
      <c r="BC41" s="19"/>
      <c r="BD41" s="19"/>
    </row>
  </sheetData>
  <sheetProtection algorithmName="SHA-512" hashValue="4OWy5XLv+eHDeOHGIovdUJUSYF1dhMkjEuqOuHg/UlLncuVpALcnXRiq1EObc0WjJswC7wKR71cDKEpDoTrEFg==" saltValue="rKGS8n+j+qWK90SIpxqdpQ==" spinCount="100000" sheet="1" objects="1" scenarios="1"/>
  <mergeCells count="17">
    <mergeCell ref="AD13:AJ13"/>
    <mergeCell ref="G11:N11"/>
    <mergeCell ref="O11:V11"/>
    <mergeCell ref="I13:O13"/>
    <mergeCell ref="P13:V13"/>
    <mergeCell ref="W13:AC13"/>
    <mergeCell ref="B9:D9"/>
    <mergeCell ref="E9:F9"/>
    <mergeCell ref="B10:D10"/>
    <mergeCell ref="E10:F10"/>
    <mergeCell ref="B11:D11"/>
    <mergeCell ref="E11:F11"/>
    <mergeCell ref="B6:F6"/>
    <mergeCell ref="B7:D7"/>
    <mergeCell ref="E7:F7"/>
    <mergeCell ref="B8:D8"/>
    <mergeCell ref="E8:F8"/>
  </mergeCells>
  <conditionalFormatting sqref="C16:C38">
    <cfRule type="expression" dxfId="43" priority="9">
      <formula>IF($B16="Outro",FALSE,TRUE)</formula>
    </cfRule>
  </conditionalFormatting>
  <conditionalFormatting sqref="G16:G38">
    <cfRule type="expression" dxfId="42" priority="8">
      <formula>IF($F$28="Outro",FALSE,TRUE)</formula>
    </cfRule>
  </conditionalFormatting>
  <conditionalFormatting sqref="L16:L38">
    <cfRule type="expression" dxfId="41" priority="7">
      <formula>L16&gt;$D16</formula>
    </cfRule>
  </conditionalFormatting>
  <conditionalFormatting sqref="S16:S38">
    <cfRule type="expression" dxfId="40" priority="3">
      <formula>S16&gt;$D16</formula>
    </cfRule>
  </conditionalFormatting>
  <conditionalFormatting sqref="Z16:Z38">
    <cfRule type="expression" dxfId="39" priority="2">
      <formula>Z16&gt;$D16</formula>
    </cfRule>
  </conditionalFormatting>
  <conditionalFormatting sqref="AG16:AG38">
    <cfRule type="expression" dxfId="38" priority="1">
      <formula>AG16&gt;$D16</formula>
    </cfRule>
  </conditionalFormatting>
  <dataValidations count="5">
    <dataValidation type="list" allowBlank="1" showInputMessage="1" showErrorMessage="1" sqref="L5" xr:uid="{00000000-0002-0000-0F00-000000000000}">
      <formula1>"&lt;Selecionar&gt;,Sim,Não"</formula1>
    </dataValidation>
    <dataValidation type="whole" operator="notEqual" showInputMessage="1" showErrorMessage="1" errorTitle="Erro" error="Se o oxigénio de referência for 21 ou não especificado por favor não preencha este campo!" sqref="E10:F10" xr:uid="{00000000-0002-0000-0F00-000001000000}">
      <formula1>21</formula1>
    </dataValidation>
    <dataValidation type="list" allowBlank="1" showInputMessage="1" showErrorMessage="1" sqref="E11:F11" xr:uid="{00000000-0002-0000-0F00-000002000000}">
      <formula1>"&lt;selecionar&gt;, Sim, Não"</formula1>
    </dataValidation>
    <dataValidation type="list" allowBlank="1" showInputMessage="1" showErrorMessage="1" sqref="H16:H38" xr:uid="{00000000-0002-0000-0F00-000005000000}">
      <formula1>"&lt;Selecionar&gt;, Acreditado, Não acreditado"</formula1>
    </dataValidation>
    <dataValidation type="list" allowBlank="1" showInputMessage="1" showErrorMessage="1" error="Selecione &lt;LQ se o valor da monitorização for inferior ao limite de quantificação, &lt;Ld se for inferior ao limite de deteção e deixe em branco ou selecione '-' se for um valor quantificavel." sqref="J16:J38 Q16:Q38 X16:X38 AE16:AE38" xr:uid="{00000000-0002-0000-0F00-000006000000}">
      <formula1>" -,&lt;LQ, &lt;Ld"</formula1>
    </dataValidation>
  </dataValidations>
  <hyperlinks>
    <hyperlink ref="B1" location="Atividade!A1" display="&lt; Voltar ao ínicio" xr:uid="{00000000-0004-0000-0F00-000000000000}"/>
  </hyperlinks>
  <pageMargins left="0.25" right="0.25" top="0.75" bottom="0.75" header="0.3" footer="0.3"/>
  <pageSetup paperSize="8" scale="28" fitToHeight="0"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F00-000003000000}">
          <x14:formula1>
            <xm:f>Suporte!$S$6:$S$72</xm:f>
          </x14:formula1>
          <xm:sqref>B16:B38</xm:sqref>
        </x14:dataValidation>
        <x14:dataValidation type="list" allowBlank="1" showInputMessage="1" showErrorMessage="1" xr:uid="{00000000-0002-0000-0F00-000004000000}">
          <x14:formula1>
            <xm:f>Suporte!$D$6:$D$10</xm:f>
          </x14:formula1>
          <xm:sqref>F16:F38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BR41"/>
  <sheetViews>
    <sheetView zoomScale="70" zoomScaleNormal="70" workbookViewId="0">
      <selection activeCell="H28" sqref="H28"/>
    </sheetView>
  </sheetViews>
  <sheetFormatPr defaultColWidth="9" defaultRowHeight="15"/>
  <cols>
    <col min="1" max="1" width="3.25" style="14" customWidth="1"/>
    <col min="2" max="2" width="20.875" style="14" customWidth="1"/>
    <col min="3" max="3" width="13.25" style="14" customWidth="1"/>
    <col min="4" max="4" width="10.625" style="14" customWidth="1"/>
    <col min="5" max="7" width="12" style="14" customWidth="1"/>
    <col min="8" max="8" width="12.75" style="14" customWidth="1"/>
    <col min="9" max="36" width="12.125" style="14" customWidth="1"/>
    <col min="37" max="37" width="5.5" style="14" customWidth="1"/>
    <col min="38" max="38" width="14.125" style="14" customWidth="1"/>
    <col min="39" max="39" width="9" style="14"/>
    <col min="40" max="40" width="12.5" style="14" customWidth="1"/>
    <col min="41" max="41" width="13.375" style="14" customWidth="1"/>
    <col min="42" max="42" width="9" style="14"/>
    <col min="43" max="43" width="17.25" style="14" customWidth="1"/>
    <col min="44" max="44" width="11.375" style="14" customWidth="1"/>
    <col min="45" max="48" width="9" style="14"/>
    <col min="49" max="49" width="4.75" style="14" customWidth="1"/>
    <col min="50" max="16384" width="9" style="14"/>
  </cols>
  <sheetData>
    <row r="1" spans="1:44" customFormat="1">
      <c r="B1" s="69" t="s">
        <v>193</v>
      </c>
    </row>
    <row r="2" spans="1:44" customFormat="1" ht="18">
      <c r="A2" s="108"/>
      <c r="B2" s="109" t="s">
        <v>342</v>
      </c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  <c r="T2" s="110"/>
      <c r="U2" s="110"/>
      <c r="V2" s="111"/>
      <c r="W2" s="111"/>
      <c r="X2" s="111"/>
      <c r="Y2" s="111"/>
      <c r="Z2" s="111"/>
      <c r="AA2" s="111"/>
      <c r="AB2" s="14"/>
    </row>
    <row r="3" spans="1:44" customFormat="1" ht="18">
      <c r="A3" s="144"/>
      <c r="B3" s="145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4"/>
      <c r="U3" s="144"/>
    </row>
    <row r="4" spans="1:44" customFormat="1" ht="18.75">
      <c r="A4" s="144"/>
      <c r="B4" s="304" t="s">
        <v>376</v>
      </c>
      <c r="C4" s="305"/>
      <c r="D4" s="144"/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144"/>
      <c r="P4" s="144"/>
      <c r="Q4" s="144"/>
      <c r="R4" s="144"/>
      <c r="S4" s="144"/>
      <c r="T4" s="144"/>
      <c r="U4" s="144"/>
      <c r="V4" s="144"/>
      <c r="W4" s="144"/>
      <c r="X4" s="144"/>
      <c r="Y4" s="144"/>
      <c r="Z4" s="144"/>
      <c r="AA4" s="144"/>
      <c r="AB4" s="14"/>
    </row>
    <row r="5" spans="1:44">
      <c r="A5" s="144"/>
      <c r="B5" s="306"/>
      <c r="C5" s="307"/>
      <c r="D5" s="307"/>
      <c r="E5" s="307"/>
      <c r="F5" s="307"/>
      <c r="G5" s="307"/>
      <c r="H5" s="307"/>
      <c r="I5" s="307"/>
      <c r="J5" s="307"/>
      <c r="K5" s="307"/>
      <c r="L5" s="307"/>
      <c r="M5" s="307"/>
      <c r="N5" s="307"/>
      <c r="O5" s="307"/>
      <c r="P5" s="307"/>
      <c r="Q5" s="307"/>
      <c r="R5" s="307"/>
      <c r="S5" s="307"/>
      <c r="T5" s="307"/>
      <c r="U5" s="307"/>
      <c r="V5" s="307"/>
      <c r="W5" s="307"/>
      <c r="X5" s="307"/>
      <c r="Y5" s="307"/>
      <c r="Z5" s="307"/>
      <c r="AA5" s="307"/>
      <c r="AB5" s="307"/>
      <c r="AC5" s="307"/>
      <c r="AD5" s="307"/>
      <c r="AE5" s="307"/>
      <c r="AF5" s="307"/>
      <c r="AG5" s="307"/>
      <c r="AH5" s="307"/>
      <c r="AI5" s="307"/>
      <c r="AJ5" s="307"/>
      <c r="AK5" s="308"/>
    </row>
    <row r="6" spans="1:44" ht="18" customHeight="1">
      <c r="A6" s="19"/>
      <c r="B6" s="747" t="s">
        <v>345</v>
      </c>
      <c r="C6" s="748"/>
      <c r="D6" s="748"/>
      <c r="E6" s="748"/>
      <c r="F6" s="74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K6" s="309"/>
    </row>
    <row r="7" spans="1:44" ht="18" customHeight="1">
      <c r="A7" s="19"/>
      <c r="B7" s="750" t="s">
        <v>346</v>
      </c>
      <c r="C7" s="751"/>
      <c r="D7" s="751"/>
      <c r="E7" s="675"/>
      <c r="F7" s="675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K7" s="309"/>
    </row>
    <row r="8" spans="1:44" ht="18" customHeight="1">
      <c r="A8" s="19"/>
      <c r="B8" s="752" t="s">
        <v>347</v>
      </c>
      <c r="C8" s="753"/>
      <c r="D8" s="754"/>
      <c r="E8" s="695"/>
      <c r="F8" s="697"/>
      <c r="G8" s="19"/>
      <c r="H8" s="310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K8" s="309"/>
    </row>
    <row r="9" spans="1:44" ht="18" customHeight="1">
      <c r="A9" s="19"/>
      <c r="B9" s="750" t="s">
        <v>348</v>
      </c>
      <c r="C9" s="751"/>
      <c r="D9" s="751"/>
      <c r="E9" s="675"/>
      <c r="F9" s="675"/>
      <c r="G9" s="19"/>
      <c r="H9" s="126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K9" s="309"/>
    </row>
    <row r="10" spans="1:44" ht="18" customHeight="1">
      <c r="A10" s="19"/>
      <c r="B10" s="752" t="s">
        <v>349</v>
      </c>
      <c r="C10" s="753"/>
      <c r="D10" s="754"/>
      <c r="E10" s="695"/>
      <c r="F10" s="697"/>
      <c r="G10" s="19"/>
      <c r="H10" s="310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K10" s="309"/>
    </row>
    <row r="11" spans="1:44" ht="18" customHeight="1">
      <c r="A11" s="19"/>
      <c r="B11" s="752" t="s">
        <v>350</v>
      </c>
      <c r="C11" s="753"/>
      <c r="D11" s="754"/>
      <c r="E11" s="695"/>
      <c r="F11" s="697"/>
      <c r="G11" s="759"/>
      <c r="H11" s="759"/>
      <c r="I11" s="759"/>
      <c r="J11" s="759"/>
      <c r="K11" s="759"/>
      <c r="L11" s="759"/>
      <c r="M11" s="759"/>
      <c r="N11" s="759"/>
      <c r="O11" s="760"/>
      <c r="P11" s="760"/>
      <c r="Q11" s="760"/>
      <c r="R11" s="760"/>
      <c r="S11" s="760"/>
      <c r="T11" s="760"/>
      <c r="U11" s="760"/>
      <c r="V11" s="760"/>
      <c r="W11" s="311"/>
      <c r="X11" s="311"/>
      <c r="Y11" s="311"/>
      <c r="Z11" s="311"/>
      <c r="AA11" s="311"/>
      <c r="AB11" s="311"/>
      <c r="AC11" s="19"/>
      <c r="AD11" s="19"/>
      <c r="AK11" s="309"/>
    </row>
    <row r="12" spans="1:44" ht="18.75">
      <c r="A12" s="19"/>
      <c r="B12" s="312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313"/>
      <c r="AK12" s="309"/>
    </row>
    <row r="13" spans="1:44" ht="18.75" customHeight="1">
      <c r="A13" s="19"/>
      <c r="B13" s="314"/>
      <c r="C13" s="19"/>
      <c r="D13" s="19"/>
      <c r="E13" s="19"/>
      <c r="F13" s="19"/>
      <c r="G13" s="19"/>
      <c r="H13" s="19"/>
      <c r="I13" s="755" t="s">
        <v>351</v>
      </c>
      <c r="J13" s="756"/>
      <c r="K13" s="756"/>
      <c r="L13" s="756"/>
      <c r="M13" s="756"/>
      <c r="N13" s="756"/>
      <c r="O13" s="757"/>
      <c r="P13" s="755" t="s">
        <v>352</v>
      </c>
      <c r="Q13" s="756"/>
      <c r="R13" s="756"/>
      <c r="S13" s="756"/>
      <c r="T13" s="756"/>
      <c r="U13" s="756"/>
      <c r="V13" s="757"/>
      <c r="W13" s="755" t="s">
        <v>353</v>
      </c>
      <c r="X13" s="756"/>
      <c r="Y13" s="756"/>
      <c r="Z13" s="756"/>
      <c r="AA13" s="756"/>
      <c r="AB13" s="756"/>
      <c r="AC13" s="757"/>
      <c r="AD13" s="755" t="s">
        <v>354</v>
      </c>
      <c r="AE13" s="756"/>
      <c r="AF13" s="756"/>
      <c r="AG13" s="756"/>
      <c r="AH13" s="756"/>
      <c r="AI13" s="756"/>
      <c r="AJ13" s="758"/>
      <c r="AK13" s="309"/>
      <c r="AL13" s="313"/>
      <c r="AM13" s="313"/>
      <c r="AN13" s="313"/>
    </row>
    <row r="14" spans="1:44" ht="40.5" customHeight="1">
      <c r="A14" s="19"/>
      <c r="B14" s="315"/>
      <c r="C14" s="90"/>
      <c r="D14" s="90"/>
      <c r="E14" s="90"/>
      <c r="F14" s="90"/>
      <c r="G14" s="90"/>
      <c r="H14" s="90"/>
      <c r="I14" s="316"/>
      <c r="J14" s="317"/>
      <c r="K14" s="317"/>
      <c r="L14" s="317"/>
      <c r="M14" s="317"/>
      <c r="N14" s="317"/>
      <c r="O14" s="317"/>
      <c r="P14" s="316"/>
      <c r="Q14" s="317"/>
      <c r="R14" s="317"/>
      <c r="S14" s="317"/>
      <c r="T14" s="317"/>
      <c r="U14" s="317"/>
      <c r="V14" s="317"/>
      <c r="W14" s="316"/>
      <c r="X14" s="317"/>
      <c r="Y14" s="317"/>
      <c r="Z14" s="317"/>
      <c r="AA14" s="317"/>
      <c r="AB14" s="317"/>
      <c r="AC14" s="317"/>
      <c r="AD14" s="316"/>
      <c r="AE14" s="317"/>
      <c r="AF14" s="317"/>
      <c r="AG14" s="317"/>
      <c r="AH14" s="317"/>
      <c r="AI14" s="317"/>
      <c r="AJ14" s="318"/>
      <c r="AK14" s="319"/>
      <c r="AL14" s="313"/>
      <c r="AM14" s="313"/>
      <c r="AN14" s="313"/>
      <c r="AO14" s="313"/>
      <c r="AP14" s="313"/>
      <c r="AQ14" s="313"/>
      <c r="AR14" s="313"/>
    </row>
    <row r="15" spans="1:44" ht="107.25" customHeight="1">
      <c r="A15" s="19"/>
      <c r="B15" s="320" t="s">
        <v>355</v>
      </c>
      <c r="C15" s="198" t="s">
        <v>356</v>
      </c>
      <c r="D15" s="95" t="s">
        <v>357</v>
      </c>
      <c r="E15" s="95" t="s">
        <v>358</v>
      </c>
      <c r="F15" s="95" t="s">
        <v>359</v>
      </c>
      <c r="G15" s="197" t="s">
        <v>225</v>
      </c>
      <c r="H15" s="197" t="s">
        <v>360</v>
      </c>
      <c r="I15" s="321" t="s">
        <v>361</v>
      </c>
      <c r="J15" s="322" t="s">
        <v>362</v>
      </c>
      <c r="K15" s="323" t="s">
        <v>363</v>
      </c>
      <c r="L15" s="323" t="s">
        <v>364</v>
      </c>
      <c r="M15" s="324" t="s">
        <v>365</v>
      </c>
      <c r="N15" s="324" t="s">
        <v>366</v>
      </c>
      <c r="O15" s="325" t="s">
        <v>367</v>
      </c>
      <c r="P15" s="326" t="s">
        <v>361</v>
      </c>
      <c r="Q15" s="327" t="s">
        <v>362</v>
      </c>
      <c r="R15" s="328" t="s">
        <v>363</v>
      </c>
      <c r="S15" s="328" t="s">
        <v>364</v>
      </c>
      <c r="T15" s="324" t="s">
        <v>365</v>
      </c>
      <c r="U15" s="324" t="s">
        <v>366</v>
      </c>
      <c r="V15" s="325" t="s">
        <v>367</v>
      </c>
      <c r="W15" s="326" t="s">
        <v>361</v>
      </c>
      <c r="X15" s="327" t="s">
        <v>362</v>
      </c>
      <c r="Y15" s="328" t="s">
        <v>363</v>
      </c>
      <c r="Z15" s="328" t="s">
        <v>364</v>
      </c>
      <c r="AA15" s="324" t="s">
        <v>365</v>
      </c>
      <c r="AB15" s="324" t="s">
        <v>366</v>
      </c>
      <c r="AC15" s="325" t="s">
        <v>367</v>
      </c>
      <c r="AD15" s="326" t="s">
        <v>361</v>
      </c>
      <c r="AE15" s="327" t="s">
        <v>362</v>
      </c>
      <c r="AF15" s="328" t="s">
        <v>363</v>
      </c>
      <c r="AG15" s="328" t="s">
        <v>364</v>
      </c>
      <c r="AH15" s="324" t="s">
        <v>365</v>
      </c>
      <c r="AI15" s="324" t="s">
        <v>366</v>
      </c>
      <c r="AJ15" s="325" t="s">
        <v>367</v>
      </c>
      <c r="AK15" s="319"/>
      <c r="AL15" s="313"/>
      <c r="AM15" s="313"/>
      <c r="AN15" s="313"/>
      <c r="AO15" s="313"/>
      <c r="AP15" s="313"/>
      <c r="AQ15" s="313"/>
      <c r="AR15" s="313"/>
    </row>
    <row r="16" spans="1:44" ht="36.75" customHeight="1">
      <c r="A16" s="19"/>
      <c r="B16" s="329" t="s">
        <v>214</v>
      </c>
      <c r="C16" s="171"/>
      <c r="D16" s="317"/>
      <c r="E16" s="98" t="str">
        <f>IFERROR((M16*I16*IF(J16="&lt;LQ",(1/3),(IF(J16="&lt;Ld",0,1)))+T16*P16*IF(Q16="&lt;LQ",(1/3),(IF(Q16="&lt;Ld",0,1)))+AA16*W16*IF(X16="&lt;LQ",(1/3),(IF(X16="&lt;Ld",0,1)))+AH16*AD16*IF(AE16="&lt;LQ",(1/3),(IF(AE16="&lt;Ld",0,1))))/COUNTA(I16,P16,W16,AD16)*(IF(F16="mg/Nm3",(10^-6),IF(F16="µg/m3",(10^-9),IF(F16="ng/Nm3",(10^-12),""))))*$E$9,"")</f>
        <v/>
      </c>
      <c r="F16" s="330" t="s">
        <v>214</v>
      </c>
      <c r="G16" s="171"/>
      <c r="H16" s="331" t="s">
        <v>214</v>
      </c>
      <c r="I16" s="316"/>
      <c r="J16" s="176"/>
      <c r="K16" s="174"/>
      <c r="L16" s="332">
        <f>I16*IF(K16=21,1,(IF(ISNUMBER($E$10),(21-$E$10)/(21-K16),1)))</f>
        <v>0</v>
      </c>
      <c r="M16" s="317"/>
      <c r="N16" s="317"/>
      <c r="O16" s="333"/>
      <c r="P16" s="316"/>
      <c r="Q16" s="176"/>
      <c r="R16" s="174"/>
      <c r="S16" s="332">
        <f>P16*IF(R16=21,1,(IF(ISNUMBER($E$10),(21-$E$10)/(21-R16),1)))</f>
        <v>0</v>
      </c>
      <c r="T16" s="317"/>
      <c r="U16" s="317"/>
      <c r="V16" s="333"/>
      <c r="W16" s="316"/>
      <c r="X16" s="176"/>
      <c r="Y16" s="174"/>
      <c r="Z16" s="332">
        <f>W16*IF(Y16=21,1,(IF(ISNUMBER($E$10),(21-$E$10)/(21-Y16),1)))</f>
        <v>0</v>
      </c>
      <c r="AA16" s="317"/>
      <c r="AB16" s="317"/>
      <c r="AC16" s="333"/>
      <c r="AD16" s="316"/>
      <c r="AE16" s="176"/>
      <c r="AF16" s="174"/>
      <c r="AG16" s="332">
        <f>AD16*IF(AF16=21,1,(IF(ISNUMBER($E$10),(21-$E$10)/(21-AF16),1)))</f>
        <v>0</v>
      </c>
      <c r="AH16" s="317"/>
      <c r="AI16" s="317"/>
      <c r="AJ16" s="333"/>
      <c r="AK16" s="319"/>
      <c r="AL16" s="313"/>
      <c r="AM16" s="313"/>
      <c r="AN16" s="313"/>
      <c r="AO16" s="313"/>
      <c r="AP16" s="313"/>
      <c r="AQ16" s="313"/>
      <c r="AR16" s="313"/>
    </row>
    <row r="17" spans="1:70" ht="36.75" customHeight="1">
      <c r="A17" s="19"/>
      <c r="B17" s="329" t="s">
        <v>214</v>
      </c>
      <c r="C17" s="171"/>
      <c r="D17" s="317"/>
      <c r="E17" s="98" t="str">
        <f t="shared" ref="E17:E38" si="0">IFERROR((M17*I17*IF(J17="&lt;LQ",(1/3),(IF(J17="&lt;Ld",0,1)))+T17*P17*IF(Q17="&lt;LQ",(1/3),(IF(Q17="&lt;Ld",0,1)))+AA17*W17*IF(X17="&lt;LQ",(1/3),(IF(X17="&lt;Ld",0,1)))+AH17*AD17*IF(AE17="&lt;LQ",(1/3),(IF(AE17="&lt;Ld",0,1))))/COUNTA(I17,P17,W17,AD17)*(IF(F17="mg/Nm3",(10^-6),IF(F17="µg/m3",(10^-9),IF(F17="ng/Nm3",(10^-12),""))))*$E$9,"")</f>
        <v/>
      </c>
      <c r="F17" s="330" t="s">
        <v>214</v>
      </c>
      <c r="G17" s="171"/>
      <c r="H17" s="331" t="s">
        <v>214</v>
      </c>
      <c r="I17" s="316"/>
      <c r="J17" s="176"/>
      <c r="K17" s="174"/>
      <c r="L17" s="332">
        <f t="shared" ref="L17:L38" si="1">I17*IF(K17=21,1,(IF(ISNUMBER($E$10),(21-$E$10)/(21-K17),1)))</f>
        <v>0</v>
      </c>
      <c r="M17" s="317"/>
      <c r="N17" s="317"/>
      <c r="O17" s="334"/>
      <c r="P17" s="316"/>
      <c r="Q17" s="176"/>
      <c r="R17" s="174"/>
      <c r="S17" s="332">
        <f t="shared" ref="S17:S38" si="2">P17*IF(R17=21,1,(IF(ISNUMBER($E$10),(21-$E$10)/(21-R17),1)))</f>
        <v>0</v>
      </c>
      <c r="T17" s="317"/>
      <c r="U17" s="317"/>
      <c r="V17" s="318"/>
      <c r="W17" s="316"/>
      <c r="X17" s="176"/>
      <c r="Y17" s="174"/>
      <c r="Z17" s="332">
        <f t="shared" ref="Z17:Z38" si="3">W17*IF(Y17=21,1,(IF(ISNUMBER($E$10),(21-$E$10)/(21-Y17),1)))</f>
        <v>0</v>
      </c>
      <c r="AA17" s="317"/>
      <c r="AB17" s="317"/>
      <c r="AC17" s="333"/>
      <c r="AD17" s="316"/>
      <c r="AE17" s="176"/>
      <c r="AF17" s="174"/>
      <c r="AG17" s="332">
        <f t="shared" ref="AG17:AG38" si="4">AD17*IF(AF17=21,1,(IF(ISNUMBER($E$10),(21-$E$10)/(21-AF17),1)))</f>
        <v>0</v>
      </c>
      <c r="AH17" s="317"/>
      <c r="AI17" s="317"/>
      <c r="AJ17" s="333"/>
      <c r="AK17" s="319"/>
      <c r="AL17" s="313"/>
      <c r="AM17" s="313"/>
      <c r="AN17" s="313"/>
      <c r="AO17" s="313"/>
      <c r="AP17" s="313"/>
      <c r="AQ17" s="313"/>
      <c r="AR17" s="313"/>
      <c r="AS17" s="19"/>
      <c r="AT17" s="19"/>
    </row>
    <row r="18" spans="1:70" ht="36.75" customHeight="1">
      <c r="A18" s="19"/>
      <c r="B18" s="329" t="s">
        <v>214</v>
      </c>
      <c r="C18" s="171"/>
      <c r="D18" s="317"/>
      <c r="E18" s="98" t="str">
        <f t="shared" si="0"/>
        <v/>
      </c>
      <c r="F18" s="330" t="s">
        <v>214</v>
      </c>
      <c r="G18" s="171"/>
      <c r="H18" s="331" t="s">
        <v>214</v>
      </c>
      <c r="I18" s="316"/>
      <c r="J18" s="176"/>
      <c r="K18" s="174"/>
      <c r="L18" s="332">
        <f t="shared" si="1"/>
        <v>0</v>
      </c>
      <c r="M18" s="317"/>
      <c r="N18" s="317"/>
      <c r="O18" s="333"/>
      <c r="P18" s="316"/>
      <c r="Q18" s="176"/>
      <c r="R18" s="174"/>
      <c r="S18" s="332">
        <f t="shared" si="2"/>
        <v>0</v>
      </c>
      <c r="T18" s="317"/>
      <c r="U18" s="317"/>
      <c r="V18" s="318"/>
      <c r="W18" s="316"/>
      <c r="X18" s="176"/>
      <c r="Y18" s="174"/>
      <c r="Z18" s="332">
        <f t="shared" si="3"/>
        <v>0</v>
      </c>
      <c r="AA18" s="317"/>
      <c r="AB18" s="317"/>
      <c r="AC18" s="333"/>
      <c r="AD18" s="316"/>
      <c r="AE18" s="176"/>
      <c r="AF18" s="174"/>
      <c r="AG18" s="332">
        <f t="shared" si="4"/>
        <v>0</v>
      </c>
      <c r="AH18" s="317"/>
      <c r="AI18" s="317"/>
      <c r="AJ18" s="333"/>
      <c r="AK18" s="319"/>
      <c r="AL18" s="313"/>
      <c r="AM18" s="313"/>
      <c r="AN18" s="313"/>
      <c r="AO18" s="313"/>
      <c r="AP18" s="313"/>
      <c r="AQ18" s="313"/>
      <c r="AR18" s="313"/>
      <c r="AS18" s="19"/>
      <c r="AT18" s="19"/>
    </row>
    <row r="19" spans="1:70" ht="36.75" customHeight="1">
      <c r="A19" s="19"/>
      <c r="B19" s="329" t="s">
        <v>214</v>
      </c>
      <c r="C19" s="171"/>
      <c r="D19" s="317"/>
      <c r="E19" s="98" t="str">
        <f t="shared" si="0"/>
        <v/>
      </c>
      <c r="F19" s="330" t="s">
        <v>214</v>
      </c>
      <c r="G19" s="171"/>
      <c r="H19" s="331" t="s">
        <v>214</v>
      </c>
      <c r="I19" s="316"/>
      <c r="J19" s="176"/>
      <c r="K19" s="174"/>
      <c r="L19" s="332">
        <f t="shared" si="1"/>
        <v>0</v>
      </c>
      <c r="M19" s="317"/>
      <c r="N19" s="317"/>
      <c r="O19" s="333"/>
      <c r="P19" s="316"/>
      <c r="Q19" s="176"/>
      <c r="R19" s="174"/>
      <c r="S19" s="332">
        <f t="shared" si="2"/>
        <v>0</v>
      </c>
      <c r="T19" s="317"/>
      <c r="U19" s="317"/>
      <c r="V19" s="318"/>
      <c r="W19" s="316"/>
      <c r="X19" s="176"/>
      <c r="Y19" s="174"/>
      <c r="Z19" s="332">
        <f t="shared" si="3"/>
        <v>0</v>
      </c>
      <c r="AA19" s="317"/>
      <c r="AB19" s="317"/>
      <c r="AC19" s="333"/>
      <c r="AD19" s="316"/>
      <c r="AE19" s="176"/>
      <c r="AF19" s="174"/>
      <c r="AG19" s="332">
        <f t="shared" si="4"/>
        <v>0</v>
      </c>
      <c r="AH19" s="317"/>
      <c r="AI19" s="317"/>
      <c r="AJ19" s="333"/>
      <c r="AK19" s="319"/>
      <c r="AL19" s="313"/>
      <c r="AM19" s="313"/>
      <c r="AN19" s="313"/>
      <c r="AO19" s="313"/>
      <c r="AP19" s="313"/>
      <c r="AQ19" s="313"/>
      <c r="AR19" s="313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P19" s="19"/>
    </row>
    <row r="20" spans="1:70" ht="36.75" customHeight="1">
      <c r="A20" s="19"/>
      <c r="B20" s="329" t="s">
        <v>214</v>
      </c>
      <c r="C20" s="171"/>
      <c r="D20" s="317"/>
      <c r="E20" s="98" t="str">
        <f t="shared" si="0"/>
        <v/>
      </c>
      <c r="F20" s="330" t="s">
        <v>214</v>
      </c>
      <c r="G20" s="171"/>
      <c r="H20" s="331" t="s">
        <v>214</v>
      </c>
      <c r="I20" s="316"/>
      <c r="J20" s="176"/>
      <c r="K20" s="174"/>
      <c r="L20" s="332">
        <f t="shared" si="1"/>
        <v>0</v>
      </c>
      <c r="M20" s="317"/>
      <c r="N20" s="317"/>
      <c r="O20" s="333"/>
      <c r="P20" s="316"/>
      <c r="Q20" s="176"/>
      <c r="R20" s="174"/>
      <c r="S20" s="332">
        <f t="shared" si="2"/>
        <v>0</v>
      </c>
      <c r="T20" s="317"/>
      <c r="U20" s="317"/>
      <c r="V20" s="318"/>
      <c r="W20" s="316"/>
      <c r="X20" s="176"/>
      <c r="Y20" s="174"/>
      <c r="Z20" s="332">
        <f t="shared" si="3"/>
        <v>0</v>
      </c>
      <c r="AA20" s="317"/>
      <c r="AB20" s="317"/>
      <c r="AC20" s="333"/>
      <c r="AD20" s="316"/>
      <c r="AE20" s="176"/>
      <c r="AF20" s="174"/>
      <c r="AG20" s="332">
        <f t="shared" si="4"/>
        <v>0</v>
      </c>
      <c r="AH20" s="317"/>
      <c r="AI20" s="317"/>
      <c r="AJ20" s="333"/>
      <c r="AK20" s="319"/>
      <c r="AL20" s="313"/>
      <c r="AM20" s="313"/>
      <c r="AN20" s="313"/>
      <c r="AO20" s="313"/>
      <c r="AP20" s="313"/>
      <c r="AQ20" s="313"/>
      <c r="AR20" s="313"/>
      <c r="AS20" s="19"/>
      <c r="AT20" s="19"/>
      <c r="AU20" s="19"/>
      <c r="AV20" s="19"/>
      <c r="AW20" s="19"/>
      <c r="AX20" s="19"/>
      <c r="AY20" s="19"/>
      <c r="AZ20" s="19"/>
      <c r="BA20" s="19"/>
      <c r="BB20" s="19"/>
      <c r="BC20" s="19"/>
      <c r="BD20" s="19"/>
      <c r="BE20" s="19"/>
      <c r="BF20" s="19"/>
      <c r="BG20" s="19"/>
      <c r="BH20" s="19"/>
      <c r="BI20" s="19"/>
      <c r="BP20" s="19"/>
    </row>
    <row r="21" spans="1:70" ht="36.75" customHeight="1">
      <c r="A21" s="19"/>
      <c r="B21" s="329" t="s">
        <v>214</v>
      </c>
      <c r="C21" s="171"/>
      <c r="D21" s="317"/>
      <c r="E21" s="98" t="str">
        <f t="shared" si="0"/>
        <v/>
      </c>
      <c r="F21" s="330" t="s">
        <v>214</v>
      </c>
      <c r="G21" s="171"/>
      <c r="H21" s="331" t="s">
        <v>214</v>
      </c>
      <c r="I21" s="316"/>
      <c r="J21" s="176"/>
      <c r="K21" s="174"/>
      <c r="L21" s="332">
        <f t="shared" si="1"/>
        <v>0</v>
      </c>
      <c r="M21" s="317"/>
      <c r="N21" s="317"/>
      <c r="O21" s="333"/>
      <c r="P21" s="316"/>
      <c r="Q21" s="176"/>
      <c r="R21" s="174"/>
      <c r="S21" s="332">
        <f t="shared" si="2"/>
        <v>0</v>
      </c>
      <c r="T21" s="317"/>
      <c r="U21" s="317"/>
      <c r="V21" s="318"/>
      <c r="W21" s="316"/>
      <c r="X21" s="176"/>
      <c r="Y21" s="174"/>
      <c r="Z21" s="332">
        <f t="shared" si="3"/>
        <v>0</v>
      </c>
      <c r="AA21" s="317"/>
      <c r="AB21" s="317"/>
      <c r="AC21" s="333"/>
      <c r="AD21" s="316"/>
      <c r="AE21" s="176"/>
      <c r="AF21" s="174"/>
      <c r="AG21" s="332">
        <f t="shared" si="4"/>
        <v>0</v>
      </c>
      <c r="AH21" s="317"/>
      <c r="AI21" s="317"/>
      <c r="AJ21" s="333"/>
      <c r="AK21" s="319"/>
      <c r="AL21" s="313"/>
      <c r="AM21" s="313"/>
      <c r="AN21" s="313"/>
      <c r="AO21" s="313"/>
      <c r="AP21" s="313"/>
      <c r="AQ21" s="313"/>
      <c r="AR21" s="313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P21" s="19"/>
    </row>
    <row r="22" spans="1:70" ht="36.75" customHeight="1">
      <c r="A22" s="19"/>
      <c r="B22" s="329" t="s">
        <v>214</v>
      </c>
      <c r="C22" s="171"/>
      <c r="D22" s="317"/>
      <c r="E22" s="98" t="str">
        <f t="shared" si="0"/>
        <v/>
      </c>
      <c r="F22" s="330" t="s">
        <v>214</v>
      </c>
      <c r="G22" s="171"/>
      <c r="H22" s="331" t="s">
        <v>214</v>
      </c>
      <c r="I22" s="316"/>
      <c r="J22" s="176"/>
      <c r="K22" s="174"/>
      <c r="L22" s="332">
        <f t="shared" si="1"/>
        <v>0</v>
      </c>
      <c r="M22" s="317"/>
      <c r="N22" s="317"/>
      <c r="O22" s="333"/>
      <c r="P22" s="316"/>
      <c r="Q22" s="176"/>
      <c r="R22" s="174"/>
      <c r="S22" s="332">
        <f t="shared" si="2"/>
        <v>0</v>
      </c>
      <c r="T22" s="317"/>
      <c r="U22" s="317"/>
      <c r="V22" s="318"/>
      <c r="W22" s="316"/>
      <c r="X22" s="176"/>
      <c r="Y22" s="174"/>
      <c r="Z22" s="332">
        <f t="shared" si="3"/>
        <v>0</v>
      </c>
      <c r="AA22" s="317"/>
      <c r="AB22" s="317"/>
      <c r="AC22" s="333"/>
      <c r="AD22" s="316"/>
      <c r="AE22" s="176"/>
      <c r="AF22" s="174"/>
      <c r="AG22" s="332">
        <f t="shared" si="4"/>
        <v>0</v>
      </c>
      <c r="AH22" s="317"/>
      <c r="AI22" s="317"/>
      <c r="AJ22" s="333"/>
      <c r="AK22" s="319"/>
      <c r="AL22" s="313"/>
      <c r="AM22" s="313"/>
      <c r="AN22" s="313"/>
      <c r="AO22" s="313"/>
      <c r="AP22" s="313"/>
      <c r="AQ22" s="313"/>
      <c r="AR22" s="313"/>
      <c r="AS22" s="19"/>
      <c r="AT22" s="19"/>
      <c r="AU22" s="19"/>
      <c r="AV22" s="19"/>
      <c r="AW22" s="19"/>
      <c r="AX22" s="19"/>
      <c r="AY22" s="19"/>
      <c r="AZ22" s="19"/>
      <c r="BA22" s="19"/>
      <c r="BB22" s="19"/>
      <c r="BC22" s="19"/>
      <c r="BD22" s="19"/>
      <c r="BE22" s="19"/>
      <c r="BF22" s="19"/>
      <c r="BG22" s="19"/>
      <c r="BH22" s="19"/>
      <c r="BI22" s="19"/>
      <c r="BP22" s="19"/>
    </row>
    <row r="23" spans="1:70" ht="36.75" customHeight="1">
      <c r="A23" s="19"/>
      <c r="B23" s="329" t="s">
        <v>214</v>
      </c>
      <c r="C23" s="171"/>
      <c r="D23" s="317"/>
      <c r="E23" s="98" t="str">
        <f t="shared" si="0"/>
        <v/>
      </c>
      <c r="F23" s="330" t="s">
        <v>214</v>
      </c>
      <c r="G23" s="171"/>
      <c r="H23" s="331" t="s">
        <v>214</v>
      </c>
      <c r="I23" s="316"/>
      <c r="J23" s="176"/>
      <c r="K23" s="174"/>
      <c r="L23" s="332">
        <f t="shared" si="1"/>
        <v>0</v>
      </c>
      <c r="M23" s="317"/>
      <c r="N23" s="317"/>
      <c r="O23" s="333"/>
      <c r="P23" s="316"/>
      <c r="Q23" s="176"/>
      <c r="R23" s="174"/>
      <c r="S23" s="332">
        <f t="shared" si="2"/>
        <v>0</v>
      </c>
      <c r="T23" s="317"/>
      <c r="U23" s="317"/>
      <c r="V23" s="318"/>
      <c r="W23" s="316"/>
      <c r="X23" s="176"/>
      <c r="Y23" s="174"/>
      <c r="Z23" s="332">
        <f t="shared" si="3"/>
        <v>0</v>
      </c>
      <c r="AA23" s="317"/>
      <c r="AB23" s="317"/>
      <c r="AC23" s="333"/>
      <c r="AD23" s="316"/>
      <c r="AE23" s="176"/>
      <c r="AF23" s="174"/>
      <c r="AG23" s="332">
        <f t="shared" si="4"/>
        <v>0</v>
      </c>
      <c r="AH23" s="317"/>
      <c r="AI23" s="317"/>
      <c r="AJ23" s="333"/>
      <c r="AK23" s="319"/>
      <c r="AL23" s="313"/>
      <c r="AM23" s="313"/>
      <c r="AN23" s="313"/>
      <c r="AO23" s="313"/>
      <c r="AP23" s="313"/>
      <c r="AQ23" s="313"/>
      <c r="AR23" s="313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19"/>
      <c r="BE23" s="19"/>
      <c r="BF23" s="19"/>
      <c r="BG23" s="19"/>
      <c r="BH23" s="19"/>
      <c r="BI23" s="19"/>
      <c r="BP23" s="19"/>
    </row>
    <row r="24" spans="1:70" ht="36.75" customHeight="1">
      <c r="A24" s="19"/>
      <c r="B24" s="329" t="s">
        <v>214</v>
      </c>
      <c r="C24" s="171"/>
      <c r="D24" s="317"/>
      <c r="E24" s="98" t="str">
        <f t="shared" si="0"/>
        <v/>
      </c>
      <c r="F24" s="330" t="s">
        <v>214</v>
      </c>
      <c r="G24" s="171"/>
      <c r="H24" s="331" t="s">
        <v>214</v>
      </c>
      <c r="I24" s="316"/>
      <c r="J24" s="176"/>
      <c r="K24" s="174"/>
      <c r="L24" s="332">
        <f t="shared" si="1"/>
        <v>0</v>
      </c>
      <c r="M24" s="317"/>
      <c r="N24" s="317"/>
      <c r="O24" s="333"/>
      <c r="P24" s="316"/>
      <c r="Q24" s="176"/>
      <c r="R24" s="174"/>
      <c r="S24" s="332">
        <f t="shared" si="2"/>
        <v>0</v>
      </c>
      <c r="T24" s="317"/>
      <c r="U24" s="317"/>
      <c r="V24" s="318"/>
      <c r="W24" s="316"/>
      <c r="X24" s="176"/>
      <c r="Y24" s="174"/>
      <c r="Z24" s="332">
        <f t="shared" si="3"/>
        <v>0</v>
      </c>
      <c r="AA24" s="317"/>
      <c r="AB24" s="317"/>
      <c r="AC24" s="333"/>
      <c r="AD24" s="316"/>
      <c r="AE24" s="176"/>
      <c r="AF24" s="174"/>
      <c r="AG24" s="332">
        <f t="shared" si="4"/>
        <v>0</v>
      </c>
      <c r="AH24" s="317"/>
      <c r="AI24" s="317"/>
      <c r="AJ24" s="333"/>
      <c r="AK24" s="319"/>
      <c r="AL24" s="313"/>
      <c r="AM24" s="313"/>
      <c r="AN24" s="313"/>
      <c r="AO24" s="313"/>
      <c r="AP24" s="313"/>
      <c r="AQ24" s="313"/>
      <c r="AR24" s="313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19"/>
      <c r="BE24" s="19"/>
      <c r="BF24" s="19"/>
      <c r="BG24" s="19"/>
      <c r="BH24" s="19"/>
      <c r="BI24" s="19"/>
      <c r="BP24" s="19"/>
    </row>
    <row r="25" spans="1:70" ht="36.75" customHeight="1">
      <c r="A25" s="19"/>
      <c r="B25" s="329" t="s">
        <v>214</v>
      </c>
      <c r="C25" s="171"/>
      <c r="D25" s="317"/>
      <c r="E25" s="98" t="str">
        <f t="shared" si="0"/>
        <v/>
      </c>
      <c r="F25" s="330" t="s">
        <v>214</v>
      </c>
      <c r="G25" s="171"/>
      <c r="H25" s="331" t="s">
        <v>214</v>
      </c>
      <c r="I25" s="316"/>
      <c r="J25" s="176"/>
      <c r="K25" s="174"/>
      <c r="L25" s="332">
        <f t="shared" si="1"/>
        <v>0</v>
      </c>
      <c r="M25" s="317"/>
      <c r="N25" s="317"/>
      <c r="O25" s="333"/>
      <c r="P25" s="316"/>
      <c r="Q25" s="176"/>
      <c r="R25" s="174"/>
      <c r="S25" s="332">
        <f t="shared" si="2"/>
        <v>0</v>
      </c>
      <c r="T25" s="317"/>
      <c r="U25" s="317"/>
      <c r="V25" s="318"/>
      <c r="W25" s="316"/>
      <c r="X25" s="176"/>
      <c r="Y25" s="174"/>
      <c r="Z25" s="332">
        <f t="shared" si="3"/>
        <v>0</v>
      </c>
      <c r="AA25" s="317"/>
      <c r="AB25" s="317"/>
      <c r="AC25" s="333"/>
      <c r="AD25" s="316"/>
      <c r="AE25" s="176"/>
      <c r="AF25" s="174"/>
      <c r="AG25" s="332">
        <f t="shared" si="4"/>
        <v>0</v>
      </c>
      <c r="AH25" s="317"/>
      <c r="AI25" s="317"/>
      <c r="AJ25" s="333"/>
      <c r="AK25" s="319"/>
      <c r="AL25" s="313"/>
      <c r="AM25" s="313"/>
      <c r="AN25" s="313"/>
      <c r="AO25" s="313"/>
      <c r="AP25" s="313"/>
      <c r="AQ25" s="313"/>
      <c r="AR25" s="313"/>
      <c r="AS25" s="19"/>
      <c r="AT25" s="19"/>
      <c r="AU25" s="19"/>
      <c r="AV25" s="19"/>
      <c r="AW25" s="19"/>
      <c r="AX25" s="19"/>
      <c r="AY25" s="19"/>
      <c r="AZ25" s="19"/>
      <c r="BA25" s="19"/>
      <c r="BB25" s="19"/>
      <c r="BC25" s="19"/>
      <c r="BD25" s="19"/>
      <c r="BE25" s="19"/>
      <c r="BF25" s="19"/>
      <c r="BG25" s="19"/>
      <c r="BH25" s="19"/>
      <c r="BI25" s="19"/>
      <c r="BP25" s="19"/>
    </row>
    <row r="26" spans="1:70" ht="36.75" customHeight="1">
      <c r="A26" s="19"/>
      <c r="B26" s="329" t="s">
        <v>214</v>
      </c>
      <c r="C26" s="171"/>
      <c r="D26" s="317"/>
      <c r="E26" s="98" t="str">
        <f t="shared" si="0"/>
        <v/>
      </c>
      <c r="F26" s="330" t="s">
        <v>214</v>
      </c>
      <c r="G26" s="171"/>
      <c r="H26" s="331" t="s">
        <v>214</v>
      </c>
      <c r="I26" s="316"/>
      <c r="J26" s="176"/>
      <c r="K26" s="174"/>
      <c r="L26" s="332">
        <f t="shared" si="1"/>
        <v>0</v>
      </c>
      <c r="M26" s="317"/>
      <c r="N26" s="317"/>
      <c r="O26" s="333"/>
      <c r="P26" s="316"/>
      <c r="Q26" s="176"/>
      <c r="R26" s="174"/>
      <c r="S26" s="332">
        <f t="shared" si="2"/>
        <v>0</v>
      </c>
      <c r="T26" s="317"/>
      <c r="U26" s="317"/>
      <c r="V26" s="318"/>
      <c r="W26" s="316"/>
      <c r="X26" s="176"/>
      <c r="Y26" s="174"/>
      <c r="Z26" s="332">
        <f t="shared" si="3"/>
        <v>0</v>
      </c>
      <c r="AA26" s="317"/>
      <c r="AB26" s="317"/>
      <c r="AC26" s="333"/>
      <c r="AD26" s="316"/>
      <c r="AE26" s="176"/>
      <c r="AF26" s="174"/>
      <c r="AG26" s="332">
        <f t="shared" si="4"/>
        <v>0</v>
      </c>
      <c r="AH26" s="317"/>
      <c r="AI26" s="317"/>
      <c r="AJ26" s="333"/>
      <c r="AK26" s="319"/>
      <c r="AL26" s="313"/>
      <c r="AM26" s="313"/>
      <c r="AN26" s="313"/>
      <c r="AO26" s="313"/>
      <c r="AP26" s="313"/>
      <c r="AQ26" s="313"/>
      <c r="AR26" s="313"/>
      <c r="AS26" s="19"/>
      <c r="AT26" s="19"/>
      <c r="AU26" s="19"/>
      <c r="AV26" s="19"/>
      <c r="AW26" s="19"/>
      <c r="AX26" s="19"/>
      <c r="AY26" s="19"/>
      <c r="AZ26" s="19"/>
      <c r="BA26" s="19"/>
      <c r="BB26" s="19"/>
      <c r="BC26" s="19"/>
      <c r="BD26" s="19"/>
      <c r="BE26" s="19"/>
      <c r="BF26" s="19"/>
      <c r="BG26" s="19"/>
      <c r="BH26" s="19"/>
      <c r="BI26" s="19"/>
      <c r="BP26" s="19"/>
    </row>
    <row r="27" spans="1:70" ht="36.75" customHeight="1">
      <c r="A27" s="19"/>
      <c r="B27" s="329" t="s">
        <v>214</v>
      </c>
      <c r="C27" s="171"/>
      <c r="D27" s="317"/>
      <c r="E27" s="98" t="str">
        <f t="shared" si="0"/>
        <v/>
      </c>
      <c r="F27" s="330" t="s">
        <v>214</v>
      </c>
      <c r="G27" s="171"/>
      <c r="H27" s="331" t="s">
        <v>214</v>
      </c>
      <c r="I27" s="316"/>
      <c r="J27" s="176"/>
      <c r="K27" s="174"/>
      <c r="L27" s="332">
        <f t="shared" si="1"/>
        <v>0</v>
      </c>
      <c r="M27" s="317"/>
      <c r="N27" s="317"/>
      <c r="O27" s="333"/>
      <c r="P27" s="316"/>
      <c r="Q27" s="176"/>
      <c r="R27" s="174"/>
      <c r="S27" s="332">
        <f t="shared" si="2"/>
        <v>0</v>
      </c>
      <c r="T27" s="317"/>
      <c r="U27" s="317"/>
      <c r="V27" s="318"/>
      <c r="W27" s="316"/>
      <c r="X27" s="176"/>
      <c r="Y27" s="174"/>
      <c r="Z27" s="332">
        <f t="shared" si="3"/>
        <v>0</v>
      </c>
      <c r="AA27" s="317"/>
      <c r="AB27" s="317"/>
      <c r="AC27" s="333"/>
      <c r="AD27" s="316"/>
      <c r="AE27" s="176"/>
      <c r="AF27" s="174"/>
      <c r="AG27" s="332">
        <f t="shared" si="4"/>
        <v>0</v>
      </c>
      <c r="AH27" s="317"/>
      <c r="AI27" s="317"/>
      <c r="AJ27" s="333"/>
      <c r="AK27" s="319"/>
      <c r="AL27" s="313"/>
      <c r="AM27" s="313"/>
      <c r="AN27" s="313"/>
      <c r="AO27" s="313"/>
      <c r="AP27" s="313"/>
      <c r="AQ27" s="313"/>
      <c r="AR27" s="313"/>
      <c r="AS27" s="19"/>
      <c r="AT27" s="19"/>
      <c r="AU27" s="19"/>
      <c r="AV27" s="19"/>
      <c r="AW27" s="19"/>
      <c r="AX27" s="19"/>
      <c r="AY27" s="19"/>
      <c r="AZ27" s="19"/>
      <c r="BA27" s="19"/>
      <c r="BB27" s="19"/>
      <c r="BC27" s="19"/>
      <c r="BD27" s="19"/>
      <c r="BE27" s="19"/>
      <c r="BF27" s="19"/>
      <c r="BG27" s="19"/>
      <c r="BH27" s="19"/>
      <c r="BI27" s="19"/>
      <c r="BP27" s="19"/>
    </row>
    <row r="28" spans="1:70" ht="36.75" customHeight="1">
      <c r="A28" s="19"/>
      <c r="B28" s="329" t="s">
        <v>214</v>
      </c>
      <c r="C28" s="171"/>
      <c r="D28" s="317"/>
      <c r="E28" s="98" t="str">
        <f t="shared" si="0"/>
        <v/>
      </c>
      <c r="F28" s="330" t="s">
        <v>214</v>
      </c>
      <c r="G28" s="171"/>
      <c r="H28" s="331" t="s">
        <v>214</v>
      </c>
      <c r="I28" s="316"/>
      <c r="J28" s="176"/>
      <c r="K28" s="174"/>
      <c r="L28" s="332">
        <f t="shared" si="1"/>
        <v>0</v>
      </c>
      <c r="M28" s="317"/>
      <c r="N28" s="317"/>
      <c r="O28" s="333"/>
      <c r="P28" s="316"/>
      <c r="Q28" s="176"/>
      <c r="R28" s="174"/>
      <c r="S28" s="332">
        <f t="shared" si="2"/>
        <v>0</v>
      </c>
      <c r="T28" s="317"/>
      <c r="U28" s="317"/>
      <c r="V28" s="318"/>
      <c r="W28" s="316"/>
      <c r="X28" s="176"/>
      <c r="Y28" s="174"/>
      <c r="Z28" s="332">
        <f t="shared" si="3"/>
        <v>0</v>
      </c>
      <c r="AA28" s="317"/>
      <c r="AB28" s="317"/>
      <c r="AC28" s="333"/>
      <c r="AD28" s="316"/>
      <c r="AE28" s="176"/>
      <c r="AF28" s="174"/>
      <c r="AG28" s="332">
        <f t="shared" si="4"/>
        <v>0</v>
      </c>
      <c r="AH28" s="317"/>
      <c r="AI28" s="317"/>
      <c r="AJ28" s="333"/>
      <c r="AK28" s="319"/>
      <c r="AL28" s="313"/>
      <c r="AM28" s="313"/>
      <c r="AN28" s="313"/>
      <c r="AO28" s="313"/>
      <c r="AP28" s="313"/>
      <c r="AQ28" s="313"/>
      <c r="AR28" s="313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19"/>
      <c r="BE28" s="19"/>
      <c r="BF28" s="19"/>
      <c r="BG28" s="19"/>
      <c r="BH28" s="19"/>
      <c r="BI28" s="19"/>
      <c r="BJ28" s="19"/>
      <c r="BK28" s="19"/>
      <c r="BL28" s="19"/>
      <c r="BM28" s="19"/>
      <c r="BN28" s="19"/>
      <c r="BO28" s="19"/>
      <c r="BP28" s="19"/>
      <c r="BQ28" s="19"/>
      <c r="BR28" s="19"/>
    </row>
    <row r="29" spans="1:70" ht="36.75" customHeight="1">
      <c r="A29" s="19"/>
      <c r="B29" s="329" t="s">
        <v>214</v>
      </c>
      <c r="C29" s="171"/>
      <c r="D29" s="317"/>
      <c r="E29" s="98" t="str">
        <f t="shared" si="0"/>
        <v/>
      </c>
      <c r="F29" s="330" t="s">
        <v>214</v>
      </c>
      <c r="G29" s="171"/>
      <c r="H29" s="331" t="s">
        <v>214</v>
      </c>
      <c r="I29" s="316"/>
      <c r="J29" s="176"/>
      <c r="K29" s="174"/>
      <c r="L29" s="332">
        <f t="shared" si="1"/>
        <v>0</v>
      </c>
      <c r="M29" s="317"/>
      <c r="N29" s="317"/>
      <c r="O29" s="333"/>
      <c r="P29" s="316"/>
      <c r="Q29" s="176"/>
      <c r="R29" s="174"/>
      <c r="S29" s="332">
        <f t="shared" si="2"/>
        <v>0</v>
      </c>
      <c r="T29" s="317"/>
      <c r="U29" s="317"/>
      <c r="V29" s="318"/>
      <c r="W29" s="316"/>
      <c r="X29" s="176"/>
      <c r="Y29" s="174"/>
      <c r="Z29" s="332">
        <f t="shared" si="3"/>
        <v>0</v>
      </c>
      <c r="AA29" s="317"/>
      <c r="AB29" s="317"/>
      <c r="AC29" s="333"/>
      <c r="AD29" s="316"/>
      <c r="AE29" s="176"/>
      <c r="AF29" s="174"/>
      <c r="AG29" s="332">
        <f t="shared" si="4"/>
        <v>0</v>
      </c>
      <c r="AH29" s="317"/>
      <c r="AI29" s="317"/>
      <c r="AJ29" s="333"/>
      <c r="AK29" s="319"/>
      <c r="AL29" s="313"/>
      <c r="AM29" s="313"/>
      <c r="AN29" s="313"/>
      <c r="AO29" s="313"/>
      <c r="AP29" s="313"/>
      <c r="AQ29" s="313"/>
      <c r="AR29" s="313"/>
      <c r="AS29" s="19"/>
      <c r="AT29" s="19"/>
      <c r="AU29" s="19"/>
      <c r="AV29" s="19"/>
      <c r="AW29" s="19"/>
      <c r="AX29" s="19"/>
      <c r="AY29" s="19"/>
      <c r="AZ29" s="19"/>
      <c r="BA29" s="19"/>
      <c r="BB29" s="19"/>
      <c r="BC29" s="19"/>
      <c r="BD29" s="19"/>
      <c r="BE29" s="19"/>
      <c r="BF29" s="19"/>
      <c r="BG29" s="19"/>
      <c r="BH29" s="19"/>
      <c r="BI29" s="19"/>
      <c r="BJ29" s="19"/>
      <c r="BK29" s="19"/>
      <c r="BL29" s="19"/>
      <c r="BM29" s="19"/>
      <c r="BN29" s="19"/>
      <c r="BO29" s="19"/>
      <c r="BP29" s="19"/>
      <c r="BQ29" s="19"/>
      <c r="BR29" s="19"/>
    </row>
    <row r="30" spans="1:70" ht="36.75" customHeight="1">
      <c r="A30" s="19"/>
      <c r="B30" s="329" t="s">
        <v>214</v>
      </c>
      <c r="C30" s="171"/>
      <c r="D30" s="317"/>
      <c r="E30" s="98" t="str">
        <f t="shared" si="0"/>
        <v/>
      </c>
      <c r="F30" s="330" t="s">
        <v>214</v>
      </c>
      <c r="G30" s="171"/>
      <c r="H30" s="331" t="s">
        <v>214</v>
      </c>
      <c r="I30" s="316"/>
      <c r="J30" s="176"/>
      <c r="K30" s="174"/>
      <c r="L30" s="332">
        <f t="shared" si="1"/>
        <v>0</v>
      </c>
      <c r="M30" s="317"/>
      <c r="N30" s="317"/>
      <c r="O30" s="333"/>
      <c r="P30" s="316"/>
      <c r="Q30" s="176"/>
      <c r="R30" s="174"/>
      <c r="S30" s="332">
        <f t="shared" si="2"/>
        <v>0</v>
      </c>
      <c r="T30" s="317"/>
      <c r="U30" s="317"/>
      <c r="V30" s="318"/>
      <c r="W30" s="316"/>
      <c r="X30" s="176"/>
      <c r="Y30" s="174"/>
      <c r="Z30" s="332">
        <f t="shared" si="3"/>
        <v>0</v>
      </c>
      <c r="AA30" s="317"/>
      <c r="AB30" s="317"/>
      <c r="AC30" s="333"/>
      <c r="AD30" s="316"/>
      <c r="AE30" s="176"/>
      <c r="AF30" s="174"/>
      <c r="AG30" s="332">
        <f t="shared" si="4"/>
        <v>0</v>
      </c>
      <c r="AH30" s="317"/>
      <c r="AI30" s="317"/>
      <c r="AJ30" s="333"/>
      <c r="AK30" s="319"/>
      <c r="AL30" s="313"/>
      <c r="AM30" s="313"/>
      <c r="AN30" s="313"/>
      <c r="AO30" s="313"/>
      <c r="AP30" s="313"/>
      <c r="AQ30" s="313"/>
      <c r="AR30" s="313"/>
      <c r="AS30" s="19"/>
      <c r="AT30" s="19"/>
      <c r="AU30" s="19"/>
      <c r="AV30" s="19"/>
      <c r="AW30" s="19"/>
      <c r="AX30" s="19"/>
      <c r="AY30" s="19"/>
      <c r="AZ30" s="19"/>
      <c r="BA30" s="19"/>
      <c r="BB30" s="19"/>
      <c r="BC30" s="19"/>
      <c r="BD30" s="19"/>
      <c r="BE30" s="19"/>
      <c r="BF30" s="19"/>
      <c r="BG30" s="19"/>
      <c r="BH30" s="19"/>
      <c r="BI30" s="19"/>
      <c r="BJ30" s="19"/>
      <c r="BK30" s="19"/>
      <c r="BL30" s="19"/>
      <c r="BM30" s="19"/>
      <c r="BN30" s="19"/>
      <c r="BO30" s="19"/>
      <c r="BP30" s="19"/>
      <c r="BQ30" s="19"/>
      <c r="BR30" s="19"/>
    </row>
    <row r="31" spans="1:70" ht="36.75" customHeight="1">
      <c r="A31" s="19"/>
      <c r="B31" s="329" t="s">
        <v>214</v>
      </c>
      <c r="C31" s="171"/>
      <c r="D31" s="317"/>
      <c r="E31" s="98" t="str">
        <f t="shared" si="0"/>
        <v/>
      </c>
      <c r="F31" s="330" t="s">
        <v>214</v>
      </c>
      <c r="G31" s="171"/>
      <c r="H31" s="331" t="s">
        <v>214</v>
      </c>
      <c r="I31" s="316"/>
      <c r="J31" s="176"/>
      <c r="K31" s="174"/>
      <c r="L31" s="332">
        <f t="shared" si="1"/>
        <v>0</v>
      </c>
      <c r="M31" s="317"/>
      <c r="N31" s="317"/>
      <c r="O31" s="333"/>
      <c r="P31" s="316"/>
      <c r="Q31" s="176"/>
      <c r="R31" s="174"/>
      <c r="S31" s="332">
        <f t="shared" si="2"/>
        <v>0</v>
      </c>
      <c r="T31" s="317"/>
      <c r="U31" s="317"/>
      <c r="V31" s="318"/>
      <c r="W31" s="316"/>
      <c r="X31" s="176"/>
      <c r="Y31" s="174"/>
      <c r="Z31" s="332">
        <f t="shared" si="3"/>
        <v>0</v>
      </c>
      <c r="AA31" s="317"/>
      <c r="AB31" s="317"/>
      <c r="AC31" s="333"/>
      <c r="AD31" s="316"/>
      <c r="AE31" s="176"/>
      <c r="AF31" s="174"/>
      <c r="AG31" s="332">
        <f t="shared" si="4"/>
        <v>0</v>
      </c>
      <c r="AH31" s="317"/>
      <c r="AI31" s="317"/>
      <c r="AJ31" s="333"/>
      <c r="AK31" s="319"/>
      <c r="AL31" s="313"/>
      <c r="AM31" s="313"/>
      <c r="AN31" s="313"/>
      <c r="AO31" s="313"/>
      <c r="AP31" s="313"/>
      <c r="AQ31" s="313"/>
      <c r="AR31" s="313"/>
      <c r="AS31" s="19"/>
      <c r="AT31" s="19"/>
      <c r="AU31" s="19"/>
      <c r="AV31" s="19"/>
      <c r="AW31" s="19"/>
      <c r="AX31" s="19"/>
      <c r="AY31" s="19"/>
      <c r="AZ31" s="19"/>
      <c r="BA31" s="19"/>
      <c r="BB31" s="19"/>
      <c r="BC31" s="19"/>
      <c r="BD31" s="19"/>
      <c r="BE31" s="19"/>
      <c r="BF31" s="19"/>
      <c r="BG31" s="19"/>
      <c r="BH31" s="19"/>
      <c r="BI31" s="19"/>
      <c r="BJ31" s="19"/>
      <c r="BK31" s="19"/>
      <c r="BL31" s="19"/>
      <c r="BM31" s="19"/>
      <c r="BN31" s="19"/>
      <c r="BO31" s="19"/>
      <c r="BP31" s="19"/>
      <c r="BQ31" s="19"/>
      <c r="BR31" s="19"/>
    </row>
    <row r="32" spans="1:70" ht="36.75" customHeight="1">
      <c r="A32" s="19"/>
      <c r="B32" s="329" t="s">
        <v>214</v>
      </c>
      <c r="C32" s="171"/>
      <c r="D32" s="317"/>
      <c r="E32" s="98" t="str">
        <f t="shared" si="0"/>
        <v/>
      </c>
      <c r="F32" s="330" t="s">
        <v>214</v>
      </c>
      <c r="G32" s="171"/>
      <c r="H32" s="331" t="s">
        <v>214</v>
      </c>
      <c r="I32" s="316"/>
      <c r="J32" s="176"/>
      <c r="K32" s="174"/>
      <c r="L32" s="332">
        <f t="shared" si="1"/>
        <v>0</v>
      </c>
      <c r="M32" s="317"/>
      <c r="N32" s="317"/>
      <c r="O32" s="333"/>
      <c r="P32" s="316"/>
      <c r="Q32" s="176"/>
      <c r="R32" s="174"/>
      <c r="S32" s="332">
        <f t="shared" si="2"/>
        <v>0</v>
      </c>
      <c r="T32" s="317"/>
      <c r="U32" s="317"/>
      <c r="V32" s="318"/>
      <c r="W32" s="316"/>
      <c r="X32" s="176"/>
      <c r="Y32" s="174"/>
      <c r="Z32" s="332">
        <f t="shared" si="3"/>
        <v>0</v>
      </c>
      <c r="AA32" s="317"/>
      <c r="AB32" s="317"/>
      <c r="AC32" s="333"/>
      <c r="AD32" s="316"/>
      <c r="AE32" s="176"/>
      <c r="AF32" s="174"/>
      <c r="AG32" s="332">
        <f t="shared" si="4"/>
        <v>0</v>
      </c>
      <c r="AH32" s="317"/>
      <c r="AI32" s="317"/>
      <c r="AJ32" s="333"/>
      <c r="AK32" s="319"/>
      <c r="AL32" s="313"/>
      <c r="AM32" s="313"/>
      <c r="AN32" s="313"/>
      <c r="AO32" s="313"/>
      <c r="AP32" s="313"/>
      <c r="AQ32" s="313"/>
      <c r="AR32" s="313"/>
      <c r="AS32" s="19"/>
      <c r="AT32" s="19"/>
      <c r="AU32" s="19"/>
      <c r="AV32" s="19"/>
      <c r="AW32" s="19"/>
      <c r="AX32" s="19"/>
      <c r="AY32" s="19"/>
      <c r="AZ32" s="19"/>
      <c r="BA32" s="19"/>
      <c r="BB32" s="19"/>
      <c r="BC32" s="19"/>
      <c r="BD32" s="19"/>
      <c r="BE32" s="19"/>
      <c r="BF32" s="19"/>
      <c r="BG32" s="19"/>
      <c r="BH32" s="19"/>
      <c r="BI32" s="19"/>
      <c r="BJ32" s="19"/>
      <c r="BK32" s="19"/>
      <c r="BL32" s="19"/>
      <c r="BM32" s="19"/>
      <c r="BN32" s="19"/>
      <c r="BO32" s="19"/>
      <c r="BP32" s="19"/>
      <c r="BQ32" s="19"/>
      <c r="BR32" s="19"/>
    </row>
    <row r="33" spans="1:70" customFormat="1" ht="36.75" customHeight="1">
      <c r="A33" s="144"/>
      <c r="B33" s="329" t="s">
        <v>214</v>
      </c>
      <c r="C33" s="171"/>
      <c r="D33" s="317"/>
      <c r="E33" s="98" t="str">
        <f t="shared" si="0"/>
        <v/>
      </c>
      <c r="F33" s="330" t="s">
        <v>214</v>
      </c>
      <c r="G33" s="171"/>
      <c r="H33" s="331" t="s">
        <v>214</v>
      </c>
      <c r="I33" s="316"/>
      <c r="J33" s="176"/>
      <c r="K33" s="174"/>
      <c r="L33" s="332">
        <f t="shared" si="1"/>
        <v>0</v>
      </c>
      <c r="M33" s="317"/>
      <c r="N33" s="317"/>
      <c r="O33" s="333"/>
      <c r="P33" s="316"/>
      <c r="Q33" s="176"/>
      <c r="R33" s="174"/>
      <c r="S33" s="332">
        <f t="shared" si="2"/>
        <v>0</v>
      </c>
      <c r="T33" s="317"/>
      <c r="U33" s="317"/>
      <c r="V33" s="318"/>
      <c r="W33" s="316"/>
      <c r="X33" s="176"/>
      <c r="Y33" s="174"/>
      <c r="Z33" s="332">
        <f t="shared" si="3"/>
        <v>0</v>
      </c>
      <c r="AA33" s="317"/>
      <c r="AB33" s="317"/>
      <c r="AC33" s="333"/>
      <c r="AD33" s="316"/>
      <c r="AE33" s="176"/>
      <c r="AF33" s="174"/>
      <c r="AG33" s="332">
        <f t="shared" si="4"/>
        <v>0</v>
      </c>
      <c r="AH33" s="317"/>
      <c r="AI33" s="317"/>
      <c r="AJ33" s="333"/>
      <c r="AK33" s="319"/>
      <c r="AL33" s="313"/>
      <c r="AM33" s="313"/>
      <c r="AN33" s="313"/>
      <c r="AO33" s="313"/>
      <c r="AP33" s="313"/>
      <c r="AQ33" s="313"/>
      <c r="AR33" s="313"/>
      <c r="AS33" s="19"/>
      <c r="AT33" s="19"/>
      <c r="AU33" s="19"/>
      <c r="AV33" s="19"/>
      <c r="AW33" s="19"/>
      <c r="AX33" s="19"/>
      <c r="AY33" s="19"/>
      <c r="AZ33" s="19"/>
      <c r="BA33" s="19"/>
      <c r="BB33" s="19"/>
      <c r="BC33" s="19"/>
      <c r="BD33" s="19"/>
      <c r="BE33" s="19"/>
      <c r="BF33" s="19"/>
      <c r="BG33" s="19"/>
      <c r="BH33" s="19"/>
      <c r="BI33" s="19"/>
      <c r="BJ33" s="19"/>
      <c r="BK33" s="19"/>
      <c r="BL33" s="19"/>
      <c r="BM33" s="19"/>
      <c r="BN33" s="19"/>
      <c r="BO33" s="19"/>
      <c r="BP33" s="19"/>
      <c r="BQ33" s="19"/>
      <c r="BR33" s="19"/>
    </row>
    <row r="34" spans="1:70" ht="36.75" customHeight="1">
      <c r="B34" s="329" t="s">
        <v>214</v>
      </c>
      <c r="C34" s="171"/>
      <c r="D34" s="317"/>
      <c r="E34" s="98" t="str">
        <f t="shared" si="0"/>
        <v/>
      </c>
      <c r="F34" s="330" t="s">
        <v>214</v>
      </c>
      <c r="G34" s="171"/>
      <c r="H34" s="331" t="s">
        <v>214</v>
      </c>
      <c r="I34" s="316"/>
      <c r="J34" s="176"/>
      <c r="K34" s="174"/>
      <c r="L34" s="332">
        <f t="shared" si="1"/>
        <v>0</v>
      </c>
      <c r="M34" s="317"/>
      <c r="N34" s="317"/>
      <c r="O34" s="333"/>
      <c r="P34" s="316"/>
      <c r="Q34" s="176"/>
      <c r="R34" s="174"/>
      <c r="S34" s="332">
        <f t="shared" si="2"/>
        <v>0</v>
      </c>
      <c r="T34" s="317"/>
      <c r="U34" s="317"/>
      <c r="V34" s="318"/>
      <c r="W34" s="316"/>
      <c r="X34" s="176"/>
      <c r="Y34" s="174"/>
      <c r="Z34" s="332">
        <f t="shared" si="3"/>
        <v>0</v>
      </c>
      <c r="AA34" s="317"/>
      <c r="AB34" s="317"/>
      <c r="AC34" s="333"/>
      <c r="AD34" s="316"/>
      <c r="AE34" s="176"/>
      <c r="AF34" s="174"/>
      <c r="AG34" s="332">
        <f t="shared" si="4"/>
        <v>0</v>
      </c>
      <c r="AH34" s="317"/>
      <c r="AI34" s="317"/>
      <c r="AJ34" s="333"/>
      <c r="AK34" s="319"/>
      <c r="AL34" s="313"/>
      <c r="AM34" s="313"/>
      <c r="AN34" s="313"/>
      <c r="AO34" s="313"/>
      <c r="AP34" s="313"/>
      <c r="AQ34" s="313"/>
      <c r="AR34" s="313"/>
      <c r="AS34" s="19"/>
      <c r="AT34" s="19"/>
      <c r="AU34" s="19"/>
      <c r="AV34" s="19"/>
      <c r="AW34" s="19"/>
      <c r="AX34" s="19"/>
      <c r="AY34" s="19"/>
      <c r="AZ34" s="19"/>
      <c r="BA34" s="19"/>
      <c r="BB34" s="19"/>
      <c r="BC34" s="19"/>
      <c r="BD34" s="19"/>
      <c r="BE34" s="19"/>
      <c r="BF34" s="19"/>
      <c r="BG34" s="19"/>
      <c r="BH34" s="19"/>
      <c r="BI34" s="19"/>
      <c r="BJ34" s="19"/>
      <c r="BK34" s="19"/>
      <c r="BL34" s="19"/>
      <c r="BM34" s="19"/>
      <c r="BN34" s="19"/>
      <c r="BO34" s="19"/>
      <c r="BP34" s="19"/>
      <c r="BQ34" s="19"/>
      <c r="BR34" s="19"/>
    </row>
    <row r="35" spans="1:70" ht="36.75" customHeight="1">
      <c r="B35" s="329" t="s">
        <v>214</v>
      </c>
      <c r="C35" s="171"/>
      <c r="D35" s="317"/>
      <c r="E35" s="98" t="str">
        <f t="shared" si="0"/>
        <v/>
      </c>
      <c r="F35" s="330" t="s">
        <v>214</v>
      </c>
      <c r="G35" s="171"/>
      <c r="H35" s="331" t="s">
        <v>214</v>
      </c>
      <c r="I35" s="316"/>
      <c r="J35" s="176"/>
      <c r="K35" s="174"/>
      <c r="L35" s="332">
        <f t="shared" si="1"/>
        <v>0</v>
      </c>
      <c r="M35" s="317"/>
      <c r="N35" s="317"/>
      <c r="O35" s="333"/>
      <c r="P35" s="316"/>
      <c r="Q35" s="176"/>
      <c r="R35" s="174"/>
      <c r="S35" s="332">
        <f t="shared" si="2"/>
        <v>0</v>
      </c>
      <c r="T35" s="317"/>
      <c r="U35" s="317"/>
      <c r="V35" s="318"/>
      <c r="W35" s="316"/>
      <c r="X35" s="176"/>
      <c r="Y35" s="174"/>
      <c r="Z35" s="332">
        <f t="shared" si="3"/>
        <v>0</v>
      </c>
      <c r="AA35" s="317"/>
      <c r="AB35" s="317"/>
      <c r="AC35" s="333"/>
      <c r="AD35" s="316"/>
      <c r="AE35" s="176"/>
      <c r="AF35" s="174"/>
      <c r="AG35" s="332">
        <f t="shared" si="4"/>
        <v>0</v>
      </c>
      <c r="AH35" s="317"/>
      <c r="AI35" s="317"/>
      <c r="AJ35" s="333"/>
      <c r="AK35" s="319"/>
      <c r="AL35" s="313"/>
      <c r="AM35" s="313"/>
      <c r="AN35" s="313"/>
      <c r="AO35" s="313"/>
      <c r="AP35" s="313"/>
      <c r="AQ35" s="313"/>
      <c r="AR35" s="313"/>
      <c r="AS35" s="19"/>
      <c r="AT35" s="19"/>
      <c r="AU35" s="19"/>
      <c r="AV35" s="19"/>
      <c r="AW35" s="19"/>
      <c r="AX35" s="19"/>
      <c r="AY35" s="19"/>
      <c r="AZ35" s="19"/>
      <c r="BA35" s="19"/>
      <c r="BB35" s="19"/>
      <c r="BC35" s="19"/>
      <c r="BD35" s="19"/>
      <c r="BE35" s="19"/>
      <c r="BF35" s="19"/>
      <c r="BG35" s="19"/>
      <c r="BH35" s="19"/>
      <c r="BI35" s="19"/>
      <c r="BJ35" s="19"/>
      <c r="BK35" s="19"/>
      <c r="BL35" s="19"/>
      <c r="BM35" s="19"/>
      <c r="BN35" s="19"/>
      <c r="BO35" s="19"/>
      <c r="BP35" s="19"/>
      <c r="BQ35" s="19"/>
      <c r="BR35" s="19"/>
    </row>
    <row r="36" spans="1:70" ht="36.75" customHeight="1">
      <c r="B36" s="329" t="s">
        <v>214</v>
      </c>
      <c r="C36" s="171"/>
      <c r="D36" s="317"/>
      <c r="E36" s="98" t="str">
        <f t="shared" si="0"/>
        <v/>
      </c>
      <c r="F36" s="330" t="s">
        <v>214</v>
      </c>
      <c r="G36" s="171"/>
      <c r="H36" s="331" t="s">
        <v>214</v>
      </c>
      <c r="I36" s="316"/>
      <c r="J36" s="176"/>
      <c r="K36" s="174"/>
      <c r="L36" s="332">
        <f t="shared" si="1"/>
        <v>0</v>
      </c>
      <c r="M36" s="317"/>
      <c r="N36" s="317"/>
      <c r="O36" s="333"/>
      <c r="P36" s="316"/>
      <c r="Q36" s="176"/>
      <c r="R36" s="174"/>
      <c r="S36" s="332">
        <f t="shared" si="2"/>
        <v>0</v>
      </c>
      <c r="T36" s="317"/>
      <c r="U36" s="317"/>
      <c r="V36" s="318"/>
      <c r="W36" s="316"/>
      <c r="X36" s="176"/>
      <c r="Y36" s="174"/>
      <c r="Z36" s="332">
        <f t="shared" si="3"/>
        <v>0</v>
      </c>
      <c r="AA36" s="317"/>
      <c r="AB36" s="317"/>
      <c r="AC36" s="333"/>
      <c r="AD36" s="316"/>
      <c r="AE36" s="176"/>
      <c r="AF36" s="174"/>
      <c r="AG36" s="332">
        <f t="shared" si="4"/>
        <v>0</v>
      </c>
      <c r="AH36" s="317"/>
      <c r="AI36" s="317"/>
      <c r="AJ36" s="333"/>
      <c r="AK36" s="319"/>
      <c r="AL36" s="313"/>
      <c r="AM36" s="313"/>
      <c r="AN36" s="313"/>
      <c r="AO36" s="313"/>
      <c r="AP36" s="313"/>
      <c r="AQ36" s="313"/>
      <c r="AR36" s="313"/>
      <c r="AS36" s="19"/>
      <c r="AT36" s="19"/>
      <c r="AU36" s="19"/>
      <c r="AV36" s="19"/>
      <c r="AW36" s="19"/>
      <c r="AX36" s="19"/>
      <c r="AY36" s="19"/>
      <c r="AZ36" s="19"/>
      <c r="BA36" s="19"/>
      <c r="BB36" s="19"/>
      <c r="BC36" s="19"/>
      <c r="BD36" s="19"/>
      <c r="BE36" s="19"/>
      <c r="BF36" s="19"/>
      <c r="BG36" s="19"/>
      <c r="BH36" s="19"/>
      <c r="BI36" s="19"/>
      <c r="BJ36" s="19"/>
      <c r="BK36" s="19"/>
      <c r="BL36" s="19"/>
      <c r="BM36" s="19"/>
      <c r="BN36" s="19"/>
      <c r="BO36" s="19"/>
      <c r="BP36" s="19"/>
      <c r="BQ36" s="19"/>
      <c r="BR36" s="19"/>
    </row>
    <row r="37" spans="1:70" ht="36.75" customHeight="1">
      <c r="B37" s="329" t="s">
        <v>214</v>
      </c>
      <c r="C37" s="171"/>
      <c r="D37" s="317"/>
      <c r="E37" s="98" t="str">
        <f t="shared" si="0"/>
        <v/>
      </c>
      <c r="F37" s="330" t="s">
        <v>214</v>
      </c>
      <c r="G37" s="171"/>
      <c r="H37" s="331" t="s">
        <v>214</v>
      </c>
      <c r="I37" s="316"/>
      <c r="J37" s="176"/>
      <c r="K37" s="174"/>
      <c r="L37" s="332">
        <f t="shared" si="1"/>
        <v>0</v>
      </c>
      <c r="M37" s="317"/>
      <c r="N37" s="317"/>
      <c r="O37" s="333"/>
      <c r="P37" s="316"/>
      <c r="Q37" s="176"/>
      <c r="R37" s="174"/>
      <c r="S37" s="332">
        <f t="shared" si="2"/>
        <v>0</v>
      </c>
      <c r="T37" s="317"/>
      <c r="U37" s="317"/>
      <c r="V37" s="318"/>
      <c r="W37" s="316"/>
      <c r="X37" s="176"/>
      <c r="Y37" s="174"/>
      <c r="Z37" s="332">
        <f t="shared" si="3"/>
        <v>0</v>
      </c>
      <c r="AA37" s="317"/>
      <c r="AB37" s="317"/>
      <c r="AC37" s="333"/>
      <c r="AD37" s="316"/>
      <c r="AE37" s="176"/>
      <c r="AF37" s="174"/>
      <c r="AG37" s="332">
        <f t="shared" si="4"/>
        <v>0</v>
      </c>
      <c r="AH37" s="317"/>
      <c r="AI37" s="317"/>
      <c r="AJ37" s="333"/>
      <c r="AK37" s="319"/>
      <c r="AL37" s="313"/>
      <c r="AM37" s="313"/>
      <c r="AN37" s="313"/>
      <c r="AO37" s="313"/>
      <c r="AP37" s="313"/>
      <c r="AQ37" s="313"/>
      <c r="AR37" s="313"/>
      <c r="AS37" s="19"/>
      <c r="AT37" s="19"/>
      <c r="AU37" s="19"/>
      <c r="AV37" s="19"/>
      <c r="AW37" s="19"/>
      <c r="AX37" s="19"/>
      <c r="AY37" s="19"/>
      <c r="AZ37" s="19"/>
      <c r="BA37" s="19"/>
      <c r="BB37" s="19"/>
      <c r="BC37" s="19"/>
      <c r="BD37" s="19"/>
      <c r="BE37" s="19"/>
      <c r="BF37" s="19"/>
      <c r="BG37" s="19"/>
      <c r="BH37" s="19"/>
      <c r="BI37" s="19"/>
      <c r="BJ37" s="19"/>
      <c r="BK37" s="19"/>
      <c r="BL37" s="19"/>
      <c r="BM37" s="19"/>
      <c r="BN37" s="19"/>
      <c r="BO37" s="19"/>
      <c r="BP37" s="19"/>
      <c r="BQ37" s="19"/>
      <c r="BR37" s="19"/>
    </row>
    <row r="38" spans="1:70" ht="36.75" customHeight="1">
      <c r="B38" s="329" t="s">
        <v>214</v>
      </c>
      <c r="C38" s="171"/>
      <c r="D38" s="317"/>
      <c r="E38" s="98" t="str">
        <f t="shared" si="0"/>
        <v/>
      </c>
      <c r="F38" s="330" t="s">
        <v>214</v>
      </c>
      <c r="G38" s="171"/>
      <c r="H38" s="331" t="s">
        <v>214</v>
      </c>
      <c r="I38" s="316"/>
      <c r="J38" s="176"/>
      <c r="K38" s="174"/>
      <c r="L38" s="332">
        <f t="shared" si="1"/>
        <v>0</v>
      </c>
      <c r="M38" s="317"/>
      <c r="N38" s="317"/>
      <c r="O38" s="333"/>
      <c r="P38" s="316"/>
      <c r="Q38" s="176"/>
      <c r="R38" s="174"/>
      <c r="S38" s="332">
        <f t="shared" si="2"/>
        <v>0</v>
      </c>
      <c r="T38" s="317"/>
      <c r="U38" s="317"/>
      <c r="V38" s="318"/>
      <c r="W38" s="316"/>
      <c r="X38" s="176"/>
      <c r="Y38" s="174"/>
      <c r="Z38" s="332">
        <f t="shared" si="3"/>
        <v>0</v>
      </c>
      <c r="AA38" s="317"/>
      <c r="AB38" s="317"/>
      <c r="AC38" s="333"/>
      <c r="AD38" s="316"/>
      <c r="AE38" s="176"/>
      <c r="AF38" s="174"/>
      <c r="AG38" s="332">
        <f t="shared" si="4"/>
        <v>0</v>
      </c>
      <c r="AH38" s="317"/>
      <c r="AI38" s="317"/>
      <c r="AJ38" s="333"/>
      <c r="AK38" s="319"/>
      <c r="AL38" s="313"/>
      <c r="AM38" s="313"/>
      <c r="AN38" s="313"/>
      <c r="AO38" s="313"/>
      <c r="AP38" s="313"/>
      <c r="AQ38" s="313"/>
      <c r="AR38" s="313"/>
      <c r="AS38" s="19"/>
      <c r="AT38" s="19"/>
      <c r="AU38" s="19"/>
      <c r="AV38" s="19"/>
      <c r="AW38" s="19"/>
      <c r="AX38" s="19"/>
      <c r="AY38" s="19"/>
      <c r="AZ38" s="19"/>
      <c r="BA38" s="19"/>
      <c r="BB38" s="19"/>
      <c r="BC38" s="19"/>
      <c r="BD38" s="19"/>
      <c r="BE38" s="19"/>
      <c r="BF38" s="19"/>
      <c r="BG38" s="19"/>
      <c r="BH38" s="19"/>
      <c r="BI38" s="19"/>
      <c r="BJ38" s="19"/>
      <c r="BK38" s="19"/>
      <c r="BL38" s="19"/>
      <c r="BM38" s="19"/>
      <c r="BN38" s="19"/>
      <c r="BO38" s="19"/>
      <c r="BP38" s="19"/>
      <c r="BQ38" s="19"/>
      <c r="BR38" s="19"/>
    </row>
    <row r="39" spans="1:70" ht="18.75">
      <c r="B39" s="335"/>
      <c r="C39" s="336"/>
      <c r="D39" s="336"/>
      <c r="E39" s="336"/>
      <c r="F39" s="336"/>
      <c r="G39" s="336"/>
      <c r="H39" s="336"/>
      <c r="I39" s="336"/>
      <c r="J39" s="336"/>
      <c r="K39" s="336"/>
      <c r="L39" s="336"/>
      <c r="M39" s="336"/>
      <c r="N39" s="336"/>
      <c r="O39" s="336"/>
      <c r="P39" s="336"/>
      <c r="Q39" s="336"/>
      <c r="R39" s="336"/>
      <c r="S39" s="336"/>
      <c r="T39" s="336"/>
      <c r="U39" s="336"/>
      <c r="V39" s="336"/>
      <c r="W39" s="336"/>
      <c r="X39" s="336"/>
      <c r="Y39" s="336"/>
      <c r="Z39" s="336"/>
      <c r="AA39" s="336"/>
      <c r="AB39" s="336"/>
      <c r="AC39" s="336"/>
      <c r="AD39" s="336"/>
      <c r="AE39" s="336"/>
      <c r="AF39" s="336"/>
      <c r="AG39" s="336"/>
      <c r="AH39" s="336"/>
      <c r="AI39" s="336"/>
      <c r="AJ39" s="336"/>
      <c r="AK39" s="337"/>
      <c r="AL39" s="313"/>
      <c r="AM39" s="313"/>
      <c r="AN39" s="313"/>
      <c r="AO39" s="313"/>
      <c r="AP39" s="313"/>
      <c r="AQ39" s="19"/>
      <c r="AR39" s="19"/>
      <c r="AS39" s="19"/>
      <c r="AT39" s="19"/>
      <c r="AU39" s="19"/>
      <c r="AV39" s="19"/>
      <c r="AW39" s="19"/>
      <c r="AX39" s="19"/>
      <c r="AY39" s="19"/>
      <c r="AZ39" s="19"/>
      <c r="BA39" s="19"/>
      <c r="BB39" s="19"/>
      <c r="BC39" s="19"/>
      <c r="BD39" s="19"/>
      <c r="BE39" s="19"/>
      <c r="BF39" s="19"/>
      <c r="BG39" s="19"/>
      <c r="BH39" s="19"/>
      <c r="BI39" s="19"/>
      <c r="BJ39" s="19"/>
      <c r="BK39" s="19"/>
      <c r="BL39" s="19"/>
      <c r="BM39" s="19"/>
      <c r="BN39" s="19"/>
      <c r="BO39" s="19"/>
      <c r="BP39" s="19"/>
    </row>
    <row r="40" spans="1:70" ht="18.75">
      <c r="X40" s="313"/>
      <c r="Z40" s="313"/>
      <c r="AA40" s="313"/>
      <c r="AB40" s="313"/>
      <c r="AC40" s="313"/>
      <c r="AD40" s="313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  <c r="AR40" s="19"/>
      <c r="AS40" s="19"/>
      <c r="AT40" s="19"/>
      <c r="AU40" s="19"/>
      <c r="AV40" s="19"/>
      <c r="AW40" s="19"/>
      <c r="AX40" s="19"/>
      <c r="AY40" s="19"/>
      <c r="AZ40" s="19"/>
      <c r="BA40" s="19"/>
      <c r="BB40" s="19"/>
      <c r="BC40" s="19"/>
      <c r="BD40" s="19"/>
    </row>
    <row r="41" spans="1:70" ht="18.75">
      <c r="X41" s="313"/>
      <c r="Z41" s="313"/>
      <c r="AA41" s="313"/>
      <c r="AB41" s="313"/>
      <c r="AC41" s="313"/>
      <c r="AD41" s="313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  <c r="AR41" s="19"/>
      <c r="AS41" s="19"/>
      <c r="AT41" s="19"/>
      <c r="AU41" s="19"/>
      <c r="AV41" s="19"/>
      <c r="AW41" s="19"/>
      <c r="AX41" s="19"/>
      <c r="AY41" s="19"/>
      <c r="AZ41" s="19"/>
      <c r="BA41" s="19"/>
      <c r="BB41" s="19"/>
      <c r="BC41" s="19"/>
      <c r="BD41" s="19"/>
    </row>
  </sheetData>
  <sheetProtection algorithmName="SHA-512" hashValue="BHxG72KqQltVMDqIM0s9mBhdtS7WIgixnLVBtDRnkvHRaUMi4+UeU3DS0ZnAWA8QusHHHXURZwGTKV8rmoVgqw==" saltValue="h36iQS80jrrURcxG+s2R8Q==" spinCount="100000" sheet="1" objects="1" scenarios="1"/>
  <mergeCells count="17">
    <mergeCell ref="AD13:AJ13"/>
    <mergeCell ref="G11:N11"/>
    <mergeCell ref="O11:V11"/>
    <mergeCell ref="I13:O13"/>
    <mergeCell ref="P13:V13"/>
    <mergeCell ref="W13:AC13"/>
    <mergeCell ref="B9:D9"/>
    <mergeCell ref="E9:F9"/>
    <mergeCell ref="B10:D10"/>
    <mergeCell ref="E10:F10"/>
    <mergeCell ref="B11:D11"/>
    <mergeCell ref="E11:F11"/>
    <mergeCell ref="B6:F6"/>
    <mergeCell ref="B7:D7"/>
    <mergeCell ref="E7:F7"/>
    <mergeCell ref="B8:D8"/>
    <mergeCell ref="E8:F8"/>
  </mergeCells>
  <conditionalFormatting sqref="C16:C38">
    <cfRule type="expression" dxfId="37" priority="9">
      <formula>IF($B16="Outro",FALSE,TRUE)</formula>
    </cfRule>
  </conditionalFormatting>
  <conditionalFormatting sqref="G16:G38">
    <cfRule type="expression" dxfId="36" priority="8">
      <formula>IF($F$28="Outro",FALSE,TRUE)</formula>
    </cfRule>
  </conditionalFormatting>
  <conditionalFormatting sqref="L16:L38">
    <cfRule type="expression" dxfId="35" priority="7">
      <formula>L16&gt;$D16</formula>
    </cfRule>
  </conditionalFormatting>
  <conditionalFormatting sqref="S16:S38">
    <cfRule type="expression" dxfId="34" priority="3">
      <formula>S16&gt;$D16</formula>
    </cfRule>
  </conditionalFormatting>
  <conditionalFormatting sqref="Z16:Z38">
    <cfRule type="expression" dxfId="33" priority="2">
      <formula>Z16&gt;$D16</formula>
    </cfRule>
  </conditionalFormatting>
  <conditionalFormatting sqref="AG16:AG38">
    <cfRule type="expression" dxfId="32" priority="1">
      <formula>AG16&gt;$D16</formula>
    </cfRule>
  </conditionalFormatting>
  <dataValidations count="5">
    <dataValidation type="list" allowBlank="1" showInputMessage="1" showErrorMessage="1" sqref="L5" xr:uid="{00000000-0002-0000-1000-000000000000}">
      <formula1>"&lt;Selecionar&gt;,Sim,Não"</formula1>
    </dataValidation>
    <dataValidation type="whole" operator="notEqual" showInputMessage="1" showErrorMessage="1" errorTitle="Erro" error="Se o oxigénio de referência for 21 ou não especificado por favor não preencha este campo!" sqref="E10:F10" xr:uid="{00000000-0002-0000-1000-000001000000}">
      <formula1>21</formula1>
    </dataValidation>
    <dataValidation type="list" allowBlank="1" showInputMessage="1" showErrorMessage="1" sqref="E11:F11" xr:uid="{00000000-0002-0000-1000-000002000000}">
      <formula1>"&lt;selecionar&gt;, Sim, Não"</formula1>
    </dataValidation>
    <dataValidation type="list" allowBlank="1" showInputMessage="1" showErrorMessage="1" sqref="H16:H38" xr:uid="{00000000-0002-0000-1000-000005000000}">
      <formula1>"&lt;Selecionar&gt;, Acreditado, Não acreditado"</formula1>
    </dataValidation>
    <dataValidation type="list" allowBlank="1" showInputMessage="1" showErrorMessage="1" error="Selecione &lt;LQ se o valor da monitorização for inferior ao limite de quantificação, &lt;Ld se for inferior ao limite de deteção e deixe em branco ou selecione '-' se for um valor quantificavel." sqref="J16:J38 Q16:Q38 X16:X38 AE16:AE38" xr:uid="{00000000-0002-0000-1000-000006000000}">
      <formula1>" -,&lt;LQ, &lt;Ld"</formula1>
    </dataValidation>
  </dataValidations>
  <hyperlinks>
    <hyperlink ref="B1" location="Atividade!A1" display="&lt; Voltar ao ínicio" xr:uid="{00000000-0004-0000-1000-000000000000}"/>
  </hyperlinks>
  <pageMargins left="0.25" right="0.25" top="0.75" bottom="0.75" header="0.3" footer="0.3"/>
  <pageSetup paperSize="8" scale="28" fitToHeight="0"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000-000003000000}">
          <x14:formula1>
            <xm:f>Suporte!$S$6:$S$72</xm:f>
          </x14:formula1>
          <xm:sqref>B16:B38</xm:sqref>
        </x14:dataValidation>
        <x14:dataValidation type="list" allowBlank="1" showInputMessage="1" showErrorMessage="1" xr:uid="{00000000-0002-0000-1000-000004000000}">
          <x14:formula1>
            <xm:f>Suporte!$D$6:$D$10</xm:f>
          </x14:formula1>
          <xm:sqref>F16:F38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B1:AG39"/>
  <sheetViews>
    <sheetView zoomScale="70" zoomScaleNormal="70" zoomScaleSheetLayoutView="50" workbookViewId="0">
      <selection activeCell="H28" sqref="H28"/>
    </sheetView>
  </sheetViews>
  <sheetFormatPr defaultColWidth="9" defaultRowHeight="15"/>
  <cols>
    <col min="1" max="1" width="5.25" customWidth="1"/>
    <col min="3" max="3" width="47.375" customWidth="1"/>
    <col min="4" max="4" width="20.625" customWidth="1"/>
    <col min="5" max="5" width="11.875" hidden="1" customWidth="1"/>
    <col min="6" max="6" width="28.25" customWidth="1"/>
    <col min="7" max="7" width="17" hidden="1" customWidth="1"/>
    <col min="8" max="8" width="28" customWidth="1"/>
    <col min="9" max="9" width="8.25" hidden="1" customWidth="1"/>
    <col min="10" max="10" width="28" customWidth="1"/>
    <col min="11" max="11" width="28" hidden="1" customWidth="1"/>
    <col min="12" max="12" width="28" customWidth="1"/>
    <col min="13" max="13" width="28" hidden="1" customWidth="1"/>
    <col min="14" max="14" width="28" customWidth="1"/>
    <col min="15" max="15" width="28" hidden="1" customWidth="1"/>
    <col min="16" max="16" width="28" customWidth="1"/>
    <col min="17" max="17" width="28" hidden="1" customWidth="1"/>
    <col min="18" max="18" width="28" customWidth="1"/>
    <col min="19" max="19" width="28" hidden="1" customWidth="1"/>
    <col min="20" max="20" width="28" customWidth="1"/>
    <col min="21" max="21" width="28" hidden="1" customWidth="1"/>
    <col min="22" max="22" width="28" customWidth="1"/>
    <col min="23" max="23" width="28" hidden="1" customWidth="1"/>
    <col min="24" max="24" width="28" customWidth="1"/>
    <col min="25" max="25" width="28" hidden="1" customWidth="1"/>
    <col min="26" max="26" width="28" customWidth="1"/>
    <col min="27" max="27" width="28" hidden="1" customWidth="1"/>
    <col min="28" max="28" width="28" customWidth="1"/>
    <col min="29" max="29" width="28" hidden="1" customWidth="1"/>
    <col min="30" max="30" width="28" customWidth="1"/>
    <col min="31" max="31" width="28" hidden="1" customWidth="1"/>
    <col min="32" max="32" width="28" customWidth="1"/>
    <col min="33" max="33" width="4.5" customWidth="1"/>
  </cols>
  <sheetData>
    <row r="1" spans="2:33">
      <c r="B1" s="69" t="s">
        <v>193</v>
      </c>
    </row>
    <row r="2" spans="2:33" s="145" customFormat="1" ht="18">
      <c r="B2" s="109" t="s">
        <v>377</v>
      </c>
      <c r="C2" s="109"/>
      <c r="D2" s="109"/>
      <c r="E2" s="109"/>
      <c r="F2" s="109"/>
      <c r="G2" s="109"/>
      <c r="H2" s="109"/>
      <c r="I2" s="109"/>
      <c r="J2" s="109"/>
    </row>
    <row r="3" spans="2:33" s="145" customFormat="1" ht="264" customHeight="1">
      <c r="B3" s="109"/>
      <c r="C3" s="761" t="s">
        <v>378</v>
      </c>
      <c r="D3" s="761"/>
      <c r="E3" s="761"/>
      <c r="F3" s="761"/>
      <c r="G3" s="761"/>
      <c r="H3" s="761"/>
      <c r="I3" s="761"/>
      <c r="J3" s="761"/>
    </row>
    <row r="4" spans="2:33" s="145" customFormat="1" ht="39" customHeight="1">
      <c r="C4" s="762" t="s">
        <v>379</v>
      </c>
      <c r="D4" s="762"/>
      <c r="E4" s="762"/>
      <c r="F4" s="762"/>
      <c r="G4" s="762"/>
      <c r="H4" s="762"/>
      <c r="I4" s="762"/>
      <c r="J4" s="762"/>
      <c r="K4" s="762"/>
      <c r="L4" s="762"/>
      <c r="M4" s="762"/>
      <c r="N4" s="762"/>
      <c r="O4" s="762"/>
    </row>
    <row r="5" spans="2:33" s="145" customFormat="1" ht="18.75" customHeight="1">
      <c r="C5" s="501" t="s">
        <v>380</v>
      </c>
      <c r="D5" s="501"/>
      <c r="E5" s="501"/>
      <c r="F5" s="501"/>
      <c r="G5" s="501"/>
      <c r="H5" s="501"/>
      <c r="I5" s="501"/>
      <c r="J5" s="501"/>
      <c r="K5" s="281"/>
      <c r="L5" s="280"/>
      <c r="M5" s="280"/>
      <c r="N5" s="280"/>
      <c r="O5" s="280"/>
    </row>
    <row r="6" spans="2:33" s="145" customFormat="1" ht="18">
      <c r="C6" s="501"/>
      <c r="D6" s="501"/>
      <c r="E6" s="501"/>
      <c r="F6" s="501"/>
      <c r="G6" s="501"/>
      <c r="H6" s="501"/>
      <c r="I6" s="501"/>
      <c r="J6" s="501"/>
      <c r="K6" s="280"/>
      <c r="L6" s="280"/>
      <c r="M6" s="280"/>
      <c r="N6" s="280"/>
      <c r="O6" s="280"/>
    </row>
    <row r="7" spans="2:33" s="145" customFormat="1" ht="18">
      <c r="C7" s="501"/>
      <c r="D7" s="501"/>
      <c r="E7" s="501"/>
      <c r="F7" s="501"/>
      <c r="G7" s="501"/>
      <c r="H7" s="501"/>
      <c r="I7" s="501"/>
      <c r="J7" s="501"/>
    </row>
    <row r="8" spans="2:33">
      <c r="C8" s="767"/>
      <c r="D8" s="767"/>
      <c r="E8" s="767"/>
      <c r="F8" s="767"/>
      <c r="G8" s="767"/>
      <c r="H8" s="767"/>
      <c r="I8" s="767"/>
      <c r="J8" s="767"/>
    </row>
    <row r="9" spans="2:33">
      <c r="B9" s="282"/>
      <c r="C9" s="283" t="s">
        <v>381</v>
      </c>
      <c r="D9" s="283"/>
      <c r="E9" s="284"/>
      <c r="F9" s="283"/>
      <c r="G9" s="283"/>
      <c r="H9" s="283"/>
      <c r="I9" s="283"/>
      <c r="J9" s="283"/>
      <c r="K9" s="283"/>
      <c r="L9" s="283"/>
      <c r="M9" s="283"/>
      <c r="N9" s="283"/>
      <c r="O9" s="283"/>
      <c r="P9" s="283"/>
      <c r="Q9" s="283"/>
      <c r="R9" s="283"/>
      <c r="S9" s="283"/>
      <c r="T9" s="283"/>
      <c r="U9" s="283"/>
      <c r="V9" s="283"/>
      <c r="W9" s="283"/>
      <c r="X9" s="283"/>
      <c r="Y9" s="283"/>
      <c r="Z9" s="283"/>
      <c r="AA9" s="283"/>
      <c r="AB9" s="283"/>
      <c r="AC9" s="283"/>
      <c r="AD9" s="283"/>
      <c r="AE9" s="283"/>
      <c r="AF9" s="283"/>
      <c r="AG9" s="285"/>
    </row>
    <row r="10" spans="2:33">
      <c r="B10" s="286"/>
      <c r="C10" s="287"/>
      <c r="D10" s="287" t="s">
        <v>382</v>
      </c>
      <c r="E10" s="288"/>
      <c r="F10" s="289"/>
      <c r="G10" s="289"/>
      <c r="H10" s="289"/>
      <c r="I10" s="289"/>
      <c r="J10" s="289"/>
      <c r="K10" s="289"/>
      <c r="L10" s="289"/>
      <c r="M10" s="289"/>
      <c r="N10" s="289"/>
      <c r="O10" s="289"/>
      <c r="P10" s="289"/>
      <c r="Q10" s="289"/>
      <c r="R10" s="289"/>
      <c r="S10" s="289"/>
      <c r="T10" s="289"/>
      <c r="U10" s="289"/>
      <c r="V10" s="289"/>
      <c r="W10" s="289"/>
      <c r="X10" s="289"/>
      <c r="Y10" s="289"/>
      <c r="Z10" s="289"/>
      <c r="AA10" s="289"/>
      <c r="AB10" s="289"/>
      <c r="AC10" s="289"/>
      <c r="AD10" s="289"/>
      <c r="AE10" s="289"/>
      <c r="AF10" s="289"/>
      <c r="AG10" s="290"/>
    </row>
    <row r="11" spans="2:33">
      <c r="B11" s="286"/>
      <c r="C11" s="287"/>
      <c r="D11" s="287" t="s">
        <v>383</v>
      </c>
      <c r="E11" s="288"/>
      <c r="F11" s="289" t="s">
        <v>384</v>
      </c>
      <c r="G11" s="291"/>
      <c r="H11" s="289" t="s">
        <v>384</v>
      </c>
      <c r="I11" s="291"/>
      <c r="J11" s="289" t="s">
        <v>384</v>
      </c>
      <c r="K11" s="291"/>
      <c r="L11" s="289" t="s">
        <v>384</v>
      </c>
      <c r="M11" s="291"/>
      <c r="N11" s="289" t="s">
        <v>384</v>
      </c>
      <c r="O11" s="291"/>
      <c r="P11" s="289" t="s">
        <v>384</v>
      </c>
      <c r="Q11" s="291"/>
      <c r="R11" s="289" t="s">
        <v>384</v>
      </c>
      <c r="S11" s="291"/>
      <c r="T11" s="289" t="s">
        <v>384</v>
      </c>
      <c r="U11" s="291"/>
      <c r="V11" s="289" t="s">
        <v>384</v>
      </c>
      <c r="W11" s="291"/>
      <c r="X11" s="289" t="s">
        <v>384</v>
      </c>
      <c r="Y11" s="291"/>
      <c r="Z11" s="289" t="s">
        <v>384</v>
      </c>
      <c r="AA11" s="291"/>
      <c r="AB11" s="289" t="s">
        <v>384</v>
      </c>
      <c r="AC11" s="291"/>
      <c r="AD11" s="289" t="s">
        <v>384</v>
      </c>
      <c r="AE11" s="291"/>
      <c r="AF11" s="289" t="s">
        <v>384</v>
      </c>
      <c r="AG11" s="292"/>
    </row>
    <row r="12" spans="2:33">
      <c r="B12" s="286"/>
      <c r="C12" s="287"/>
      <c r="D12" s="287" t="s">
        <v>385</v>
      </c>
      <c r="E12" s="288"/>
      <c r="F12" s="289" t="s">
        <v>384</v>
      </c>
      <c r="G12" s="291"/>
      <c r="H12" s="289" t="s">
        <v>384</v>
      </c>
      <c r="I12" s="291"/>
      <c r="J12" s="289" t="s">
        <v>384</v>
      </c>
      <c r="K12" s="291"/>
      <c r="L12" s="289" t="s">
        <v>384</v>
      </c>
      <c r="M12" s="291"/>
      <c r="N12" s="289" t="s">
        <v>384</v>
      </c>
      <c r="O12" s="291"/>
      <c r="P12" s="289" t="s">
        <v>384</v>
      </c>
      <c r="Q12" s="291"/>
      <c r="R12" s="289" t="s">
        <v>384</v>
      </c>
      <c r="S12" s="291"/>
      <c r="T12" s="289" t="s">
        <v>384</v>
      </c>
      <c r="U12" s="291"/>
      <c r="V12" s="289" t="s">
        <v>384</v>
      </c>
      <c r="W12" s="291"/>
      <c r="X12" s="289" t="s">
        <v>384</v>
      </c>
      <c r="Y12" s="291"/>
      <c r="Z12" s="289" t="s">
        <v>384</v>
      </c>
      <c r="AA12" s="291"/>
      <c r="AB12" s="289" t="s">
        <v>384</v>
      </c>
      <c r="AC12" s="291"/>
      <c r="AD12" s="289" t="s">
        <v>384</v>
      </c>
      <c r="AE12" s="291"/>
      <c r="AF12" s="289" t="s">
        <v>384</v>
      </c>
      <c r="AG12" s="292"/>
    </row>
    <row r="13" spans="2:33">
      <c r="B13" s="286"/>
      <c r="C13" s="287"/>
      <c r="D13" s="287" t="s">
        <v>386</v>
      </c>
      <c r="E13" s="288"/>
      <c r="F13" s="289" t="s">
        <v>384</v>
      </c>
      <c r="G13" s="291"/>
      <c r="H13" s="289" t="s">
        <v>384</v>
      </c>
      <c r="I13" s="291"/>
      <c r="J13" s="289" t="s">
        <v>384</v>
      </c>
      <c r="K13" s="291"/>
      <c r="L13" s="289" t="s">
        <v>384</v>
      </c>
      <c r="M13" s="291"/>
      <c r="N13" s="289" t="s">
        <v>384</v>
      </c>
      <c r="O13" s="291"/>
      <c r="P13" s="289" t="s">
        <v>384</v>
      </c>
      <c r="Q13" s="291"/>
      <c r="R13" s="289" t="s">
        <v>384</v>
      </c>
      <c r="S13" s="291"/>
      <c r="T13" s="289" t="s">
        <v>384</v>
      </c>
      <c r="U13" s="291"/>
      <c r="V13" s="289" t="s">
        <v>384</v>
      </c>
      <c r="W13" s="291"/>
      <c r="X13" s="289" t="s">
        <v>384</v>
      </c>
      <c r="Y13" s="291"/>
      <c r="Z13" s="289" t="s">
        <v>384</v>
      </c>
      <c r="AA13" s="291"/>
      <c r="AB13" s="289" t="s">
        <v>384</v>
      </c>
      <c r="AC13" s="291"/>
      <c r="AD13" s="289" t="s">
        <v>384</v>
      </c>
      <c r="AE13" s="291"/>
      <c r="AF13" s="289" t="s">
        <v>384</v>
      </c>
      <c r="AG13" s="292"/>
    </row>
    <row r="14" spans="2:33" ht="17.25">
      <c r="B14" s="286"/>
      <c r="C14" s="287"/>
      <c r="D14" s="287" t="s">
        <v>387</v>
      </c>
      <c r="E14" s="288"/>
      <c r="F14" s="289"/>
      <c r="G14" s="289"/>
      <c r="H14" s="289"/>
      <c r="I14" s="289"/>
      <c r="J14" s="289"/>
      <c r="K14" s="289"/>
      <c r="L14" s="289"/>
      <c r="M14" s="289"/>
      <c r="N14" s="289"/>
      <c r="O14" s="289"/>
      <c r="P14" s="289"/>
      <c r="Q14" s="289"/>
      <c r="R14" s="289"/>
      <c r="S14" s="289"/>
      <c r="T14" s="289"/>
      <c r="U14" s="289"/>
      <c r="V14" s="289"/>
      <c r="W14" s="289"/>
      <c r="X14" s="289"/>
      <c r="Y14" s="289"/>
      <c r="Z14" s="289"/>
      <c r="AA14" s="289"/>
      <c r="AB14" s="289"/>
      <c r="AC14" s="289"/>
      <c r="AD14" s="289"/>
      <c r="AE14" s="289"/>
      <c r="AF14" s="289"/>
      <c r="AG14" s="292"/>
    </row>
    <row r="15" spans="2:33">
      <c r="B15" s="286"/>
      <c r="C15" s="287"/>
      <c r="D15" s="287" t="s">
        <v>388</v>
      </c>
      <c r="E15" s="288"/>
      <c r="F15" s="289"/>
      <c r="G15" s="291"/>
      <c r="H15" s="289"/>
      <c r="I15" s="291"/>
      <c r="J15" s="289"/>
      <c r="K15" s="291"/>
      <c r="L15" s="289"/>
      <c r="M15" s="291"/>
      <c r="N15" s="289"/>
      <c r="O15" s="291"/>
      <c r="P15" s="289"/>
      <c r="Q15" s="291"/>
      <c r="R15" s="289"/>
      <c r="S15" s="291"/>
      <c r="T15" s="289"/>
      <c r="U15" s="291"/>
      <c r="V15" s="289"/>
      <c r="W15" s="291"/>
      <c r="X15" s="289"/>
      <c r="Y15" s="291"/>
      <c r="Z15" s="289"/>
      <c r="AA15" s="291"/>
      <c r="AB15" s="289"/>
      <c r="AC15" s="291"/>
      <c r="AD15" s="289"/>
      <c r="AE15" s="291"/>
      <c r="AF15" s="289"/>
      <c r="AG15" s="292"/>
    </row>
    <row r="16" spans="2:33">
      <c r="B16" s="286"/>
      <c r="C16" s="287"/>
      <c r="D16" s="287" t="s">
        <v>389</v>
      </c>
      <c r="E16" s="288"/>
      <c r="F16" s="287" t="str">
        <f>IFERROR(IF(F15="",VLOOKUP(F12,Tabela6[],2,FALSE),F15),"-")</f>
        <v>-</v>
      </c>
      <c r="G16" s="287"/>
      <c r="H16" s="287" t="str">
        <f>IFERROR(IF(H15="",VLOOKUP(H12,Tabela6[],2,FALSE),H15),"-")</f>
        <v>-</v>
      </c>
      <c r="I16" s="287"/>
      <c r="J16" s="287" t="str">
        <f>IFERROR(IF(J15="",VLOOKUP(J12,Tabela6[],2,FALSE),J15),"-")</f>
        <v>-</v>
      </c>
      <c r="K16" s="287"/>
      <c r="L16" s="287" t="str">
        <f>IFERROR(IF(L15="",VLOOKUP(L12,Tabela6[],2,FALSE),L15),"-")</f>
        <v>-</v>
      </c>
      <c r="M16" s="287"/>
      <c r="N16" s="287" t="str">
        <f>IFERROR(IF(N15="",VLOOKUP(N12,Tabela6[],2,FALSE),N15),"-")</f>
        <v>-</v>
      </c>
      <c r="O16" s="287"/>
      <c r="P16" s="287" t="str">
        <f>IFERROR(IF(P15="",VLOOKUP(P12,Tabela6[],2,FALSE),P15),"-")</f>
        <v>-</v>
      </c>
      <c r="Q16" s="287"/>
      <c r="R16" s="287" t="str">
        <f>IFERROR(IF(R15="",VLOOKUP(R12,Tabela6[],2,FALSE),R15),"-")</f>
        <v>-</v>
      </c>
      <c r="S16" s="287"/>
      <c r="T16" s="287" t="str">
        <f>IFERROR(IF(T15="",VLOOKUP(T12,Tabela6[],2,FALSE),T15),"-")</f>
        <v>-</v>
      </c>
      <c r="U16" s="287"/>
      <c r="V16" s="287" t="str">
        <f>IFERROR(IF(V15="",VLOOKUP(V12,Tabela6[],2,FALSE),V15),"-")</f>
        <v>-</v>
      </c>
      <c r="W16" s="287"/>
      <c r="X16" s="287" t="str">
        <f>IFERROR(IF(X15="",VLOOKUP(X12,Tabela6[],2,FALSE),X15),"-")</f>
        <v>-</v>
      </c>
      <c r="Y16" s="287"/>
      <c r="Z16" s="287" t="str">
        <f>IFERROR(IF(Z15="",VLOOKUP(Z12,Tabela6[],2,FALSE),Z15),"-")</f>
        <v>-</v>
      </c>
      <c r="AA16" s="287"/>
      <c r="AB16" s="287" t="str">
        <f>IFERROR(IF(AB15="",VLOOKUP(AB12,Tabela6[],2,FALSE),AB15),"-")</f>
        <v>-</v>
      </c>
      <c r="AC16" s="287"/>
      <c r="AD16" s="287" t="str">
        <f>IFERROR(IF(AD15="",VLOOKUP(AD12,Tabela6[],2,FALSE),AD15),"-")</f>
        <v>-</v>
      </c>
      <c r="AE16" s="287"/>
      <c r="AF16" s="287" t="str">
        <f>IFERROR(IF(AF15="",VLOOKUP(AF12,Tabela6[],2,FALSE),AF15),"-")</f>
        <v>-</v>
      </c>
      <c r="AG16" s="293"/>
    </row>
    <row r="17" spans="2:33">
      <c r="B17" s="286"/>
      <c r="C17" s="287"/>
      <c r="D17" s="287" t="s">
        <v>390</v>
      </c>
      <c r="E17" s="288"/>
      <c r="F17" s="287" t="str">
        <f>IFERROR(VLOOKUP(F12,Tabela6[],4,FALSE),"-")</f>
        <v>-</v>
      </c>
      <c r="G17" s="287"/>
      <c r="H17" s="287" t="str">
        <f>IFERROR(VLOOKUP(H12,Tabela6[],4,FALSE),"-")</f>
        <v>-</v>
      </c>
      <c r="I17" s="287"/>
      <c r="J17" s="287" t="str">
        <f>IFERROR(VLOOKUP(J12,Tabela6[],4,FALSE),"-")</f>
        <v>-</v>
      </c>
      <c r="K17" s="287"/>
      <c r="L17" s="287" t="str">
        <f>IFERROR(VLOOKUP(L12,Tabela6[],4,FALSE),"-")</f>
        <v>-</v>
      </c>
      <c r="M17" s="287"/>
      <c r="N17" s="287" t="str">
        <f>IFERROR(VLOOKUP(N12,Tabela6[],4,FALSE),"-")</f>
        <v>-</v>
      </c>
      <c r="O17" s="287"/>
      <c r="P17" s="287" t="str">
        <f>IFERROR(VLOOKUP(P12,Tabela6[],4,FALSE),"-")</f>
        <v>-</v>
      </c>
      <c r="Q17" s="287"/>
      <c r="R17" s="287" t="str">
        <f>IFERROR(VLOOKUP(R12,Tabela6[],4,FALSE),"-")</f>
        <v>-</v>
      </c>
      <c r="S17" s="287"/>
      <c r="T17" s="287" t="str">
        <f>IFERROR(VLOOKUP(T12,Tabela6[],4,FALSE),"-")</f>
        <v>-</v>
      </c>
      <c r="U17" s="287"/>
      <c r="V17" s="287" t="str">
        <f>IFERROR(VLOOKUP(V12,Tabela6[],4,FALSE),"-")</f>
        <v>-</v>
      </c>
      <c r="W17" s="287"/>
      <c r="X17" s="287" t="str">
        <f>IFERROR(VLOOKUP(X12,Tabela6[],4,FALSE),"-")</f>
        <v>-</v>
      </c>
      <c r="Y17" s="287"/>
      <c r="Z17" s="287" t="str">
        <f>IFERROR(VLOOKUP(Z12,Tabela6[],4,FALSE),"-")</f>
        <v>-</v>
      </c>
      <c r="AA17" s="287"/>
      <c r="AB17" s="287" t="str">
        <f>IFERROR(VLOOKUP(AB12,Tabela6[],4,FALSE),"-")</f>
        <v>-</v>
      </c>
      <c r="AC17" s="287"/>
      <c r="AD17" s="287" t="str">
        <f>IFERROR(VLOOKUP(AD12,Tabela6[],4,FALSE),"-")</f>
        <v>-</v>
      </c>
      <c r="AE17" s="287"/>
      <c r="AF17" s="287" t="str">
        <f>IFERROR(VLOOKUP(AF12,Tabela6[],4,FALSE),"-")</f>
        <v>-</v>
      </c>
      <c r="AG17" s="293"/>
    </row>
    <row r="18" spans="2:33">
      <c r="B18" s="286"/>
      <c r="C18" s="287"/>
      <c r="D18" s="287" t="s">
        <v>391</v>
      </c>
      <c r="E18" s="288"/>
      <c r="F18" s="287" t="str">
        <f>IFERROR(VLOOKUP(F12,Tabela6[],5,FALSE),"-")</f>
        <v>-</v>
      </c>
      <c r="G18" s="287"/>
      <c r="H18" s="287" t="str">
        <f>IFERROR(VLOOKUP(H12,Tabela6[],5,FALSE),"-")</f>
        <v>-</v>
      </c>
      <c r="I18" s="287"/>
      <c r="J18" s="287" t="str">
        <f>IFERROR(VLOOKUP(J12,Tabela6[],5,FALSE),"-")</f>
        <v>-</v>
      </c>
      <c r="K18" s="287"/>
      <c r="L18" s="287" t="str">
        <f>IFERROR(VLOOKUP(L12,Tabela6[],5,FALSE),"-")</f>
        <v>-</v>
      </c>
      <c r="M18" s="287"/>
      <c r="N18" s="287" t="str">
        <f>IFERROR(VLOOKUP(N12,Tabela6[],5,FALSE),"-")</f>
        <v>-</v>
      </c>
      <c r="O18" s="287"/>
      <c r="P18" s="287" t="str">
        <f>IFERROR(VLOOKUP(P12,Tabela6[],5,FALSE),"-")</f>
        <v>-</v>
      </c>
      <c r="Q18" s="287"/>
      <c r="R18" s="287" t="str">
        <f>IFERROR(VLOOKUP(R12,Tabela6[],5,FALSE),"-")</f>
        <v>-</v>
      </c>
      <c r="S18" s="287"/>
      <c r="T18" s="287" t="str">
        <f>IFERROR(VLOOKUP(T12,Tabela6[],5,FALSE),"-")</f>
        <v>-</v>
      </c>
      <c r="U18" s="287"/>
      <c r="V18" s="287" t="str">
        <f>IFERROR(VLOOKUP(V12,Tabela6[],5,FALSE),"-")</f>
        <v>-</v>
      </c>
      <c r="W18" s="287"/>
      <c r="X18" s="287" t="str">
        <f>IFERROR(VLOOKUP(X12,Tabela6[],5,FALSE),"-")</f>
        <v>-</v>
      </c>
      <c r="Y18" s="287"/>
      <c r="Z18" s="287" t="str">
        <f>IFERROR(VLOOKUP(Z12,Tabela6[],5,FALSE),"-")</f>
        <v>-</v>
      </c>
      <c r="AA18" s="287"/>
      <c r="AB18" s="287" t="str">
        <f>IFERROR(VLOOKUP(AB12,Tabela6[],5,FALSE),"-")</f>
        <v>-</v>
      </c>
      <c r="AC18" s="287"/>
      <c r="AD18" s="287" t="str">
        <f>IFERROR(VLOOKUP(AD12,Tabela6[],5,FALSE),"-")</f>
        <v>-</v>
      </c>
      <c r="AE18" s="287"/>
      <c r="AF18" s="287" t="str">
        <f>IFERROR(VLOOKUP(AF12,Tabela6[],5,FALSE),"-")</f>
        <v>-</v>
      </c>
      <c r="AG18" s="293"/>
    </row>
    <row r="19" spans="2:33">
      <c r="B19" s="286"/>
      <c r="C19" s="763" t="s">
        <v>392</v>
      </c>
      <c r="D19" s="765" t="s">
        <v>393</v>
      </c>
      <c r="E19" s="294"/>
      <c r="F19" s="294"/>
      <c r="G19" s="294"/>
      <c r="H19" s="294"/>
      <c r="I19" s="294"/>
      <c r="J19" s="294"/>
      <c r="K19" s="294"/>
      <c r="L19" s="294"/>
      <c r="M19" s="294"/>
      <c r="N19" s="294"/>
      <c r="O19" s="294"/>
      <c r="P19" s="294"/>
      <c r="Q19" s="294"/>
      <c r="R19" s="294"/>
      <c r="S19" s="294"/>
      <c r="T19" s="294"/>
      <c r="U19" s="294"/>
      <c r="V19" s="294"/>
      <c r="W19" s="294"/>
      <c r="X19" s="294"/>
      <c r="Y19" s="294"/>
      <c r="Z19" s="294"/>
      <c r="AA19" s="294"/>
      <c r="AB19" s="294"/>
      <c r="AC19" s="294"/>
      <c r="AD19" s="294"/>
      <c r="AE19" s="294"/>
      <c r="AF19" s="294"/>
      <c r="AG19" s="295"/>
    </row>
    <row r="20" spans="2:33" ht="16.5" customHeight="1">
      <c r="B20" s="286"/>
      <c r="C20" s="764" t="s">
        <v>392</v>
      </c>
      <c r="D20" s="766"/>
      <c r="E20" s="294"/>
      <c r="F20" s="294" t="s">
        <v>394</v>
      </c>
      <c r="G20" s="294"/>
      <c r="H20" s="294" t="s">
        <v>394</v>
      </c>
      <c r="I20" s="294"/>
      <c r="J20" s="294" t="s">
        <v>394</v>
      </c>
      <c r="K20" s="294"/>
      <c r="L20" s="294" t="s">
        <v>394</v>
      </c>
      <c r="M20" s="294"/>
      <c r="N20" s="294" t="s">
        <v>394</v>
      </c>
      <c r="O20" s="294"/>
      <c r="P20" s="294" t="s">
        <v>394</v>
      </c>
      <c r="Q20" s="294"/>
      <c r="R20" s="294" t="s">
        <v>394</v>
      </c>
      <c r="S20" s="294"/>
      <c r="T20" s="294" t="s">
        <v>394</v>
      </c>
      <c r="U20" s="294"/>
      <c r="V20" s="294" t="s">
        <v>394</v>
      </c>
      <c r="W20" s="294"/>
      <c r="X20" s="294" t="s">
        <v>394</v>
      </c>
      <c r="Y20" s="294"/>
      <c r="Z20" s="294" t="s">
        <v>394</v>
      </c>
      <c r="AA20" s="294"/>
      <c r="AB20" s="294" t="s">
        <v>394</v>
      </c>
      <c r="AC20" s="294"/>
      <c r="AD20" s="294" t="s">
        <v>394</v>
      </c>
      <c r="AE20" s="294"/>
      <c r="AF20" s="294" t="s">
        <v>394</v>
      </c>
      <c r="AG20" s="295"/>
    </row>
    <row r="21" spans="2:33">
      <c r="B21" s="286"/>
      <c r="C21" s="296" t="s">
        <v>395</v>
      </c>
      <c r="D21" s="297">
        <f>F21+H21+J21+L21+N21+P21+R21+T21+V21+X21+Z21+AB21+AD21+AF21</f>
        <v>0</v>
      </c>
      <c r="E21" s="287"/>
      <c r="F21" s="287">
        <f>IFERROR(F14*F16*VLOOKUP(F12,Tabela4[],2,FALSE)*VLOOKUP(F12,Tabela4[],3,FALSE),0)</f>
        <v>0</v>
      </c>
      <c r="G21" s="287"/>
      <c r="H21" s="287">
        <f>IFERROR(H14*H16*VLOOKUP(H12,Tabela4[],2,FALSE)*VLOOKUP(H12,Tabela4[],3,FALSE),0)</f>
        <v>0</v>
      </c>
      <c r="I21" s="287"/>
      <c r="J21" s="287">
        <f>IFERROR(J14*J16*VLOOKUP(J12,Tabela4[],2,FALSE)*VLOOKUP(J12,Tabela4[],3,FALSE),0)</f>
        <v>0</v>
      </c>
      <c r="K21" s="287"/>
      <c r="L21" s="287">
        <f>IFERROR(L14*L16*VLOOKUP(L12,Tabela4[],2,FALSE)*VLOOKUP(L12,Tabela4[],3,FALSE),0)</f>
        <v>0</v>
      </c>
      <c r="M21" s="287"/>
      <c r="N21" s="287">
        <f>IFERROR(N14*N16*VLOOKUP(N12,Tabela4[],2,FALSE)*VLOOKUP(N12,Tabela4[],3,FALSE),0)</f>
        <v>0</v>
      </c>
      <c r="O21" s="287"/>
      <c r="P21" s="287">
        <f>IFERROR(P14*P16*VLOOKUP(P12,Tabela4[],2,FALSE)*VLOOKUP(P12,Tabela4[],3,FALSE),0)</f>
        <v>0</v>
      </c>
      <c r="Q21" s="287"/>
      <c r="R21" s="287">
        <f>IFERROR(R14*R16*VLOOKUP(R12,Tabela4[],2,FALSE)*VLOOKUP(R12,Tabela4[],3,FALSE),0)</f>
        <v>0</v>
      </c>
      <c r="S21" s="287"/>
      <c r="T21" s="287">
        <f>IFERROR(T14*T16*VLOOKUP(T12,Tabela4[],2,FALSE)*VLOOKUP(T12,Tabela4[],3,FALSE),0)</f>
        <v>0</v>
      </c>
      <c r="U21" s="287"/>
      <c r="V21" s="287">
        <f>IFERROR(V14*V16*VLOOKUP(V12,Tabela4[],2,FALSE)*VLOOKUP(V12,Tabela4[],3,FALSE),0)</f>
        <v>0</v>
      </c>
      <c r="W21" s="287"/>
      <c r="X21" s="287">
        <f>IFERROR(X14*X16*VLOOKUP(X12,Tabela4[],2,FALSE)*VLOOKUP(X12,Tabela4[],3,FALSE),0)</f>
        <v>0</v>
      </c>
      <c r="Y21" s="287"/>
      <c r="Z21" s="287">
        <f>IFERROR(Z14*Z16*VLOOKUP(Z12,Tabela4[],2,FALSE)*VLOOKUP(Z12,Tabela4[],3,FALSE),0)</f>
        <v>0</v>
      </c>
      <c r="AA21" s="287"/>
      <c r="AB21" s="287">
        <f>IFERROR(AB14*AB16*VLOOKUP(AB12,Tabela4[],2,FALSE)*VLOOKUP(AB12,Tabela4[],3,FALSE),0)</f>
        <v>0</v>
      </c>
      <c r="AC21" s="287"/>
      <c r="AD21" s="287">
        <f>IFERROR(AD14*AD16*VLOOKUP(AD12,Tabela4[],2,FALSE)*VLOOKUP(AD12,Tabela4[],3,FALSE),0)</f>
        <v>0</v>
      </c>
      <c r="AE21" s="287"/>
      <c r="AF21" s="287">
        <f>IFERROR(AF14*AF16*VLOOKUP(AF12,Tabela4[],2,FALSE)*VLOOKUP(AF12,Tabela4[],3,FALSE),0)</f>
        <v>0</v>
      </c>
      <c r="AG21" s="293"/>
    </row>
    <row r="22" spans="2:33">
      <c r="B22" s="286"/>
      <c r="C22" s="296" t="s">
        <v>396</v>
      </c>
      <c r="D22" s="297">
        <f t="shared" ref="D22:D38" si="0">F22+H22+J22+L22+N22+P22+R22+T22+V22+X22+Z22+AB22+AD22+AF22</f>
        <v>0</v>
      </c>
      <c r="E22" s="287">
        <f t="array" ref="E22">IFERROR(INDEX(Tabela2[Fator Emissão],MATCH(F11&amp;F12&amp;F13&amp;$C$22,Tabela2[Tipo Equipamento]&amp;Tabela2[Combustivel]&amp;Tabela2[Potencia Maior50]&amp;Tabela2[Poluente],0)),0)</f>
        <v>0</v>
      </c>
      <c r="F22" s="287">
        <f>IFERROR(IF($F$12="Gás Natural",F$14*F$16*E22/1000,F$14*F$16*E22),0)</f>
        <v>0</v>
      </c>
      <c r="G22" s="287">
        <f t="array" ref="G22">IFERROR(INDEX(Tabela2[Fator Emissão],MATCH(H11&amp;H12&amp;H13&amp;$C$22,Tabela2[Tipo Equipamento]&amp;Tabela2[Combustivel]&amp;Tabela2[Potencia Maior50]&amp;Tabela2[Poluente],0)),0)</f>
        <v>0</v>
      </c>
      <c r="H22" s="287">
        <f>IFERROR(IF(H$12="Gás Natural",H$14*H$16*G22/1000,H$14*H$16*G22),0)</f>
        <v>0</v>
      </c>
      <c r="I22" s="287">
        <f t="array" ref="I22">IFERROR(INDEX(Tabela2[Fator Emissão],MATCH(J11&amp;J12&amp;J13&amp;$C$22,Tabela2[Tipo Equipamento]&amp;Tabela2[Combustivel]&amp;Tabela2[Potencia Maior50]&amp;Tabela2[Poluente],0)),0)</f>
        <v>0</v>
      </c>
      <c r="J22" s="287">
        <f>IFERROR(IF(J$12="Gás Natural",J$14*J$16*I22/1000,J$14*J$16*I22),0)</f>
        <v>0</v>
      </c>
      <c r="K22" s="287">
        <f t="array" ref="K22">IFERROR(INDEX(Tabela2[Fator Emissão],MATCH(L11&amp;L12&amp;L13&amp;$C$22,Tabela2[Tipo Equipamento]&amp;Tabela2[Combustivel]&amp;Tabela2[Potencia Maior50]&amp;Tabela2[Poluente],0)),0)</f>
        <v>0</v>
      </c>
      <c r="L22" s="287">
        <f t="shared" ref="L22:L37" si="1">IFERROR(IF(L$12="Gás Natural",L$14*L$16*K22/1000,L$14*L$16*K22),0)</f>
        <v>0</v>
      </c>
      <c r="M22" s="287">
        <f t="array" ref="M22">IFERROR(INDEX(Tabela2[Fator Emissão],MATCH(N11&amp;N12&amp;N13&amp;$C$22,Tabela2[Tipo Equipamento]&amp;Tabela2[Combustivel]&amp;Tabela2[Potencia Maior50]&amp;Tabela2[Poluente],0)),0)</f>
        <v>0</v>
      </c>
      <c r="N22" s="287">
        <f t="shared" ref="N22:N37" si="2">IFERROR(IF(N$12="Gás Natural",N$14*N$16*M22/1000,N$14*N$16*M22),0)</f>
        <v>0</v>
      </c>
      <c r="O22" s="287">
        <f t="array" ref="O22">IFERROR(INDEX(Tabela2[Fator Emissão],MATCH(P11&amp;P12&amp;P13&amp;$C$22,Tabela2[Tipo Equipamento]&amp;Tabela2[Combustivel]&amp;Tabela2[Potencia Maior50]&amp;Tabela2[Poluente],0)),0)</f>
        <v>0</v>
      </c>
      <c r="P22" s="287">
        <f t="shared" ref="P22:P37" si="3">IFERROR(IF(P$12="Gás Natural",P$14*P$16*O22/1000,P$14*P$16*O22),0)</f>
        <v>0</v>
      </c>
      <c r="Q22" s="287">
        <f t="array" ref="Q22">IFERROR(INDEX(Tabela2[Fator Emissão],MATCH(R11&amp;R12&amp;R13&amp;$C$22,Tabela2[Tipo Equipamento]&amp;Tabela2[Combustivel]&amp;Tabela2[Potencia Maior50]&amp;Tabela2[Poluente],0)),0)</f>
        <v>0</v>
      </c>
      <c r="R22" s="287">
        <f t="shared" ref="R22:R37" si="4">IFERROR(IF(R$12="Gás Natural",R$14*R$16*Q22/1000,R$14*R$16*Q22),0)</f>
        <v>0</v>
      </c>
      <c r="S22" s="287">
        <f t="array" ref="S22">IFERROR(INDEX(Tabela2[Fator Emissão],MATCH(T11&amp;T12&amp;T13&amp;$C$22,Tabela2[Tipo Equipamento]&amp;Tabela2[Combustivel]&amp;Tabela2[Potencia Maior50]&amp;Tabela2[Poluente],0)),0)</f>
        <v>0</v>
      </c>
      <c r="T22" s="287">
        <f t="shared" ref="T22:T37" si="5">IFERROR(IF(T$12="Gás Natural",T$14*T$16*S22/1000,T$14*T$16*S22),0)</f>
        <v>0</v>
      </c>
      <c r="U22" s="287">
        <f t="array" ref="U22">IFERROR(INDEX(Tabela2[Fator Emissão],MATCH(V11&amp;V12&amp;V13&amp;$C$22,Tabela2[Tipo Equipamento]&amp;Tabela2[Combustivel]&amp;Tabela2[Potencia Maior50]&amp;Tabela2[Poluente],0)),0)</f>
        <v>0</v>
      </c>
      <c r="V22" s="287">
        <f t="shared" ref="V22:V37" si="6">IFERROR(IF(V$12="Gás Natural",V$14*V$16*U22/1000,V$14*V$16*U22),0)</f>
        <v>0</v>
      </c>
      <c r="W22" s="287">
        <f t="array" ref="W22">IFERROR(INDEX(Tabela2[Fator Emissão],MATCH(X11&amp;X12&amp;X13&amp;$C$22,Tabela2[Tipo Equipamento]&amp;Tabela2[Combustivel]&amp;Tabela2[Potencia Maior50]&amp;Tabela2[Poluente],0)),0)</f>
        <v>0</v>
      </c>
      <c r="X22" s="287">
        <f t="shared" ref="X22:X37" si="7">IFERROR(IF(X$12="Gás Natural",X$14*X$16*W22/1000,X$14*X$16*W22),0)</f>
        <v>0</v>
      </c>
      <c r="Y22" s="287">
        <f t="array" ref="Y22">IFERROR(INDEX(Tabela2[Fator Emissão],MATCH(Z11&amp;Z12&amp;Z13&amp;$C$22,Tabela2[Tipo Equipamento]&amp;Tabela2[Combustivel]&amp;Tabela2[Potencia Maior50]&amp;Tabela2[Poluente],0)),0)</f>
        <v>0</v>
      </c>
      <c r="Z22" s="287">
        <f t="shared" ref="Z22:Z37" si="8">IFERROR(IF(Z$12="Gás Natural",Z$14*Z$16*Y22/1000,Z$14*Z$16*Y22),0)</f>
        <v>0</v>
      </c>
      <c r="AA22" s="287">
        <f t="array" ref="AA22">IFERROR(INDEX(Tabela2[Fator Emissão],MATCH(AB11&amp;AB12&amp;AB13&amp;$C$22,Tabela2[Tipo Equipamento]&amp;Tabela2[Combustivel]&amp;Tabela2[Potencia Maior50]&amp;Tabela2[Poluente],0)),0)</f>
        <v>0</v>
      </c>
      <c r="AB22" s="287">
        <f t="shared" ref="AB22:AB37" si="9">IFERROR(IF(AB$12="Gás Natural",AB$14*AB$16*AA22/1000,AB$14*AB$16*AA22),0)</f>
        <v>0</v>
      </c>
      <c r="AC22" s="287">
        <f t="array" ref="AC22">IFERROR(INDEX(Tabela2[Fator Emissão],MATCH(AD11&amp;AD12&amp;AD13&amp;$C$22,Tabela2[Tipo Equipamento]&amp;Tabela2[Combustivel]&amp;Tabela2[Potencia Maior50]&amp;Tabela2[Poluente],0)),0)</f>
        <v>0</v>
      </c>
      <c r="AD22" s="287">
        <f t="shared" ref="AD22:AD37" si="10">IFERROR(IF(AD$12="Gás Natural",AD$14*AD$16*AC22/1000,AD$14*AD$16*AC22),0)</f>
        <v>0</v>
      </c>
      <c r="AE22" s="287">
        <f t="array" ref="AE22">IFERROR(INDEX(Tabela2[Fator Emissão],MATCH(AF11&amp;AF12&amp;AF13&amp;$C$22,Tabela2[Tipo Equipamento]&amp;Tabela2[Combustivel]&amp;Tabela2[Potencia Maior50]&amp;Tabela2[Poluente],0)),0)</f>
        <v>0</v>
      </c>
      <c r="AF22" s="287">
        <f t="shared" ref="AF22:AF37" si="11">IFERROR(IF(AF$12="Gás Natural",AF$14*AF$16*AE22/1000,AF$14*AF$16*AE22),0)</f>
        <v>0</v>
      </c>
      <c r="AG22" s="293"/>
    </row>
    <row r="23" spans="2:33">
      <c r="B23" s="286"/>
      <c r="C23" s="296" t="s">
        <v>397</v>
      </c>
      <c r="D23" s="297">
        <f t="shared" si="0"/>
        <v>0</v>
      </c>
      <c r="E23" s="287">
        <f t="array" ref="E23">IFERROR(INDEX(Tabela2[Fator Emissão],MATCH(F11&amp;F12&amp;F13&amp;$C$23,Tabela2[Tipo Equipamento]&amp;Tabela2[Combustivel]&amp;Tabela2[Potencia Maior50]&amp;Tabela2[Poluente],0)),0)</f>
        <v>0</v>
      </c>
      <c r="F23" s="287">
        <f t="shared" ref="F23:F37" si="12">IFERROR(IF($F$12="Gás Natural",F$14*F$16*E23/1000,F$14*F$16*E23),0)</f>
        <v>0</v>
      </c>
      <c r="G23" s="287">
        <f t="array" ref="G23">IFERROR(INDEX(Tabela2[Fator Emissão],MATCH(H11&amp;H12&amp;H13&amp;$C$23,Tabela2[Tipo Equipamento]&amp;Tabela2[Combustivel]&amp;Tabela2[Potencia Maior50]&amp;Tabela2[Poluente],0)),0)</f>
        <v>0</v>
      </c>
      <c r="H23" s="287">
        <f t="shared" ref="H23:J37" si="13">IFERROR(IF(H$12="Gás Natural",H$14*H$16*G23/1000,H$14*H$16*G23),0)</f>
        <v>0</v>
      </c>
      <c r="I23" s="287">
        <f t="array" ref="I23">IFERROR(INDEX(Tabela2[Fator Emissão],MATCH(J11&amp;J12&amp;J13&amp;$C$23,Tabela2[Tipo Equipamento]&amp;Tabela2[Combustivel]&amp;Tabela2[Potencia Maior50]&amp;Tabela2[Poluente],0)),0)</f>
        <v>0</v>
      </c>
      <c r="J23" s="287">
        <f t="shared" si="13"/>
        <v>0</v>
      </c>
      <c r="K23" s="287">
        <f t="array" ref="K23">IFERROR(INDEX(Tabela2[Fator Emissão],MATCH(L11&amp;L12&amp;L13&amp;$C$23,Tabela2[Tipo Equipamento]&amp;Tabela2[Combustivel]&amp;Tabela2[Potencia Maior50]&amp;Tabela2[Poluente],0)),0)</f>
        <v>0</v>
      </c>
      <c r="L23" s="287">
        <f t="shared" si="1"/>
        <v>0</v>
      </c>
      <c r="M23" s="287">
        <f t="array" ref="M23">IFERROR(INDEX(Tabela2[Fator Emissão],MATCH(N11&amp;N12&amp;N13&amp;$C$23,Tabela2[Tipo Equipamento]&amp;Tabela2[Combustivel]&amp;Tabela2[Potencia Maior50]&amp;Tabela2[Poluente],0)),0)</f>
        <v>0</v>
      </c>
      <c r="N23" s="287">
        <f t="shared" si="2"/>
        <v>0</v>
      </c>
      <c r="O23" s="287">
        <f t="array" ref="O23">IFERROR(INDEX(Tabela2[Fator Emissão],MATCH(P11&amp;P12&amp;P13&amp;$C$23,Tabela2[Tipo Equipamento]&amp;Tabela2[Combustivel]&amp;Tabela2[Potencia Maior50]&amp;Tabela2[Poluente],0)),0)</f>
        <v>0</v>
      </c>
      <c r="P23" s="287">
        <f t="shared" si="3"/>
        <v>0</v>
      </c>
      <c r="Q23" s="287">
        <f t="array" ref="Q23">IFERROR(INDEX(Tabela2[Fator Emissão],MATCH(R11&amp;R12&amp;R13&amp;$C$23,Tabela2[Tipo Equipamento]&amp;Tabela2[Combustivel]&amp;Tabela2[Potencia Maior50]&amp;Tabela2[Poluente],0)),0)</f>
        <v>0</v>
      </c>
      <c r="R23" s="287">
        <f t="shared" si="4"/>
        <v>0</v>
      </c>
      <c r="S23" s="287">
        <f t="array" ref="S23">IFERROR(INDEX(Tabela2[Fator Emissão],MATCH(T11&amp;T12&amp;T13&amp;$C$23,Tabela2[Tipo Equipamento]&amp;Tabela2[Combustivel]&amp;Tabela2[Potencia Maior50]&amp;Tabela2[Poluente],0)),0)</f>
        <v>0</v>
      </c>
      <c r="T23" s="287">
        <f t="shared" si="5"/>
        <v>0</v>
      </c>
      <c r="U23" s="287">
        <f t="array" ref="U23">IFERROR(INDEX(Tabela2[Fator Emissão],MATCH(V11&amp;V12&amp;V13&amp;$C$23,Tabela2[Tipo Equipamento]&amp;Tabela2[Combustivel]&amp;Tabela2[Potencia Maior50]&amp;Tabela2[Poluente],0)),0)</f>
        <v>0</v>
      </c>
      <c r="V23" s="287">
        <f t="shared" si="6"/>
        <v>0</v>
      </c>
      <c r="W23" s="287">
        <f t="array" ref="W23">IFERROR(INDEX(Tabela2[Fator Emissão],MATCH(X11&amp;X12&amp;X13&amp;$C$23,Tabela2[Tipo Equipamento]&amp;Tabela2[Combustivel]&amp;Tabela2[Potencia Maior50]&amp;Tabela2[Poluente],0)),0)</f>
        <v>0</v>
      </c>
      <c r="X23" s="287">
        <f t="shared" si="7"/>
        <v>0</v>
      </c>
      <c r="Y23" s="287">
        <f t="array" ref="Y23">IFERROR(INDEX(Tabela2[Fator Emissão],MATCH(Z11&amp;Z12&amp;Z13&amp;$C$23,Tabela2[Tipo Equipamento]&amp;Tabela2[Combustivel]&amp;Tabela2[Potencia Maior50]&amp;Tabela2[Poluente],0)),0)</f>
        <v>0</v>
      </c>
      <c r="Z23" s="287">
        <f t="shared" si="8"/>
        <v>0</v>
      </c>
      <c r="AA23" s="287">
        <f t="array" ref="AA23">IFERROR(INDEX(Tabela2[Fator Emissão],MATCH(AB11&amp;AB12&amp;AB13&amp;$C$23,Tabela2[Tipo Equipamento]&amp;Tabela2[Combustivel]&amp;Tabela2[Potencia Maior50]&amp;Tabela2[Poluente],0)),0)</f>
        <v>0</v>
      </c>
      <c r="AB23" s="287">
        <f t="shared" si="9"/>
        <v>0</v>
      </c>
      <c r="AC23" s="287">
        <f t="array" ref="AC23">IFERROR(INDEX(Tabela2[Fator Emissão],MATCH(AD11&amp;AD12&amp;AD13&amp;$C$23,Tabela2[Tipo Equipamento]&amp;Tabela2[Combustivel]&amp;Tabela2[Potencia Maior50]&amp;Tabela2[Poluente],0)),0)</f>
        <v>0</v>
      </c>
      <c r="AD23" s="287">
        <f t="shared" si="10"/>
        <v>0</v>
      </c>
      <c r="AE23" s="287">
        <f t="array" ref="AE23">IFERROR(INDEX(Tabela2[Fator Emissão],MATCH(AF11&amp;AF12&amp;AF13&amp;$C$23,Tabela2[Tipo Equipamento]&amp;Tabela2[Combustivel]&amp;Tabela2[Potencia Maior50]&amp;Tabela2[Poluente],0)),0)</f>
        <v>0</v>
      </c>
      <c r="AF23" s="287">
        <f t="shared" si="11"/>
        <v>0</v>
      </c>
      <c r="AG23" s="293"/>
    </row>
    <row r="24" spans="2:33">
      <c r="B24" s="286"/>
      <c r="C24" s="296" t="s">
        <v>398</v>
      </c>
      <c r="D24" s="297">
        <f t="shared" si="0"/>
        <v>0</v>
      </c>
      <c r="E24" s="287">
        <f t="array" ref="E24">IFERROR(INDEX(Tabela2[Fator Emissão],MATCH(F11&amp;F12&amp;F13&amp;$C$24,Tabela2[Tipo Equipamento]&amp;Tabela2[Combustivel]&amp;Tabela2[Potencia Maior50]&amp;Tabela2[Poluente],0)),0)</f>
        <v>0</v>
      </c>
      <c r="F24" s="287">
        <f t="shared" si="12"/>
        <v>0</v>
      </c>
      <c r="G24" s="287">
        <f t="array" ref="G24">IFERROR(INDEX(Tabela2[Fator Emissão],MATCH(H11&amp;H12&amp;H13&amp;$C$24,Tabela2[Tipo Equipamento]&amp;Tabela2[Combustivel]&amp;Tabela2[Potencia Maior50]&amp;Tabela2[Poluente],0)),0)</f>
        <v>0</v>
      </c>
      <c r="H24" s="287">
        <f t="shared" si="13"/>
        <v>0</v>
      </c>
      <c r="I24" s="287">
        <f t="array" ref="I24">IFERROR(INDEX(Tabela2[Fator Emissão],MATCH(J11&amp;J12&amp;J13&amp;$C$24,Tabela2[Tipo Equipamento]&amp;Tabela2[Combustivel]&amp;Tabela2[Potencia Maior50]&amp;Tabela2[Poluente],0)),0)</f>
        <v>0</v>
      </c>
      <c r="J24" s="287">
        <f t="shared" si="13"/>
        <v>0</v>
      </c>
      <c r="K24" s="287">
        <f t="array" ref="K24">IFERROR(INDEX(Tabela2[Fator Emissão],MATCH(L11&amp;L12&amp;L13&amp;$C$24,Tabela2[Tipo Equipamento]&amp;Tabela2[Combustivel]&amp;Tabela2[Potencia Maior50]&amp;Tabela2[Poluente],0)),0)</f>
        <v>0</v>
      </c>
      <c r="L24" s="287">
        <f t="shared" si="1"/>
        <v>0</v>
      </c>
      <c r="M24" s="287">
        <f t="array" ref="M24">IFERROR(INDEX(Tabela2[Fator Emissão],MATCH(N11&amp;N12&amp;N13&amp;$C$24,Tabela2[Tipo Equipamento]&amp;Tabela2[Combustivel]&amp;Tabela2[Potencia Maior50]&amp;Tabela2[Poluente],0)),0)</f>
        <v>0</v>
      </c>
      <c r="N24" s="287">
        <f t="shared" si="2"/>
        <v>0</v>
      </c>
      <c r="O24" s="287">
        <f t="array" ref="O24">IFERROR(INDEX(Tabela2[Fator Emissão],MATCH(P11&amp;P12&amp;P13&amp;$C$24,Tabela2[Tipo Equipamento]&amp;Tabela2[Combustivel]&amp;Tabela2[Potencia Maior50]&amp;Tabela2[Poluente],0)),0)</f>
        <v>0</v>
      </c>
      <c r="P24" s="287">
        <f t="shared" si="3"/>
        <v>0</v>
      </c>
      <c r="Q24" s="287">
        <f t="array" ref="Q24">IFERROR(INDEX(Tabela2[Fator Emissão],MATCH(R11&amp;R12&amp;R13&amp;$C$24,Tabela2[Tipo Equipamento]&amp;Tabela2[Combustivel]&amp;Tabela2[Potencia Maior50]&amp;Tabela2[Poluente],0)),0)</f>
        <v>0</v>
      </c>
      <c r="R24" s="287">
        <f t="shared" si="4"/>
        <v>0</v>
      </c>
      <c r="S24" s="287">
        <f t="array" ref="S24">IFERROR(INDEX(Tabela2[Fator Emissão],MATCH(T11&amp;T12&amp;T13&amp;$C$24,Tabela2[Tipo Equipamento]&amp;Tabela2[Combustivel]&amp;Tabela2[Potencia Maior50]&amp;Tabela2[Poluente],0)),0)</f>
        <v>0</v>
      </c>
      <c r="T24" s="287">
        <f t="shared" si="5"/>
        <v>0</v>
      </c>
      <c r="U24" s="287">
        <f t="array" ref="U24">IFERROR(INDEX(Tabela2[Fator Emissão],MATCH(V11&amp;V12&amp;V13&amp;$C$24,Tabela2[Tipo Equipamento]&amp;Tabela2[Combustivel]&amp;Tabela2[Potencia Maior50]&amp;Tabela2[Poluente],0)),0)</f>
        <v>0</v>
      </c>
      <c r="V24" s="287">
        <f t="shared" si="6"/>
        <v>0</v>
      </c>
      <c r="W24" s="287">
        <f t="array" ref="W24">IFERROR(INDEX(Tabela2[Fator Emissão],MATCH(X11&amp;X12&amp;X13&amp;$C$24,Tabela2[Tipo Equipamento]&amp;Tabela2[Combustivel]&amp;Tabela2[Potencia Maior50]&amp;Tabela2[Poluente],0)),0)</f>
        <v>0</v>
      </c>
      <c r="X24" s="287">
        <f t="shared" si="7"/>
        <v>0</v>
      </c>
      <c r="Y24" s="287">
        <f t="array" ref="Y24">IFERROR(INDEX(Tabela2[Fator Emissão],MATCH(Z11&amp;Z12&amp;Z13&amp;$C$24,Tabela2[Tipo Equipamento]&amp;Tabela2[Combustivel]&amp;Tabela2[Potencia Maior50]&amp;Tabela2[Poluente],0)),0)</f>
        <v>0</v>
      </c>
      <c r="Z24" s="287">
        <f t="shared" si="8"/>
        <v>0</v>
      </c>
      <c r="AA24" s="287">
        <f t="array" ref="AA24">IFERROR(INDEX(Tabela2[Fator Emissão],MATCH(AB11&amp;AB12&amp;AB13&amp;$C$24,Tabela2[Tipo Equipamento]&amp;Tabela2[Combustivel]&amp;Tabela2[Potencia Maior50]&amp;Tabela2[Poluente],0)),0)</f>
        <v>0</v>
      </c>
      <c r="AB24" s="287">
        <f t="shared" si="9"/>
        <v>0</v>
      </c>
      <c r="AC24" s="287">
        <f t="array" ref="AC24">IFERROR(INDEX(Tabela2[Fator Emissão],MATCH(AD11&amp;AD12&amp;AD13&amp;$C$24,Tabela2[Tipo Equipamento]&amp;Tabela2[Combustivel]&amp;Tabela2[Potencia Maior50]&amp;Tabela2[Poluente],0)),0)</f>
        <v>0</v>
      </c>
      <c r="AD24" s="287">
        <f t="shared" si="10"/>
        <v>0</v>
      </c>
      <c r="AE24" s="287">
        <f t="array" ref="AE24">IFERROR(INDEX(Tabela2[Fator Emissão],MATCH(AF11&amp;AF12&amp;AF13&amp;$C$24,Tabela2[Tipo Equipamento]&amp;Tabela2[Combustivel]&amp;Tabela2[Potencia Maior50]&amp;Tabela2[Poluente],0)),0)</f>
        <v>0</v>
      </c>
      <c r="AF24" s="287">
        <f t="shared" si="11"/>
        <v>0</v>
      </c>
      <c r="AG24" s="293"/>
    </row>
    <row r="25" spans="2:33">
      <c r="B25" s="286"/>
      <c r="C25" s="296" t="s">
        <v>399</v>
      </c>
      <c r="D25" s="297">
        <f t="shared" si="0"/>
        <v>0</v>
      </c>
      <c r="E25" s="287">
        <f t="array" ref="E25">IFERROR(INDEX(Tabela2[Fator Emissão],MATCH(F11&amp;F12&amp;F13&amp;$C$25,Tabela2[Tipo Equipamento]&amp;Tabela2[Combustivel]&amp;Tabela2[Potencia Maior50]&amp;Tabela2[Poluente],0)),0)</f>
        <v>0</v>
      </c>
      <c r="F25" s="287">
        <f t="shared" si="12"/>
        <v>0</v>
      </c>
      <c r="G25" s="287">
        <f t="array" ref="G25">IFERROR(INDEX(Tabela2[Fator Emissão],MATCH(H11&amp;H12&amp;H13&amp;$C$25,Tabela2[Tipo Equipamento]&amp;Tabela2[Combustivel]&amp;Tabela2[Potencia Maior50]&amp;Tabela2[Poluente],0)),0)</f>
        <v>0</v>
      </c>
      <c r="H25" s="287">
        <f t="shared" si="13"/>
        <v>0</v>
      </c>
      <c r="I25" s="287">
        <f t="array" ref="I25">IFERROR(INDEX(Tabela2[Fator Emissão],MATCH(J11&amp;J12&amp;J13&amp;$C$25,Tabela2[Tipo Equipamento]&amp;Tabela2[Combustivel]&amp;Tabela2[Potencia Maior50]&amp;Tabela2[Poluente],0)),0)</f>
        <v>0</v>
      </c>
      <c r="J25" s="287">
        <f t="shared" si="13"/>
        <v>0</v>
      </c>
      <c r="K25" s="287">
        <f t="array" ref="K25">IFERROR(INDEX(Tabela2[Fator Emissão],MATCH(L11&amp;L12&amp;L13&amp;$C$25,Tabela2[Tipo Equipamento]&amp;Tabela2[Combustivel]&amp;Tabela2[Potencia Maior50]&amp;Tabela2[Poluente],0)),0)</f>
        <v>0</v>
      </c>
      <c r="L25" s="287">
        <f t="shared" si="1"/>
        <v>0</v>
      </c>
      <c r="M25" s="287">
        <f t="array" ref="M25">IFERROR(INDEX(Tabela2[Fator Emissão],MATCH(N11&amp;N12&amp;N13&amp;$C$25,Tabela2[Tipo Equipamento]&amp;Tabela2[Combustivel]&amp;Tabela2[Potencia Maior50]&amp;Tabela2[Poluente],0)),0)</f>
        <v>0</v>
      </c>
      <c r="N25" s="287">
        <f t="shared" si="2"/>
        <v>0</v>
      </c>
      <c r="O25" s="287">
        <f t="array" ref="O25">IFERROR(INDEX(Tabela2[Fator Emissão],MATCH(P11&amp;P12&amp;P13&amp;$C$25,Tabela2[Tipo Equipamento]&amp;Tabela2[Combustivel]&amp;Tabela2[Potencia Maior50]&amp;Tabela2[Poluente],0)),0)</f>
        <v>0</v>
      </c>
      <c r="P25" s="287">
        <f t="shared" si="3"/>
        <v>0</v>
      </c>
      <c r="Q25" s="287">
        <f t="array" ref="Q25">IFERROR(INDEX(Tabela2[Fator Emissão],MATCH(R11&amp;R12&amp;R13&amp;$C$25,Tabela2[Tipo Equipamento]&amp;Tabela2[Combustivel]&amp;Tabela2[Potencia Maior50]&amp;Tabela2[Poluente],0)),0)</f>
        <v>0</v>
      </c>
      <c r="R25" s="287">
        <f t="shared" si="4"/>
        <v>0</v>
      </c>
      <c r="S25" s="287">
        <f t="array" ref="S25">IFERROR(INDEX(Tabela2[Fator Emissão],MATCH(T11&amp;T12&amp;T13&amp;$C$25,Tabela2[Tipo Equipamento]&amp;Tabela2[Combustivel]&amp;Tabela2[Potencia Maior50]&amp;Tabela2[Poluente],0)),0)</f>
        <v>0</v>
      </c>
      <c r="T25" s="287">
        <f t="shared" si="5"/>
        <v>0</v>
      </c>
      <c r="U25" s="287">
        <f t="array" ref="U25">IFERROR(INDEX(Tabela2[Fator Emissão],MATCH(V11&amp;V12&amp;V13&amp;$C$25,Tabela2[Tipo Equipamento]&amp;Tabela2[Combustivel]&amp;Tabela2[Potencia Maior50]&amp;Tabela2[Poluente],0)),0)</f>
        <v>0</v>
      </c>
      <c r="V25" s="287">
        <f t="shared" si="6"/>
        <v>0</v>
      </c>
      <c r="W25" s="287">
        <f t="array" ref="W25">IFERROR(INDEX(Tabela2[Fator Emissão],MATCH(X11&amp;X12&amp;X13&amp;$C$25,Tabela2[Tipo Equipamento]&amp;Tabela2[Combustivel]&amp;Tabela2[Potencia Maior50]&amp;Tabela2[Poluente],0)),0)</f>
        <v>0</v>
      </c>
      <c r="X25" s="287">
        <f t="shared" si="7"/>
        <v>0</v>
      </c>
      <c r="Y25" s="287">
        <f t="array" ref="Y25">IFERROR(INDEX(Tabela2[Fator Emissão],MATCH(Z11&amp;Z12&amp;Z13&amp;$C$25,Tabela2[Tipo Equipamento]&amp;Tabela2[Combustivel]&amp;Tabela2[Potencia Maior50]&amp;Tabela2[Poluente],0)),0)</f>
        <v>0</v>
      </c>
      <c r="Z25" s="287">
        <f t="shared" si="8"/>
        <v>0</v>
      </c>
      <c r="AA25" s="287">
        <f t="array" ref="AA25">IFERROR(INDEX(Tabela2[Fator Emissão],MATCH(AB11&amp;AB12&amp;AB13&amp;$C$25,Tabela2[Tipo Equipamento]&amp;Tabela2[Combustivel]&amp;Tabela2[Potencia Maior50]&amp;Tabela2[Poluente],0)),0)</f>
        <v>0</v>
      </c>
      <c r="AB25" s="287">
        <f t="shared" si="9"/>
        <v>0</v>
      </c>
      <c r="AC25" s="287">
        <f t="array" ref="AC25">IFERROR(INDEX(Tabela2[Fator Emissão],MATCH(AD11&amp;AD12&amp;AD13&amp;$C$25,Tabela2[Tipo Equipamento]&amp;Tabela2[Combustivel]&amp;Tabela2[Potencia Maior50]&amp;Tabela2[Poluente],0)),0)</f>
        <v>0</v>
      </c>
      <c r="AD25" s="287">
        <f t="shared" si="10"/>
        <v>0</v>
      </c>
      <c r="AE25" s="287">
        <f t="array" ref="AE25">IFERROR(INDEX(Tabela2[Fator Emissão],MATCH(AF11&amp;AF12&amp;AF13&amp;$C$25,Tabela2[Tipo Equipamento]&amp;Tabela2[Combustivel]&amp;Tabela2[Potencia Maior50]&amp;Tabela2[Poluente],0)),0)</f>
        <v>0</v>
      </c>
      <c r="AF25" s="287">
        <f t="shared" si="11"/>
        <v>0</v>
      </c>
      <c r="AG25" s="293"/>
    </row>
    <row r="26" spans="2:33">
      <c r="B26" s="286"/>
      <c r="C26" s="296" t="s">
        <v>400</v>
      </c>
      <c r="D26" s="297">
        <f t="shared" si="0"/>
        <v>0</v>
      </c>
      <c r="E26" s="287">
        <f t="array" ref="E26">IFERROR(INDEX(Tabela2[Fator Emissão],MATCH(F11&amp;F12&amp;F13&amp;$C$26,Tabela2[Tipo Equipamento]&amp;Tabela2[Combustivel]&amp;Tabela2[Potencia Maior50]&amp;Tabela2[Poluente],0)),0)</f>
        <v>0</v>
      </c>
      <c r="F26" s="287">
        <f t="shared" si="12"/>
        <v>0</v>
      </c>
      <c r="G26" s="287">
        <f t="array" ref="G26">IFERROR(INDEX(Tabela2[Fator Emissão],MATCH(H11&amp;H12&amp;H13&amp;$C$26,Tabela2[Tipo Equipamento]&amp;Tabela2[Combustivel]&amp;Tabela2[Potencia Maior50]&amp;Tabela2[Poluente],0)),0)</f>
        <v>0</v>
      </c>
      <c r="H26" s="287">
        <f t="shared" si="13"/>
        <v>0</v>
      </c>
      <c r="I26" s="287">
        <f t="array" ref="I26">IFERROR(INDEX(Tabela2[Fator Emissão],MATCH(J11&amp;J12&amp;J13&amp;$C$26,Tabela2[Tipo Equipamento]&amp;Tabela2[Combustivel]&amp;Tabela2[Potencia Maior50]&amp;Tabela2[Poluente],0)),0)</f>
        <v>0</v>
      </c>
      <c r="J26" s="287">
        <f t="shared" si="13"/>
        <v>0</v>
      </c>
      <c r="K26" s="287">
        <f t="array" ref="K26">IFERROR(INDEX(Tabela2[Fator Emissão],MATCH(L11&amp;L12&amp;L13&amp;$C$26,Tabela2[Tipo Equipamento]&amp;Tabela2[Combustivel]&amp;Tabela2[Potencia Maior50]&amp;Tabela2[Poluente],0)),0)</f>
        <v>0</v>
      </c>
      <c r="L26" s="287">
        <f t="shared" si="1"/>
        <v>0</v>
      </c>
      <c r="M26" s="287">
        <f t="array" ref="M26">IFERROR(INDEX(Tabela2[Fator Emissão],MATCH(N11&amp;N12&amp;N13&amp;$C$26,Tabela2[Tipo Equipamento]&amp;Tabela2[Combustivel]&amp;Tabela2[Potencia Maior50]&amp;Tabela2[Poluente],0)),0)</f>
        <v>0</v>
      </c>
      <c r="N26" s="287">
        <f t="shared" si="2"/>
        <v>0</v>
      </c>
      <c r="O26" s="287">
        <f t="array" ref="O26">IFERROR(INDEX(Tabela2[Fator Emissão],MATCH(P11&amp;P12&amp;P13&amp;$C$26,Tabela2[Tipo Equipamento]&amp;Tabela2[Combustivel]&amp;Tabela2[Potencia Maior50]&amp;Tabela2[Poluente],0)),0)</f>
        <v>0</v>
      </c>
      <c r="P26" s="287">
        <f t="shared" si="3"/>
        <v>0</v>
      </c>
      <c r="Q26" s="287">
        <f t="array" ref="Q26">IFERROR(INDEX(Tabela2[Fator Emissão],MATCH(R11&amp;R12&amp;R13&amp;$C$26,Tabela2[Tipo Equipamento]&amp;Tabela2[Combustivel]&amp;Tabela2[Potencia Maior50]&amp;Tabela2[Poluente],0)),0)</f>
        <v>0</v>
      </c>
      <c r="R26" s="287">
        <f t="shared" si="4"/>
        <v>0</v>
      </c>
      <c r="S26" s="287">
        <f t="array" ref="S26">IFERROR(INDEX(Tabela2[Fator Emissão],MATCH(T11&amp;T12&amp;T13&amp;$C$26,Tabela2[Tipo Equipamento]&amp;Tabela2[Combustivel]&amp;Tabela2[Potencia Maior50]&amp;Tabela2[Poluente],0)),0)</f>
        <v>0</v>
      </c>
      <c r="T26" s="287">
        <f t="shared" si="5"/>
        <v>0</v>
      </c>
      <c r="U26" s="287">
        <f t="array" ref="U26">IFERROR(INDEX(Tabela2[Fator Emissão],MATCH(V11&amp;V12&amp;V13&amp;$C$26,Tabela2[Tipo Equipamento]&amp;Tabela2[Combustivel]&amp;Tabela2[Potencia Maior50]&amp;Tabela2[Poluente],0)),0)</f>
        <v>0</v>
      </c>
      <c r="V26" s="287">
        <f t="shared" si="6"/>
        <v>0</v>
      </c>
      <c r="W26" s="287">
        <f t="array" ref="W26">IFERROR(INDEX(Tabela2[Fator Emissão],MATCH(X11&amp;X12&amp;X13&amp;$C$26,Tabela2[Tipo Equipamento]&amp;Tabela2[Combustivel]&amp;Tabela2[Potencia Maior50]&amp;Tabela2[Poluente],0)),0)</f>
        <v>0</v>
      </c>
      <c r="X26" s="287">
        <f t="shared" si="7"/>
        <v>0</v>
      </c>
      <c r="Y26" s="287">
        <f t="array" ref="Y26">IFERROR(INDEX(Tabela2[Fator Emissão],MATCH(Z11&amp;Z12&amp;Z13&amp;$C$26,Tabela2[Tipo Equipamento]&amp;Tabela2[Combustivel]&amp;Tabela2[Potencia Maior50]&amp;Tabela2[Poluente],0)),0)</f>
        <v>0</v>
      </c>
      <c r="Z26" s="287">
        <f t="shared" si="8"/>
        <v>0</v>
      </c>
      <c r="AA26" s="287">
        <f t="array" ref="AA26">IFERROR(INDEX(Tabela2[Fator Emissão],MATCH(AB11&amp;AB12&amp;AB13&amp;$C$26,Tabela2[Tipo Equipamento]&amp;Tabela2[Combustivel]&amp;Tabela2[Potencia Maior50]&amp;Tabela2[Poluente],0)),0)</f>
        <v>0</v>
      </c>
      <c r="AB26" s="287">
        <f t="shared" si="9"/>
        <v>0</v>
      </c>
      <c r="AC26" s="287">
        <f t="array" ref="AC26">IFERROR(INDEX(Tabela2[Fator Emissão],MATCH(AD11&amp;AD12&amp;AD13&amp;$C$26,Tabela2[Tipo Equipamento]&amp;Tabela2[Combustivel]&amp;Tabela2[Potencia Maior50]&amp;Tabela2[Poluente],0)),0)</f>
        <v>0</v>
      </c>
      <c r="AD26" s="287">
        <f t="shared" si="10"/>
        <v>0</v>
      </c>
      <c r="AE26" s="287">
        <f t="array" ref="AE26">IFERROR(INDEX(Tabela2[Fator Emissão],MATCH(AF11&amp;AF12&amp;AF13&amp;$C$26,Tabela2[Tipo Equipamento]&amp;Tabela2[Combustivel]&amp;Tabela2[Potencia Maior50]&amp;Tabela2[Poluente],0)),0)</f>
        <v>0</v>
      </c>
      <c r="AF26" s="287">
        <f t="shared" si="11"/>
        <v>0</v>
      </c>
      <c r="AG26" s="293"/>
    </row>
    <row r="27" spans="2:33">
      <c r="B27" s="286"/>
      <c r="C27" s="296" t="s">
        <v>401</v>
      </c>
      <c r="D27" s="297">
        <f t="shared" si="0"/>
        <v>0</v>
      </c>
      <c r="E27" s="287">
        <f t="array" ref="E27">IFERROR(INDEX(Tabela2[Fator Emissão],MATCH(F11&amp;F12&amp;F13&amp;$C$27,Tabela2[Tipo Equipamento]&amp;Tabela2[Combustivel]&amp;Tabela2[Potencia Maior50]&amp;Tabela2[Poluente],0)),0)</f>
        <v>0</v>
      </c>
      <c r="F27" s="287">
        <f t="shared" si="12"/>
        <v>0</v>
      </c>
      <c r="G27" s="287">
        <f t="array" ref="G27">IFERROR(INDEX(Tabela2[Fator Emissão],MATCH(H11&amp;H12&amp;H13&amp;$C$27,Tabela2[Tipo Equipamento]&amp;Tabela2[Combustivel]&amp;Tabela2[Potencia Maior50]&amp;Tabela2[Poluente],0)),0)</f>
        <v>0</v>
      </c>
      <c r="H27" s="287">
        <f t="shared" si="13"/>
        <v>0</v>
      </c>
      <c r="I27" s="287">
        <f t="array" ref="I27">IFERROR(INDEX(Tabela2[Fator Emissão],MATCH(J11&amp;J12&amp;J13&amp;$C$27,Tabela2[Tipo Equipamento]&amp;Tabela2[Combustivel]&amp;Tabela2[Potencia Maior50]&amp;Tabela2[Poluente],0)),0)</f>
        <v>0</v>
      </c>
      <c r="J27" s="287">
        <f t="shared" si="13"/>
        <v>0</v>
      </c>
      <c r="K27" s="287">
        <f t="array" ref="K27">IFERROR(INDEX(Tabela2[Fator Emissão],MATCH(L11&amp;L12&amp;L13&amp;$C$27,Tabela2[Tipo Equipamento]&amp;Tabela2[Combustivel]&amp;Tabela2[Potencia Maior50]&amp;Tabela2[Poluente],0)),0)</f>
        <v>0</v>
      </c>
      <c r="L27" s="287">
        <f t="shared" si="1"/>
        <v>0</v>
      </c>
      <c r="M27" s="287">
        <f t="array" ref="M27">IFERROR(INDEX(Tabela2[Fator Emissão],MATCH(N11&amp;N12&amp;N13&amp;$C$27,Tabela2[Tipo Equipamento]&amp;Tabela2[Combustivel]&amp;Tabela2[Potencia Maior50]&amp;Tabela2[Poluente],0)),0)</f>
        <v>0</v>
      </c>
      <c r="N27" s="287">
        <f t="shared" si="2"/>
        <v>0</v>
      </c>
      <c r="O27" s="287">
        <f t="array" ref="O27">IFERROR(INDEX(Tabela2[Fator Emissão],MATCH(P11&amp;P12&amp;P13&amp;$C$27,Tabela2[Tipo Equipamento]&amp;Tabela2[Combustivel]&amp;Tabela2[Potencia Maior50]&amp;Tabela2[Poluente],0)),0)</f>
        <v>0</v>
      </c>
      <c r="P27" s="287">
        <f t="shared" si="3"/>
        <v>0</v>
      </c>
      <c r="Q27" s="287">
        <f t="array" ref="Q27">IFERROR(INDEX(Tabela2[Fator Emissão],MATCH(R11&amp;R12&amp;R13&amp;$C$27,Tabela2[Tipo Equipamento]&amp;Tabela2[Combustivel]&amp;Tabela2[Potencia Maior50]&amp;Tabela2[Poluente],0)),0)</f>
        <v>0</v>
      </c>
      <c r="R27" s="287">
        <f t="shared" si="4"/>
        <v>0</v>
      </c>
      <c r="S27" s="287">
        <f t="array" ref="S27">IFERROR(INDEX(Tabela2[Fator Emissão],MATCH(T11&amp;T12&amp;T13&amp;$C$27,Tabela2[Tipo Equipamento]&amp;Tabela2[Combustivel]&amp;Tabela2[Potencia Maior50]&amp;Tabela2[Poluente],0)),0)</f>
        <v>0</v>
      </c>
      <c r="T27" s="287">
        <f t="shared" si="5"/>
        <v>0</v>
      </c>
      <c r="U27" s="287">
        <f t="array" ref="U27">IFERROR(INDEX(Tabela2[Fator Emissão],MATCH(V11&amp;V12&amp;V13&amp;$C$27,Tabela2[Tipo Equipamento]&amp;Tabela2[Combustivel]&amp;Tabela2[Potencia Maior50]&amp;Tabela2[Poluente],0)),0)</f>
        <v>0</v>
      </c>
      <c r="V27" s="287">
        <f t="shared" si="6"/>
        <v>0</v>
      </c>
      <c r="W27" s="287">
        <f t="array" ref="W27">IFERROR(INDEX(Tabela2[Fator Emissão],MATCH(X11&amp;X12&amp;X13&amp;$C$27,Tabela2[Tipo Equipamento]&amp;Tabela2[Combustivel]&amp;Tabela2[Potencia Maior50]&amp;Tabela2[Poluente],0)),0)</f>
        <v>0</v>
      </c>
      <c r="X27" s="287">
        <f t="shared" si="7"/>
        <v>0</v>
      </c>
      <c r="Y27" s="287">
        <f t="array" ref="Y27">IFERROR(INDEX(Tabela2[Fator Emissão],MATCH(Z11&amp;Z12&amp;Z13&amp;$C$27,Tabela2[Tipo Equipamento]&amp;Tabela2[Combustivel]&amp;Tabela2[Potencia Maior50]&amp;Tabela2[Poluente],0)),0)</f>
        <v>0</v>
      </c>
      <c r="Z27" s="287">
        <f t="shared" si="8"/>
        <v>0</v>
      </c>
      <c r="AA27" s="287">
        <f t="array" ref="AA27">IFERROR(INDEX(Tabela2[Fator Emissão],MATCH(AB11&amp;AB12&amp;AB13&amp;$C$27,Tabela2[Tipo Equipamento]&amp;Tabela2[Combustivel]&amp;Tabela2[Potencia Maior50]&amp;Tabela2[Poluente],0)),0)</f>
        <v>0</v>
      </c>
      <c r="AB27" s="287">
        <f t="shared" si="9"/>
        <v>0</v>
      </c>
      <c r="AC27" s="287">
        <f t="array" ref="AC27">IFERROR(INDEX(Tabela2[Fator Emissão],MATCH(AD11&amp;AD12&amp;AD13&amp;$C$27,Tabela2[Tipo Equipamento]&amp;Tabela2[Combustivel]&amp;Tabela2[Potencia Maior50]&amp;Tabela2[Poluente],0)),0)</f>
        <v>0</v>
      </c>
      <c r="AD27" s="287">
        <f t="shared" si="10"/>
        <v>0</v>
      </c>
      <c r="AE27" s="287">
        <f t="array" ref="AE27">IFERROR(INDEX(Tabela2[Fator Emissão],MATCH(AF11&amp;AF12&amp;AF13&amp;$C$27,Tabela2[Tipo Equipamento]&amp;Tabela2[Combustivel]&amp;Tabela2[Potencia Maior50]&amp;Tabela2[Poluente],0)),0)</f>
        <v>0</v>
      </c>
      <c r="AF27" s="287">
        <f t="shared" si="11"/>
        <v>0</v>
      </c>
      <c r="AG27" s="293"/>
    </row>
    <row r="28" spans="2:33">
      <c r="B28" s="286"/>
      <c r="C28" s="298" t="s">
        <v>402</v>
      </c>
      <c r="D28" s="297">
        <f t="shared" si="0"/>
        <v>0</v>
      </c>
      <c r="E28" s="287">
        <f t="array" ref="E28">IFERROR(INDEX(Tabela2[Fator Emissão],MATCH(F11&amp;F12&amp;F13&amp;$C$28,Tabela2[Tipo Equipamento]&amp;Tabela2[Combustivel]&amp;Tabela2[Potencia Maior50]&amp;Tabela2[Poluente],0)),0)</f>
        <v>0</v>
      </c>
      <c r="F28" s="287">
        <f t="shared" si="12"/>
        <v>0</v>
      </c>
      <c r="G28" s="287">
        <f t="array" ref="G28">IFERROR(INDEX(Tabela2[Fator Emissão],MATCH(H11&amp;H12&amp;H13&amp;$C$28,Tabela2[Tipo Equipamento]&amp;Tabela2[Combustivel]&amp;Tabela2[Potencia Maior50]&amp;Tabela2[Poluente],0)),0)</f>
        <v>0</v>
      </c>
      <c r="H28" s="287">
        <f t="shared" si="13"/>
        <v>0</v>
      </c>
      <c r="I28" s="287">
        <f t="array" ref="I28">IFERROR(INDEX(Tabela2[Fator Emissão],MATCH(J11&amp;J12&amp;J13&amp;$C$28,Tabela2[Tipo Equipamento]&amp;Tabela2[Combustivel]&amp;Tabela2[Potencia Maior50]&amp;Tabela2[Poluente],0)),0)</f>
        <v>0</v>
      </c>
      <c r="J28" s="287">
        <f t="shared" si="13"/>
        <v>0</v>
      </c>
      <c r="K28" s="287">
        <f t="array" ref="K28">IFERROR(INDEX(Tabela2[Fator Emissão],MATCH(L11&amp;L12&amp;L13&amp;$C$28,Tabela2[Tipo Equipamento]&amp;Tabela2[Combustivel]&amp;Tabela2[Potencia Maior50]&amp;Tabela2[Poluente],0)),0)</f>
        <v>0</v>
      </c>
      <c r="L28" s="287">
        <f t="shared" si="1"/>
        <v>0</v>
      </c>
      <c r="M28" s="287">
        <f t="array" ref="M28">IFERROR(INDEX(Tabela2[Fator Emissão],MATCH(N11&amp;N12&amp;N13&amp;$C$28,Tabela2[Tipo Equipamento]&amp;Tabela2[Combustivel]&amp;Tabela2[Potencia Maior50]&amp;Tabela2[Poluente],0)),0)</f>
        <v>0</v>
      </c>
      <c r="N28" s="287">
        <f t="shared" si="2"/>
        <v>0</v>
      </c>
      <c r="O28" s="287">
        <f t="array" ref="O28">IFERROR(INDEX(Tabela2[Fator Emissão],MATCH(P11&amp;P12&amp;P13&amp;$C$28,Tabela2[Tipo Equipamento]&amp;Tabela2[Combustivel]&amp;Tabela2[Potencia Maior50]&amp;Tabela2[Poluente],0)),0)</f>
        <v>0</v>
      </c>
      <c r="P28" s="287">
        <f t="shared" si="3"/>
        <v>0</v>
      </c>
      <c r="Q28" s="287">
        <f t="array" ref="Q28">IFERROR(INDEX(Tabela2[Fator Emissão],MATCH(R11&amp;R12&amp;R13&amp;$C$28,Tabela2[Tipo Equipamento]&amp;Tabela2[Combustivel]&amp;Tabela2[Potencia Maior50]&amp;Tabela2[Poluente],0)),0)</f>
        <v>0</v>
      </c>
      <c r="R28" s="287">
        <f t="shared" si="4"/>
        <v>0</v>
      </c>
      <c r="S28" s="287">
        <f t="array" ref="S28">IFERROR(INDEX(Tabela2[Fator Emissão],MATCH(T11&amp;T12&amp;T13&amp;$C$28,Tabela2[Tipo Equipamento]&amp;Tabela2[Combustivel]&amp;Tabela2[Potencia Maior50]&amp;Tabela2[Poluente],0)),0)</f>
        <v>0</v>
      </c>
      <c r="T28" s="287">
        <f t="shared" si="5"/>
        <v>0</v>
      </c>
      <c r="U28" s="287">
        <f t="array" ref="U28">IFERROR(INDEX(Tabela2[Fator Emissão],MATCH(V11&amp;V12&amp;V13&amp;$C$28,Tabela2[Tipo Equipamento]&amp;Tabela2[Combustivel]&amp;Tabela2[Potencia Maior50]&amp;Tabela2[Poluente],0)),0)</f>
        <v>0</v>
      </c>
      <c r="V28" s="287">
        <f t="shared" si="6"/>
        <v>0</v>
      </c>
      <c r="W28" s="287">
        <f t="array" ref="W28">IFERROR(INDEX(Tabela2[Fator Emissão],MATCH(X11&amp;X12&amp;X13&amp;$C$28,Tabela2[Tipo Equipamento]&amp;Tabela2[Combustivel]&amp;Tabela2[Potencia Maior50]&amp;Tabela2[Poluente],0)),0)</f>
        <v>0</v>
      </c>
      <c r="X28" s="287">
        <f t="shared" si="7"/>
        <v>0</v>
      </c>
      <c r="Y28" s="287">
        <f t="array" ref="Y28">IFERROR(INDEX(Tabela2[Fator Emissão],MATCH(Z11&amp;Z12&amp;Z13&amp;$C$28,Tabela2[Tipo Equipamento]&amp;Tabela2[Combustivel]&amp;Tabela2[Potencia Maior50]&amp;Tabela2[Poluente],0)),0)</f>
        <v>0</v>
      </c>
      <c r="Z28" s="287">
        <f t="shared" si="8"/>
        <v>0</v>
      </c>
      <c r="AA28" s="287">
        <f t="array" ref="AA28">IFERROR(INDEX(Tabela2[Fator Emissão],MATCH(AB11&amp;AB12&amp;AB13&amp;$C$28,Tabela2[Tipo Equipamento]&amp;Tabela2[Combustivel]&amp;Tabela2[Potencia Maior50]&amp;Tabela2[Poluente],0)),0)</f>
        <v>0</v>
      </c>
      <c r="AB28" s="287">
        <f t="shared" si="9"/>
        <v>0</v>
      </c>
      <c r="AC28" s="287">
        <f t="array" ref="AC28">IFERROR(INDEX(Tabela2[Fator Emissão],MATCH(AD11&amp;AD12&amp;AD13&amp;$C$28,Tabela2[Tipo Equipamento]&amp;Tabela2[Combustivel]&amp;Tabela2[Potencia Maior50]&amp;Tabela2[Poluente],0)),0)</f>
        <v>0</v>
      </c>
      <c r="AD28" s="287">
        <f t="shared" si="10"/>
        <v>0</v>
      </c>
      <c r="AE28" s="287">
        <f t="array" ref="AE28">IFERROR(INDEX(Tabela2[Fator Emissão],MATCH(AF11&amp;AF12&amp;AF13&amp;$C$28,Tabela2[Tipo Equipamento]&amp;Tabela2[Combustivel]&amp;Tabela2[Potencia Maior50]&amp;Tabela2[Poluente],0)),0)</f>
        <v>0</v>
      </c>
      <c r="AF28" s="287">
        <f t="shared" si="11"/>
        <v>0</v>
      </c>
      <c r="AG28" s="293"/>
    </row>
    <row r="29" spans="2:33">
      <c r="B29" s="286"/>
      <c r="C29" s="296" t="s">
        <v>403</v>
      </c>
      <c r="D29" s="297">
        <f t="shared" si="0"/>
        <v>0</v>
      </c>
      <c r="E29" s="287">
        <f t="array" ref="E29">IFERROR(INDEX(Tabela2[Fator Emissão],MATCH(F11&amp;F12&amp;F13&amp;$C$29,Tabela2[Tipo Equipamento]&amp;Tabela2[Combustivel]&amp;Tabela2[Potencia Maior50]&amp;Tabela2[Poluente],0)),0)</f>
        <v>0</v>
      </c>
      <c r="F29" s="287">
        <f t="shared" si="12"/>
        <v>0</v>
      </c>
      <c r="G29" s="287">
        <f t="array" ref="G29">IFERROR(INDEX(Tabela2[Fator Emissão],MATCH(H11&amp;H12&amp;H13&amp;$C$29,Tabela2[Tipo Equipamento]&amp;Tabela2[Combustivel]&amp;Tabela2[Potencia Maior50]&amp;Tabela2[Poluente],0)),0)</f>
        <v>0</v>
      </c>
      <c r="H29" s="287">
        <f t="shared" si="13"/>
        <v>0</v>
      </c>
      <c r="I29" s="287">
        <f t="array" ref="I29">IFERROR(INDEX(Tabela2[Fator Emissão],MATCH(J11&amp;J12&amp;J13&amp;$C$29,Tabela2[Tipo Equipamento]&amp;Tabela2[Combustivel]&amp;Tabela2[Potencia Maior50]&amp;Tabela2[Poluente],0)),0)</f>
        <v>0</v>
      </c>
      <c r="J29" s="287">
        <f t="shared" si="13"/>
        <v>0</v>
      </c>
      <c r="K29" s="287">
        <f t="array" ref="K29">IFERROR(INDEX(Tabela2[Fator Emissão],MATCH(L11&amp;L12&amp;L13&amp;$C$29,Tabela2[Tipo Equipamento]&amp;Tabela2[Combustivel]&amp;Tabela2[Potencia Maior50]&amp;Tabela2[Poluente],0)),0)</f>
        <v>0</v>
      </c>
      <c r="L29" s="287">
        <f t="shared" si="1"/>
        <v>0</v>
      </c>
      <c r="M29" s="287">
        <f t="array" ref="M29">IFERROR(INDEX(Tabela2[Fator Emissão],MATCH(N11&amp;N12&amp;N13&amp;$C$29,Tabela2[Tipo Equipamento]&amp;Tabela2[Combustivel]&amp;Tabela2[Potencia Maior50]&amp;Tabela2[Poluente],0)),0)</f>
        <v>0</v>
      </c>
      <c r="N29" s="287">
        <f t="shared" si="2"/>
        <v>0</v>
      </c>
      <c r="O29" s="287">
        <f t="array" ref="O29">IFERROR(INDEX(Tabela2[Fator Emissão],MATCH(P11&amp;P12&amp;P13&amp;$C$29,Tabela2[Tipo Equipamento]&amp;Tabela2[Combustivel]&amp;Tabela2[Potencia Maior50]&amp;Tabela2[Poluente],0)),0)</f>
        <v>0</v>
      </c>
      <c r="P29" s="287">
        <f t="shared" si="3"/>
        <v>0</v>
      </c>
      <c r="Q29" s="287">
        <f t="array" ref="Q29">IFERROR(INDEX(Tabela2[Fator Emissão],MATCH(R11&amp;R12&amp;R13&amp;$C$29,Tabela2[Tipo Equipamento]&amp;Tabela2[Combustivel]&amp;Tabela2[Potencia Maior50]&amp;Tabela2[Poluente],0)),0)</f>
        <v>0</v>
      </c>
      <c r="R29" s="287">
        <f t="shared" si="4"/>
        <v>0</v>
      </c>
      <c r="S29" s="287">
        <f t="array" ref="S29">IFERROR(INDEX(Tabela2[Fator Emissão],MATCH(T11&amp;T12&amp;T13&amp;$C$29,Tabela2[Tipo Equipamento]&amp;Tabela2[Combustivel]&amp;Tabela2[Potencia Maior50]&amp;Tabela2[Poluente],0)),0)</f>
        <v>0</v>
      </c>
      <c r="T29" s="287">
        <f t="shared" si="5"/>
        <v>0</v>
      </c>
      <c r="U29" s="287">
        <f t="array" ref="U29">IFERROR(INDEX(Tabela2[Fator Emissão],MATCH(V11&amp;V12&amp;V13&amp;$C$29,Tabela2[Tipo Equipamento]&amp;Tabela2[Combustivel]&amp;Tabela2[Potencia Maior50]&amp;Tabela2[Poluente],0)),0)</f>
        <v>0</v>
      </c>
      <c r="V29" s="287">
        <f t="shared" si="6"/>
        <v>0</v>
      </c>
      <c r="W29" s="287">
        <f t="array" ref="W29">IFERROR(INDEX(Tabela2[Fator Emissão],MATCH(X11&amp;X12&amp;X13&amp;$C$29,Tabela2[Tipo Equipamento]&amp;Tabela2[Combustivel]&amp;Tabela2[Potencia Maior50]&amp;Tabela2[Poluente],0)),0)</f>
        <v>0</v>
      </c>
      <c r="X29" s="287">
        <f t="shared" si="7"/>
        <v>0</v>
      </c>
      <c r="Y29" s="287">
        <f t="array" ref="Y29">IFERROR(INDEX(Tabela2[Fator Emissão],MATCH(Z11&amp;Z12&amp;Z13&amp;$C$29,Tabela2[Tipo Equipamento]&amp;Tabela2[Combustivel]&amp;Tabela2[Potencia Maior50]&amp;Tabela2[Poluente],0)),0)</f>
        <v>0</v>
      </c>
      <c r="Z29" s="287">
        <f t="shared" si="8"/>
        <v>0</v>
      </c>
      <c r="AA29" s="287">
        <f t="array" ref="AA29">IFERROR(INDEX(Tabela2[Fator Emissão],MATCH(AB11&amp;AB12&amp;AB13&amp;$C$29,Tabela2[Tipo Equipamento]&amp;Tabela2[Combustivel]&amp;Tabela2[Potencia Maior50]&amp;Tabela2[Poluente],0)),0)</f>
        <v>0</v>
      </c>
      <c r="AB29" s="287">
        <f t="shared" si="9"/>
        <v>0</v>
      </c>
      <c r="AC29" s="287">
        <f t="array" ref="AC29">IFERROR(INDEX(Tabela2[Fator Emissão],MATCH(AD11&amp;AD12&amp;AD13&amp;$C$29,Tabela2[Tipo Equipamento]&amp;Tabela2[Combustivel]&amp;Tabela2[Potencia Maior50]&amp;Tabela2[Poluente],0)),0)</f>
        <v>0</v>
      </c>
      <c r="AD29" s="287">
        <f t="shared" si="10"/>
        <v>0</v>
      </c>
      <c r="AE29" s="287">
        <f t="array" ref="AE29">IFERROR(INDEX(Tabela2[Fator Emissão],MATCH(AF11&amp;AF12&amp;AF13&amp;$C$29,Tabela2[Tipo Equipamento]&amp;Tabela2[Combustivel]&amp;Tabela2[Potencia Maior50]&amp;Tabela2[Poluente],0)),0)</f>
        <v>0</v>
      </c>
      <c r="AF29" s="287">
        <f t="shared" si="11"/>
        <v>0</v>
      </c>
      <c r="AG29" s="293"/>
    </row>
    <row r="30" spans="2:33">
      <c r="B30" s="286"/>
      <c r="C30" s="296" t="s">
        <v>404</v>
      </c>
      <c r="D30" s="297">
        <f t="shared" si="0"/>
        <v>0</v>
      </c>
      <c r="E30" s="287">
        <f t="array" ref="E30">IFERROR(INDEX(Tabela2[Fator Emissão],MATCH(F11&amp;F12&amp;F13&amp;$C$30,Tabela2[Tipo Equipamento]&amp;Tabela2[Combustivel]&amp;Tabela2[Potencia Maior50]&amp;Tabela2[Poluente],0)),0)</f>
        <v>0</v>
      </c>
      <c r="F30" s="287">
        <f t="shared" si="12"/>
        <v>0</v>
      </c>
      <c r="G30" s="287">
        <f t="array" ref="G30">IFERROR(INDEX(Tabela2[Fator Emissão],MATCH(H11&amp;H12&amp;H13&amp;$C$30,Tabela2[Tipo Equipamento]&amp;Tabela2[Combustivel]&amp;Tabela2[Potencia Maior50]&amp;Tabela2[Poluente],0)),0)</f>
        <v>0</v>
      </c>
      <c r="H30" s="287">
        <f t="shared" si="13"/>
        <v>0</v>
      </c>
      <c r="I30" s="287">
        <f t="array" ref="I30">IFERROR(INDEX(Tabela2[Fator Emissão],MATCH(J11&amp;J12&amp;J13&amp;$C$30,Tabela2[Tipo Equipamento]&amp;Tabela2[Combustivel]&amp;Tabela2[Potencia Maior50]&amp;Tabela2[Poluente],0)),0)</f>
        <v>0</v>
      </c>
      <c r="J30" s="287">
        <f t="shared" si="13"/>
        <v>0</v>
      </c>
      <c r="K30" s="287">
        <f t="array" ref="K30">IFERROR(INDEX(Tabela2[Fator Emissão],MATCH(L11&amp;L12&amp;L13&amp;$C$30,Tabela2[Tipo Equipamento]&amp;Tabela2[Combustivel]&amp;Tabela2[Potencia Maior50]&amp;Tabela2[Poluente],0)),0)</f>
        <v>0</v>
      </c>
      <c r="L30" s="287">
        <f t="shared" si="1"/>
        <v>0</v>
      </c>
      <c r="M30" s="287">
        <f t="array" ref="M30">IFERROR(INDEX(Tabela2[Fator Emissão],MATCH(N11&amp;N12&amp;N13&amp;$C$30,Tabela2[Tipo Equipamento]&amp;Tabela2[Combustivel]&amp;Tabela2[Potencia Maior50]&amp;Tabela2[Poluente],0)),0)</f>
        <v>0</v>
      </c>
      <c r="N30" s="287">
        <f t="shared" si="2"/>
        <v>0</v>
      </c>
      <c r="O30" s="287">
        <f t="array" ref="O30">IFERROR(INDEX(Tabela2[Fator Emissão],MATCH(P11&amp;P12&amp;P13&amp;$C$30,Tabela2[Tipo Equipamento]&amp;Tabela2[Combustivel]&amp;Tabela2[Potencia Maior50]&amp;Tabela2[Poluente],0)),0)</f>
        <v>0</v>
      </c>
      <c r="P30" s="287">
        <f t="shared" si="3"/>
        <v>0</v>
      </c>
      <c r="Q30" s="287">
        <f t="array" ref="Q30">IFERROR(INDEX(Tabela2[Fator Emissão],MATCH(R11&amp;R12&amp;R13&amp;$C$30,Tabela2[Tipo Equipamento]&amp;Tabela2[Combustivel]&amp;Tabela2[Potencia Maior50]&amp;Tabela2[Poluente],0)),0)</f>
        <v>0</v>
      </c>
      <c r="R30" s="287">
        <f t="shared" si="4"/>
        <v>0</v>
      </c>
      <c r="S30" s="287">
        <f t="array" ref="S30">IFERROR(INDEX(Tabela2[Fator Emissão],MATCH(T11&amp;T12&amp;T13&amp;$C$30,Tabela2[Tipo Equipamento]&amp;Tabela2[Combustivel]&amp;Tabela2[Potencia Maior50]&amp;Tabela2[Poluente],0)),0)</f>
        <v>0</v>
      </c>
      <c r="T30" s="287">
        <f t="shared" si="5"/>
        <v>0</v>
      </c>
      <c r="U30" s="287">
        <f t="array" ref="U30">IFERROR(INDEX(Tabela2[Fator Emissão],MATCH(V11&amp;V12&amp;V13&amp;$C$30,Tabela2[Tipo Equipamento]&amp;Tabela2[Combustivel]&amp;Tabela2[Potencia Maior50]&amp;Tabela2[Poluente],0)),0)</f>
        <v>0</v>
      </c>
      <c r="V30" s="287">
        <f t="shared" si="6"/>
        <v>0</v>
      </c>
      <c r="W30" s="287">
        <f t="array" ref="W30">IFERROR(INDEX(Tabela2[Fator Emissão],MATCH(X11&amp;X12&amp;X13&amp;$C$30,Tabela2[Tipo Equipamento]&amp;Tabela2[Combustivel]&amp;Tabela2[Potencia Maior50]&amp;Tabela2[Poluente],0)),0)</f>
        <v>0</v>
      </c>
      <c r="X30" s="287">
        <f t="shared" si="7"/>
        <v>0</v>
      </c>
      <c r="Y30" s="287">
        <f t="array" ref="Y30">IFERROR(INDEX(Tabela2[Fator Emissão],MATCH(Z11&amp;Z12&amp;Z13&amp;$C$30,Tabela2[Tipo Equipamento]&amp;Tabela2[Combustivel]&amp;Tabela2[Potencia Maior50]&amp;Tabela2[Poluente],0)),0)</f>
        <v>0</v>
      </c>
      <c r="Z30" s="287">
        <f t="shared" si="8"/>
        <v>0</v>
      </c>
      <c r="AA30" s="287">
        <f t="array" ref="AA30">IFERROR(INDEX(Tabela2[Fator Emissão],MATCH(AB11&amp;AB12&amp;AB13&amp;$C$30,Tabela2[Tipo Equipamento]&amp;Tabela2[Combustivel]&amp;Tabela2[Potencia Maior50]&amp;Tabela2[Poluente],0)),0)</f>
        <v>0</v>
      </c>
      <c r="AB30" s="287">
        <f t="shared" si="9"/>
        <v>0</v>
      </c>
      <c r="AC30" s="287">
        <f t="array" ref="AC30">IFERROR(INDEX(Tabela2[Fator Emissão],MATCH(AD11&amp;AD12&amp;AD13&amp;$C$30,Tabela2[Tipo Equipamento]&amp;Tabela2[Combustivel]&amp;Tabela2[Potencia Maior50]&amp;Tabela2[Poluente],0)),0)</f>
        <v>0</v>
      </c>
      <c r="AD30" s="287">
        <f t="shared" si="10"/>
        <v>0</v>
      </c>
      <c r="AE30" s="287">
        <f t="array" ref="AE30">IFERROR(INDEX(Tabela2[Fator Emissão],MATCH(AF11&amp;AF12&amp;AF13&amp;$C$30,Tabela2[Tipo Equipamento]&amp;Tabela2[Combustivel]&amp;Tabela2[Potencia Maior50]&amp;Tabela2[Poluente],0)),0)</f>
        <v>0</v>
      </c>
      <c r="AF30" s="287">
        <f t="shared" si="11"/>
        <v>0</v>
      </c>
      <c r="AG30" s="293"/>
    </row>
    <row r="31" spans="2:33">
      <c r="B31" s="286"/>
      <c r="C31" s="296" t="s">
        <v>405</v>
      </c>
      <c r="D31" s="297">
        <f t="shared" si="0"/>
        <v>0</v>
      </c>
      <c r="E31" s="287">
        <f t="array" ref="E31">IFERROR(INDEX(Tabela2[Fator Emissão],MATCH(F11&amp;F12&amp;F13&amp;$C$31,Tabela2[Tipo Equipamento]&amp;Tabela2[Combustivel]&amp;Tabela2[Potencia Maior50]&amp;Tabela2[Poluente],0)),0)</f>
        <v>0</v>
      </c>
      <c r="F31" s="287">
        <f t="shared" si="12"/>
        <v>0</v>
      </c>
      <c r="G31" s="287">
        <f t="array" ref="G31">IFERROR(INDEX(Tabela2[Fator Emissão],MATCH(H11&amp;H12&amp;H13&amp;$C$31,Tabela2[Tipo Equipamento]&amp;Tabela2[Combustivel]&amp;Tabela2[Potencia Maior50]&amp;Tabela2[Poluente],0)),0)</f>
        <v>0</v>
      </c>
      <c r="H31" s="287">
        <f t="shared" si="13"/>
        <v>0</v>
      </c>
      <c r="I31" s="287">
        <f t="array" ref="I31">IFERROR(INDEX(Tabela2[Fator Emissão],MATCH(J11&amp;J12&amp;J13&amp;$C$31,Tabela2[Tipo Equipamento]&amp;Tabela2[Combustivel]&amp;Tabela2[Potencia Maior50]&amp;Tabela2[Poluente],0)),0)</f>
        <v>0</v>
      </c>
      <c r="J31" s="287">
        <f t="shared" si="13"/>
        <v>0</v>
      </c>
      <c r="K31" s="287">
        <f t="array" ref="K31">IFERROR(INDEX(Tabela2[Fator Emissão],MATCH(L11&amp;L12&amp;L13&amp;$C$31,Tabela2[Tipo Equipamento]&amp;Tabela2[Combustivel]&amp;Tabela2[Potencia Maior50]&amp;Tabela2[Poluente],0)),0)</f>
        <v>0</v>
      </c>
      <c r="L31" s="287">
        <f t="shared" si="1"/>
        <v>0</v>
      </c>
      <c r="M31" s="287">
        <f t="array" ref="M31">IFERROR(INDEX(Tabela2[Fator Emissão],MATCH(N11&amp;N12&amp;N13&amp;$C$31,Tabela2[Tipo Equipamento]&amp;Tabela2[Combustivel]&amp;Tabela2[Potencia Maior50]&amp;Tabela2[Poluente],0)),0)</f>
        <v>0</v>
      </c>
      <c r="N31" s="287">
        <f t="shared" si="2"/>
        <v>0</v>
      </c>
      <c r="O31" s="287">
        <f t="array" ref="O31">IFERROR(INDEX(Tabela2[Fator Emissão],MATCH(P11&amp;P12&amp;P13&amp;$C$31,Tabela2[Tipo Equipamento]&amp;Tabela2[Combustivel]&amp;Tabela2[Potencia Maior50]&amp;Tabela2[Poluente],0)),0)</f>
        <v>0</v>
      </c>
      <c r="P31" s="287">
        <f t="shared" si="3"/>
        <v>0</v>
      </c>
      <c r="Q31" s="287">
        <f t="array" ref="Q31">IFERROR(INDEX(Tabela2[Fator Emissão],MATCH(R11&amp;R12&amp;R13&amp;$C$31,Tabela2[Tipo Equipamento]&amp;Tabela2[Combustivel]&amp;Tabela2[Potencia Maior50]&amp;Tabela2[Poluente],0)),0)</f>
        <v>0</v>
      </c>
      <c r="R31" s="287">
        <f t="shared" si="4"/>
        <v>0</v>
      </c>
      <c r="S31" s="287">
        <f t="array" ref="S31">IFERROR(INDEX(Tabela2[Fator Emissão],MATCH(T11&amp;T12&amp;T13&amp;$C$31,Tabela2[Tipo Equipamento]&amp;Tabela2[Combustivel]&amp;Tabela2[Potencia Maior50]&amp;Tabela2[Poluente],0)),0)</f>
        <v>0</v>
      </c>
      <c r="T31" s="287">
        <f t="shared" si="5"/>
        <v>0</v>
      </c>
      <c r="U31" s="287">
        <f t="array" ref="U31">IFERROR(INDEX(Tabela2[Fator Emissão],MATCH(V11&amp;V12&amp;V13&amp;$C$31,Tabela2[Tipo Equipamento]&amp;Tabela2[Combustivel]&amp;Tabela2[Potencia Maior50]&amp;Tabela2[Poluente],0)),0)</f>
        <v>0</v>
      </c>
      <c r="V31" s="287">
        <f t="shared" si="6"/>
        <v>0</v>
      </c>
      <c r="W31" s="287">
        <f t="array" ref="W31">IFERROR(INDEX(Tabela2[Fator Emissão],MATCH(X11&amp;X12&amp;X13&amp;$C$31,Tabela2[Tipo Equipamento]&amp;Tabela2[Combustivel]&amp;Tabela2[Potencia Maior50]&amp;Tabela2[Poluente],0)),0)</f>
        <v>0</v>
      </c>
      <c r="X31" s="287">
        <f t="shared" si="7"/>
        <v>0</v>
      </c>
      <c r="Y31" s="287">
        <f t="array" ref="Y31">IFERROR(INDEX(Tabela2[Fator Emissão],MATCH(Z11&amp;Z12&amp;Z13&amp;$C$31,Tabela2[Tipo Equipamento]&amp;Tabela2[Combustivel]&amp;Tabela2[Potencia Maior50]&amp;Tabela2[Poluente],0)),0)</f>
        <v>0</v>
      </c>
      <c r="Z31" s="287">
        <f t="shared" si="8"/>
        <v>0</v>
      </c>
      <c r="AA31" s="287">
        <f t="array" ref="AA31">IFERROR(INDEX(Tabela2[Fator Emissão],MATCH(AB11&amp;AB12&amp;AB13&amp;$C$31,Tabela2[Tipo Equipamento]&amp;Tabela2[Combustivel]&amp;Tabela2[Potencia Maior50]&amp;Tabela2[Poluente],0)),0)</f>
        <v>0</v>
      </c>
      <c r="AB31" s="287">
        <f t="shared" si="9"/>
        <v>0</v>
      </c>
      <c r="AC31" s="287">
        <f t="array" ref="AC31">IFERROR(INDEX(Tabela2[Fator Emissão],MATCH(AD11&amp;AD12&amp;AD13&amp;$C$31,Tabela2[Tipo Equipamento]&amp;Tabela2[Combustivel]&amp;Tabela2[Potencia Maior50]&amp;Tabela2[Poluente],0)),0)</f>
        <v>0</v>
      </c>
      <c r="AD31" s="287">
        <f t="shared" si="10"/>
        <v>0</v>
      </c>
      <c r="AE31" s="287">
        <f t="array" ref="AE31">IFERROR(INDEX(Tabela2[Fator Emissão],MATCH(AF11&amp;AF12&amp;AF13&amp;$C$31,Tabela2[Tipo Equipamento]&amp;Tabela2[Combustivel]&amp;Tabela2[Potencia Maior50]&amp;Tabela2[Poluente],0)),0)</f>
        <v>0</v>
      </c>
      <c r="AF31" s="287">
        <f t="shared" si="11"/>
        <v>0</v>
      </c>
      <c r="AG31" s="293"/>
    </row>
    <row r="32" spans="2:33">
      <c r="B32" s="286"/>
      <c r="C32" s="296" t="s">
        <v>406</v>
      </c>
      <c r="D32" s="297">
        <f t="shared" si="0"/>
        <v>0</v>
      </c>
      <c r="E32" s="287">
        <f t="array" ref="E32">IFERROR(INDEX(Tabela2[Fator Emissão],MATCH(F11&amp;F12&amp;F13&amp;$C$32,Tabela2[Tipo Equipamento]&amp;Tabela2[Combustivel]&amp;Tabela2[Potencia Maior50]&amp;Tabela2[Poluente],0)),0)</f>
        <v>0</v>
      </c>
      <c r="F32" s="287">
        <f t="shared" si="12"/>
        <v>0</v>
      </c>
      <c r="G32" s="287">
        <f t="array" ref="G32">IFERROR(INDEX(Tabela2[Fator Emissão],MATCH(H11&amp;H12&amp;H13&amp;$C$32,Tabela2[Tipo Equipamento]&amp;Tabela2[Combustivel]&amp;Tabela2[Potencia Maior50]&amp;Tabela2[Poluente],0)),0)</f>
        <v>0</v>
      </c>
      <c r="H32" s="287">
        <f t="shared" si="13"/>
        <v>0</v>
      </c>
      <c r="I32" s="287">
        <f t="array" ref="I32">IFERROR(INDEX(Tabela2[Fator Emissão],MATCH(J11&amp;J12&amp;J13&amp;$C$32,Tabela2[Tipo Equipamento]&amp;Tabela2[Combustivel]&amp;Tabela2[Potencia Maior50]&amp;Tabela2[Poluente],0)),0)</f>
        <v>0</v>
      </c>
      <c r="J32" s="287">
        <f t="shared" si="13"/>
        <v>0</v>
      </c>
      <c r="K32" s="287">
        <f t="array" ref="K32">IFERROR(INDEX(Tabela2[Fator Emissão],MATCH(L11&amp;L12&amp;L13&amp;$C$32,Tabela2[Tipo Equipamento]&amp;Tabela2[Combustivel]&amp;Tabela2[Potencia Maior50]&amp;Tabela2[Poluente],0)),0)</f>
        <v>0</v>
      </c>
      <c r="L32" s="287">
        <f t="shared" si="1"/>
        <v>0</v>
      </c>
      <c r="M32" s="287">
        <f t="array" ref="M32">IFERROR(INDEX(Tabela2[Fator Emissão],MATCH(N11&amp;N12&amp;N13&amp;$C$32,Tabela2[Tipo Equipamento]&amp;Tabela2[Combustivel]&amp;Tabela2[Potencia Maior50]&amp;Tabela2[Poluente],0)),0)</f>
        <v>0</v>
      </c>
      <c r="N32" s="287">
        <f t="shared" si="2"/>
        <v>0</v>
      </c>
      <c r="O32" s="287">
        <f t="array" ref="O32">IFERROR(INDEX(Tabela2[Fator Emissão],MATCH(P11&amp;P12&amp;P13&amp;$C$32,Tabela2[Tipo Equipamento]&amp;Tabela2[Combustivel]&amp;Tabela2[Potencia Maior50]&amp;Tabela2[Poluente],0)),0)</f>
        <v>0</v>
      </c>
      <c r="P32" s="287">
        <f t="shared" si="3"/>
        <v>0</v>
      </c>
      <c r="Q32" s="287">
        <f t="array" ref="Q32">IFERROR(INDEX(Tabela2[Fator Emissão],MATCH(R11&amp;R12&amp;R13&amp;$C$32,Tabela2[Tipo Equipamento]&amp;Tabela2[Combustivel]&amp;Tabela2[Potencia Maior50]&amp;Tabela2[Poluente],0)),0)</f>
        <v>0</v>
      </c>
      <c r="R32" s="287">
        <f t="shared" si="4"/>
        <v>0</v>
      </c>
      <c r="S32" s="287">
        <f t="array" ref="S32">IFERROR(INDEX(Tabela2[Fator Emissão],MATCH(T11&amp;T12&amp;T13&amp;$C$32,Tabela2[Tipo Equipamento]&amp;Tabela2[Combustivel]&amp;Tabela2[Potencia Maior50]&amp;Tabela2[Poluente],0)),0)</f>
        <v>0</v>
      </c>
      <c r="T32" s="287">
        <f t="shared" si="5"/>
        <v>0</v>
      </c>
      <c r="U32" s="287">
        <f t="array" ref="U32">IFERROR(INDEX(Tabela2[Fator Emissão],MATCH(V11&amp;V12&amp;V13&amp;$C$32,Tabela2[Tipo Equipamento]&amp;Tabela2[Combustivel]&amp;Tabela2[Potencia Maior50]&amp;Tabela2[Poluente],0)),0)</f>
        <v>0</v>
      </c>
      <c r="V32" s="287">
        <f t="shared" si="6"/>
        <v>0</v>
      </c>
      <c r="W32" s="287">
        <f t="array" ref="W32">IFERROR(INDEX(Tabela2[Fator Emissão],MATCH(X11&amp;X12&amp;X13&amp;$C$32,Tabela2[Tipo Equipamento]&amp;Tabela2[Combustivel]&amp;Tabela2[Potencia Maior50]&amp;Tabela2[Poluente],0)),0)</f>
        <v>0</v>
      </c>
      <c r="X32" s="287">
        <f t="shared" si="7"/>
        <v>0</v>
      </c>
      <c r="Y32" s="287">
        <f t="array" ref="Y32">IFERROR(INDEX(Tabela2[Fator Emissão],MATCH(Z11&amp;Z12&amp;Z13&amp;$C$32,Tabela2[Tipo Equipamento]&amp;Tabela2[Combustivel]&amp;Tabela2[Potencia Maior50]&amp;Tabela2[Poluente],0)),0)</f>
        <v>0</v>
      </c>
      <c r="Z32" s="287">
        <f t="shared" si="8"/>
        <v>0</v>
      </c>
      <c r="AA32" s="287">
        <f t="array" ref="AA32">IFERROR(INDEX(Tabela2[Fator Emissão],MATCH(AB11&amp;AB12&amp;AB13&amp;$C$32,Tabela2[Tipo Equipamento]&amp;Tabela2[Combustivel]&amp;Tabela2[Potencia Maior50]&amp;Tabela2[Poluente],0)),0)</f>
        <v>0</v>
      </c>
      <c r="AB32" s="287">
        <f t="shared" si="9"/>
        <v>0</v>
      </c>
      <c r="AC32" s="287">
        <f t="array" ref="AC32">IFERROR(INDEX(Tabela2[Fator Emissão],MATCH(AD11&amp;AD12&amp;AD13&amp;$C$32,Tabela2[Tipo Equipamento]&amp;Tabela2[Combustivel]&amp;Tabela2[Potencia Maior50]&amp;Tabela2[Poluente],0)),0)</f>
        <v>0</v>
      </c>
      <c r="AD32" s="287">
        <f t="shared" si="10"/>
        <v>0</v>
      </c>
      <c r="AE32" s="287">
        <f t="array" ref="AE32">IFERROR(INDEX(Tabela2[Fator Emissão],MATCH(AF11&amp;AF12&amp;AF13&amp;$C$32,Tabela2[Tipo Equipamento]&amp;Tabela2[Combustivel]&amp;Tabela2[Potencia Maior50]&amp;Tabela2[Poluente],0)),0)</f>
        <v>0</v>
      </c>
      <c r="AF32" s="287">
        <f t="shared" si="11"/>
        <v>0</v>
      </c>
      <c r="AG32" s="293"/>
    </row>
    <row r="33" spans="2:33">
      <c r="B33" s="286"/>
      <c r="C33" s="296" t="s">
        <v>407</v>
      </c>
      <c r="D33" s="297">
        <f t="shared" si="0"/>
        <v>0</v>
      </c>
      <c r="E33" s="287">
        <f t="array" ref="E33">IFERROR(INDEX(Tabela2[Fator Emissão],MATCH(F11&amp;F12&amp;F13&amp;$C$33,Tabela2[Tipo Equipamento]&amp;Tabela2[Combustivel]&amp;Tabela2[Potencia Maior50]&amp;Tabela2[Poluente],0)),0)</f>
        <v>0</v>
      </c>
      <c r="F33" s="287">
        <f t="shared" si="12"/>
        <v>0</v>
      </c>
      <c r="G33" s="287">
        <f t="array" ref="G33">IFERROR(INDEX(Tabela2[Fator Emissão],MATCH(H11&amp;H12&amp;H13&amp;$C$33,Tabela2[Tipo Equipamento]&amp;Tabela2[Combustivel]&amp;Tabela2[Potencia Maior50]&amp;Tabela2[Poluente],0)),0)</f>
        <v>0</v>
      </c>
      <c r="H33" s="287">
        <f t="shared" si="13"/>
        <v>0</v>
      </c>
      <c r="I33" s="287">
        <f t="array" ref="I33">IFERROR(INDEX(Tabela2[Fator Emissão],MATCH(J11&amp;J12&amp;J13&amp;$C$33,Tabela2[Tipo Equipamento]&amp;Tabela2[Combustivel]&amp;Tabela2[Potencia Maior50]&amp;Tabela2[Poluente],0)),0)</f>
        <v>0</v>
      </c>
      <c r="J33" s="287">
        <f t="shared" si="13"/>
        <v>0</v>
      </c>
      <c r="K33" s="287">
        <f t="array" ref="K33">IFERROR(INDEX(Tabela2[Fator Emissão],MATCH(L11&amp;L12&amp;L13&amp;$C$33,Tabela2[Tipo Equipamento]&amp;Tabela2[Combustivel]&amp;Tabela2[Potencia Maior50]&amp;Tabela2[Poluente],0)),0)</f>
        <v>0</v>
      </c>
      <c r="L33" s="287">
        <f t="shared" si="1"/>
        <v>0</v>
      </c>
      <c r="M33" s="287">
        <f t="array" ref="M33">IFERROR(INDEX(Tabela2[Fator Emissão],MATCH(N11&amp;N12&amp;N13&amp;$C$33,Tabela2[Tipo Equipamento]&amp;Tabela2[Combustivel]&amp;Tabela2[Potencia Maior50]&amp;Tabela2[Poluente],0)),0)</f>
        <v>0</v>
      </c>
      <c r="N33" s="287">
        <f t="shared" si="2"/>
        <v>0</v>
      </c>
      <c r="O33" s="287">
        <f t="array" ref="O33">IFERROR(INDEX(Tabela2[Fator Emissão],MATCH(P11&amp;P12&amp;P13&amp;$C$33,Tabela2[Tipo Equipamento]&amp;Tabela2[Combustivel]&amp;Tabela2[Potencia Maior50]&amp;Tabela2[Poluente],0)),0)</f>
        <v>0</v>
      </c>
      <c r="P33" s="287">
        <f t="shared" si="3"/>
        <v>0</v>
      </c>
      <c r="Q33" s="287">
        <f t="array" ref="Q33">IFERROR(INDEX(Tabela2[Fator Emissão],MATCH(R11&amp;R12&amp;R13&amp;$C$33,Tabela2[Tipo Equipamento]&amp;Tabela2[Combustivel]&amp;Tabela2[Potencia Maior50]&amp;Tabela2[Poluente],0)),0)</f>
        <v>0</v>
      </c>
      <c r="R33" s="287">
        <f t="shared" si="4"/>
        <v>0</v>
      </c>
      <c r="S33" s="287">
        <f t="array" ref="S33">IFERROR(INDEX(Tabela2[Fator Emissão],MATCH(T11&amp;T12&amp;T13&amp;$C$33,Tabela2[Tipo Equipamento]&amp;Tabela2[Combustivel]&amp;Tabela2[Potencia Maior50]&amp;Tabela2[Poluente],0)),0)</f>
        <v>0</v>
      </c>
      <c r="T33" s="287">
        <f t="shared" si="5"/>
        <v>0</v>
      </c>
      <c r="U33" s="287">
        <f t="array" ref="U33">IFERROR(INDEX(Tabela2[Fator Emissão],MATCH(V11&amp;V12&amp;V13&amp;$C$33,Tabela2[Tipo Equipamento]&amp;Tabela2[Combustivel]&amp;Tabela2[Potencia Maior50]&amp;Tabela2[Poluente],0)),0)</f>
        <v>0</v>
      </c>
      <c r="V33" s="287">
        <f t="shared" si="6"/>
        <v>0</v>
      </c>
      <c r="W33" s="287">
        <f t="array" ref="W33">IFERROR(INDEX(Tabela2[Fator Emissão],MATCH(X11&amp;X12&amp;X13&amp;$C$33,Tabela2[Tipo Equipamento]&amp;Tabela2[Combustivel]&amp;Tabela2[Potencia Maior50]&amp;Tabela2[Poluente],0)),0)</f>
        <v>0</v>
      </c>
      <c r="X33" s="287">
        <f t="shared" si="7"/>
        <v>0</v>
      </c>
      <c r="Y33" s="287">
        <f t="array" ref="Y33">IFERROR(INDEX(Tabela2[Fator Emissão],MATCH(Z11&amp;Z12&amp;Z13&amp;$C$33,Tabela2[Tipo Equipamento]&amp;Tabela2[Combustivel]&amp;Tabela2[Potencia Maior50]&amp;Tabela2[Poluente],0)),0)</f>
        <v>0</v>
      </c>
      <c r="Z33" s="287">
        <f t="shared" si="8"/>
        <v>0</v>
      </c>
      <c r="AA33" s="287">
        <f t="array" ref="AA33">IFERROR(INDEX(Tabela2[Fator Emissão],MATCH(AB11&amp;AB12&amp;AB13&amp;$C$33,Tabela2[Tipo Equipamento]&amp;Tabela2[Combustivel]&amp;Tabela2[Potencia Maior50]&amp;Tabela2[Poluente],0)),0)</f>
        <v>0</v>
      </c>
      <c r="AB33" s="287">
        <f t="shared" si="9"/>
        <v>0</v>
      </c>
      <c r="AC33" s="287">
        <f t="array" ref="AC33">IFERROR(INDEX(Tabela2[Fator Emissão],MATCH(AD11&amp;AD12&amp;AD13&amp;$C$33,Tabela2[Tipo Equipamento]&amp;Tabela2[Combustivel]&amp;Tabela2[Potencia Maior50]&amp;Tabela2[Poluente],0)),0)</f>
        <v>0</v>
      </c>
      <c r="AD33" s="287">
        <f t="shared" si="10"/>
        <v>0</v>
      </c>
      <c r="AE33" s="287">
        <f t="array" ref="AE33">IFERROR(INDEX(Tabela2[Fator Emissão],MATCH(AF11&amp;AF12&amp;AF13&amp;$C$33,Tabela2[Tipo Equipamento]&amp;Tabela2[Combustivel]&amp;Tabela2[Potencia Maior50]&amp;Tabela2[Poluente],0)),0)</f>
        <v>0</v>
      </c>
      <c r="AF33" s="287">
        <f t="shared" si="11"/>
        <v>0</v>
      </c>
      <c r="AG33" s="293"/>
    </row>
    <row r="34" spans="2:33">
      <c r="B34" s="286"/>
      <c r="C34" s="296" t="s">
        <v>408</v>
      </c>
      <c r="D34" s="297">
        <f t="shared" si="0"/>
        <v>0</v>
      </c>
      <c r="E34" s="287">
        <f t="array" ref="E34">IFERROR(INDEX(Tabela2[Fator Emissão],MATCH(F11&amp;F12&amp;F13&amp;$C$34,Tabela2[Tipo Equipamento]&amp;Tabela2[Combustivel]&amp;Tabela2[Potencia Maior50]&amp;Tabela2[Poluente],0)),0)</f>
        <v>0</v>
      </c>
      <c r="F34" s="287">
        <f t="shared" si="12"/>
        <v>0</v>
      </c>
      <c r="G34" s="287">
        <f t="array" ref="G34">IFERROR(INDEX(Tabela2[Fator Emissão],MATCH(H11&amp;H12&amp;H13&amp;$C$34,Tabela2[Tipo Equipamento]&amp;Tabela2[Combustivel]&amp;Tabela2[Potencia Maior50]&amp;Tabela2[Poluente],0)),0)</f>
        <v>0</v>
      </c>
      <c r="H34" s="287">
        <f t="shared" si="13"/>
        <v>0</v>
      </c>
      <c r="I34" s="287">
        <f t="array" ref="I34">IFERROR(INDEX(Tabela2[Fator Emissão],MATCH(J11&amp;J12&amp;J13&amp;$C$34,Tabela2[Tipo Equipamento]&amp;Tabela2[Combustivel]&amp;Tabela2[Potencia Maior50]&amp;Tabela2[Poluente],0)),0)</f>
        <v>0</v>
      </c>
      <c r="J34" s="287">
        <f t="shared" si="13"/>
        <v>0</v>
      </c>
      <c r="K34" s="287">
        <f t="array" ref="K34">IFERROR(INDEX(Tabela2[Fator Emissão],MATCH(L11&amp;L12&amp;L13&amp;$C$34,Tabela2[Tipo Equipamento]&amp;Tabela2[Combustivel]&amp;Tabela2[Potencia Maior50]&amp;Tabela2[Poluente],0)),0)</f>
        <v>0</v>
      </c>
      <c r="L34" s="287">
        <f t="shared" si="1"/>
        <v>0</v>
      </c>
      <c r="M34" s="287">
        <f t="array" ref="M34">IFERROR(INDEX(Tabela2[Fator Emissão],MATCH(N11&amp;N12&amp;N13&amp;$C$34,Tabela2[Tipo Equipamento]&amp;Tabela2[Combustivel]&amp;Tabela2[Potencia Maior50]&amp;Tabela2[Poluente],0)),0)</f>
        <v>0</v>
      </c>
      <c r="N34" s="287">
        <f t="shared" si="2"/>
        <v>0</v>
      </c>
      <c r="O34" s="287">
        <f t="array" ref="O34">IFERROR(INDEX(Tabela2[Fator Emissão],MATCH(P11&amp;P12&amp;P13&amp;$C$34,Tabela2[Tipo Equipamento]&amp;Tabela2[Combustivel]&amp;Tabela2[Potencia Maior50]&amp;Tabela2[Poluente],0)),0)</f>
        <v>0</v>
      </c>
      <c r="P34" s="287">
        <f t="shared" si="3"/>
        <v>0</v>
      </c>
      <c r="Q34" s="287">
        <f t="array" ref="Q34">IFERROR(INDEX(Tabela2[Fator Emissão],MATCH(R11&amp;R12&amp;R13&amp;$C$34,Tabela2[Tipo Equipamento]&amp;Tabela2[Combustivel]&amp;Tabela2[Potencia Maior50]&amp;Tabela2[Poluente],0)),0)</f>
        <v>0</v>
      </c>
      <c r="R34" s="287">
        <f t="shared" si="4"/>
        <v>0</v>
      </c>
      <c r="S34" s="287">
        <f t="array" ref="S34">IFERROR(INDEX(Tabela2[Fator Emissão],MATCH(T11&amp;T12&amp;T13&amp;$C$34,Tabela2[Tipo Equipamento]&amp;Tabela2[Combustivel]&amp;Tabela2[Potencia Maior50]&amp;Tabela2[Poluente],0)),0)</f>
        <v>0</v>
      </c>
      <c r="T34" s="287">
        <f t="shared" si="5"/>
        <v>0</v>
      </c>
      <c r="U34" s="287">
        <f t="array" ref="U34">IFERROR(INDEX(Tabela2[Fator Emissão],MATCH(V11&amp;V12&amp;V13&amp;$C$34,Tabela2[Tipo Equipamento]&amp;Tabela2[Combustivel]&amp;Tabela2[Potencia Maior50]&amp;Tabela2[Poluente],0)),0)</f>
        <v>0</v>
      </c>
      <c r="V34" s="287">
        <f t="shared" si="6"/>
        <v>0</v>
      </c>
      <c r="W34" s="287">
        <f t="array" ref="W34">IFERROR(INDEX(Tabela2[Fator Emissão],MATCH(X11&amp;X12&amp;X13&amp;$C$34,Tabela2[Tipo Equipamento]&amp;Tabela2[Combustivel]&amp;Tabela2[Potencia Maior50]&amp;Tabela2[Poluente],0)),0)</f>
        <v>0</v>
      </c>
      <c r="X34" s="287">
        <f t="shared" si="7"/>
        <v>0</v>
      </c>
      <c r="Y34" s="287">
        <f t="array" ref="Y34">IFERROR(INDEX(Tabela2[Fator Emissão],MATCH(Z11&amp;Z12&amp;Z13&amp;$C$34,Tabela2[Tipo Equipamento]&amp;Tabela2[Combustivel]&amp;Tabela2[Potencia Maior50]&amp;Tabela2[Poluente],0)),0)</f>
        <v>0</v>
      </c>
      <c r="Z34" s="287">
        <f t="shared" si="8"/>
        <v>0</v>
      </c>
      <c r="AA34" s="287">
        <f t="array" ref="AA34">IFERROR(INDEX(Tabela2[Fator Emissão],MATCH(AB11&amp;AB12&amp;AB13&amp;$C$34,Tabela2[Tipo Equipamento]&amp;Tabela2[Combustivel]&amp;Tabela2[Potencia Maior50]&amp;Tabela2[Poluente],0)),0)</f>
        <v>0</v>
      </c>
      <c r="AB34" s="287">
        <f t="shared" si="9"/>
        <v>0</v>
      </c>
      <c r="AC34" s="287">
        <f t="array" ref="AC34">IFERROR(INDEX(Tabela2[Fator Emissão],MATCH(AD11&amp;AD12&amp;AD13&amp;$C$34,Tabela2[Tipo Equipamento]&amp;Tabela2[Combustivel]&amp;Tabela2[Potencia Maior50]&amp;Tabela2[Poluente],0)),0)</f>
        <v>0</v>
      </c>
      <c r="AD34" s="287">
        <f t="shared" si="10"/>
        <v>0</v>
      </c>
      <c r="AE34" s="287">
        <f t="array" ref="AE34">IFERROR(INDEX(Tabela2[Fator Emissão],MATCH(AF11&amp;AF12&amp;AF13&amp;$C$34,Tabela2[Tipo Equipamento]&amp;Tabela2[Combustivel]&amp;Tabela2[Potencia Maior50]&amp;Tabela2[Poluente],0)),0)</f>
        <v>0</v>
      </c>
      <c r="AF34" s="287">
        <f t="shared" si="11"/>
        <v>0</v>
      </c>
      <c r="AG34" s="293"/>
    </row>
    <row r="35" spans="2:33">
      <c r="B35" s="286"/>
      <c r="C35" s="296" t="s">
        <v>409</v>
      </c>
      <c r="D35" s="297">
        <f t="shared" si="0"/>
        <v>0</v>
      </c>
      <c r="E35" s="287">
        <f t="array" ref="E35">IFERROR(INDEX(Tabela2[Fator Emissão],MATCH(F11&amp;F12&amp;F13&amp;$C$35,Tabela2[Tipo Equipamento]&amp;Tabela2[Combustivel]&amp;Tabela2[Potencia Maior50]&amp;Tabela2[Poluente],0)),0)</f>
        <v>0</v>
      </c>
      <c r="F35" s="287">
        <f t="shared" si="12"/>
        <v>0</v>
      </c>
      <c r="G35" s="287">
        <f t="array" ref="G35">IFERROR(INDEX(Tabela2[Fator Emissão],MATCH(H11&amp;H12&amp;H13&amp;$C$35,Tabela2[Tipo Equipamento]&amp;Tabela2[Combustivel]&amp;Tabela2[Potencia Maior50]&amp;Tabela2[Poluente],0)),0)</f>
        <v>0</v>
      </c>
      <c r="H35" s="287">
        <f t="shared" si="13"/>
        <v>0</v>
      </c>
      <c r="I35" s="287">
        <f t="array" ref="I35">IFERROR(INDEX(Tabela2[Fator Emissão],MATCH(J11&amp;J12&amp;J13&amp;$C$35,Tabela2[Tipo Equipamento]&amp;Tabela2[Combustivel]&amp;Tabela2[Potencia Maior50]&amp;Tabela2[Poluente],0)),0)</f>
        <v>0</v>
      </c>
      <c r="J35" s="287">
        <f t="shared" si="13"/>
        <v>0</v>
      </c>
      <c r="K35" s="287">
        <f t="array" ref="K35">IFERROR(INDEX(Tabela2[Fator Emissão],MATCH(L11&amp;L12&amp;L13&amp;$C$35,Tabela2[Tipo Equipamento]&amp;Tabela2[Combustivel]&amp;Tabela2[Potencia Maior50]&amp;Tabela2[Poluente],0)),0)</f>
        <v>0</v>
      </c>
      <c r="L35" s="287">
        <f t="shared" si="1"/>
        <v>0</v>
      </c>
      <c r="M35" s="287">
        <f t="array" ref="M35">IFERROR(INDEX(Tabela2[Fator Emissão],MATCH(N11&amp;N12&amp;N13&amp;$C$35,Tabela2[Tipo Equipamento]&amp;Tabela2[Combustivel]&amp;Tabela2[Potencia Maior50]&amp;Tabela2[Poluente],0)),0)</f>
        <v>0</v>
      </c>
      <c r="N35" s="287">
        <f t="shared" si="2"/>
        <v>0</v>
      </c>
      <c r="O35" s="287">
        <f t="array" ref="O35">IFERROR(INDEX(Tabela2[Fator Emissão],MATCH(P11&amp;P12&amp;P13&amp;$C$35,Tabela2[Tipo Equipamento]&amp;Tabela2[Combustivel]&amp;Tabela2[Potencia Maior50]&amp;Tabela2[Poluente],0)),0)</f>
        <v>0</v>
      </c>
      <c r="P35" s="287">
        <f t="shared" si="3"/>
        <v>0</v>
      </c>
      <c r="Q35" s="287">
        <f t="array" ref="Q35">IFERROR(INDEX(Tabela2[Fator Emissão],MATCH(R11&amp;R12&amp;R13&amp;$C$35,Tabela2[Tipo Equipamento]&amp;Tabela2[Combustivel]&amp;Tabela2[Potencia Maior50]&amp;Tabela2[Poluente],0)),0)</f>
        <v>0</v>
      </c>
      <c r="R35" s="287">
        <f t="shared" si="4"/>
        <v>0</v>
      </c>
      <c r="S35" s="287">
        <f t="array" ref="S35">IFERROR(INDEX(Tabela2[Fator Emissão],MATCH(T11&amp;T12&amp;T13&amp;$C$35,Tabela2[Tipo Equipamento]&amp;Tabela2[Combustivel]&amp;Tabela2[Potencia Maior50]&amp;Tabela2[Poluente],0)),0)</f>
        <v>0</v>
      </c>
      <c r="T35" s="287">
        <f t="shared" si="5"/>
        <v>0</v>
      </c>
      <c r="U35" s="287">
        <f t="array" ref="U35">IFERROR(INDEX(Tabela2[Fator Emissão],MATCH(V11&amp;V12&amp;V13&amp;$C$35,Tabela2[Tipo Equipamento]&amp;Tabela2[Combustivel]&amp;Tabela2[Potencia Maior50]&amp;Tabela2[Poluente],0)),0)</f>
        <v>0</v>
      </c>
      <c r="V35" s="287">
        <f t="shared" si="6"/>
        <v>0</v>
      </c>
      <c r="W35" s="287">
        <f t="array" ref="W35">IFERROR(INDEX(Tabela2[Fator Emissão],MATCH(X11&amp;X12&amp;X13&amp;$C$35,Tabela2[Tipo Equipamento]&amp;Tabela2[Combustivel]&amp;Tabela2[Potencia Maior50]&amp;Tabela2[Poluente],0)),0)</f>
        <v>0</v>
      </c>
      <c r="X35" s="287">
        <f t="shared" si="7"/>
        <v>0</v>
      </c>
      <c r="Y35" s="287">
        <f t="array" ref="Y35">IFERROR(INDEX(Tabela2[Fator Emissão],MATCH(Z11&amp;Z12&amp;Z13&amp;$C$35,Tabela2[Tipo Equipamento]&amp;Tabela2[Combustivel]&amp;Tabela2[Potencia Maior50]&amp;Tabela2[Poluente],0)),0)</f>
        <v>0</v>
      </c>
      <c r="Z35" s="287">
        <f t="shared" si="8"/>
        <v>0</v>
      </c>
      <c r="AA35" s="287">
        <f t="array" ref="AA35">IFERROR(INDEX(Tabela2[Fator Emissão],MATCH(AB11&amp;AB12&amp;AB13&amp;$C$35,Tabela2[Tipo Equipamento]&amp;Tabela2[Combustivel]&amp;Tabela2[Potencia Maior50]&amp;Tabela2[Poluente],0)),0)</f>
        <v>0</v>
      </c>
      <c r="AB35" s="287">
        <f t="shared" si="9"/>
        <v>0</v>
      </c>
      <c r="AC35" s="287">
        <f t="array" ref="AC35">IFERROR(INDEX(Tabela2[Fator Emissão],MATCH(AD11&amp;AD12&amp;AD13&amp;$C$35,Tabela2[Tipo Equipamento]&amp;Tabela2[Combustivel]&amp;Tabela2[Potencia Maior50]&amp;Tabela2[Poluente],0)),0)</f>
        <v>0</v>
      </c>
      <c r="AD35" s="287">
        <f t="shared" si="10"/>
        <v>0</v>
      </c>
      <c r="AE35" s="287">
        <f t="array" ref="AE35">IFERROR(INDEX(Tabela2[Fator Emissão],MATCH(AF11&amp;AF12&amp;AF13&amp;$C$35,Tabela2[Tipo Equipamento]&amp;Tabela2[Combustivel]&amp;Tabela2[Potencia Maior50]&amp;Tabela2[Poluente],0)),0)</f>
        <v>0</v>
      </c>
      <c r="AF35" s="287">
        <f t="shared" si="11"/>
        <v>0</v>
      </c>
      <c r="AG35" s="293"/>
    </row>
    <row r="36" spans="2:33">
      <c r="B36" s="286"/>
      <c r="C36" s="296" t="s">
        <v>410</v>
      </c>
      <c r="D36" s="297">
        <f t="shared" si="0"/>
        <v>0</v>
      </c>
      <c r="E36" s="287">
        <f t="array" ref="E36">IFERROR(INDEX(Tabela2[Fator Emissão],MATCH(F11&amp;F12&amp;F13&amp;$C$36,Tabela2[Tipo Equipamento]&amp;Tabela2[Combustivel]&amp;Tabela2[Potencia Maior50]&amp;Tabela2[Poluente],0)),0)</f>
        <v>0</v>
      </c>
      <c r="F36" s="287">
        <f t="shared" si="12"/>
        <v>0</v>
      </c>
      <c r="G36" s="287">
        <f t="array" ref="G36">IFERROR(INDEX(Tabela2[Fator Emissão],MATCH(H11&amp;H12&amp;H13&amp;$C$36,Tabela2[Tipo Equipamento]&amp;Tabela2[Combustivel]&amp;Tabela2[Potencia Maior50]&amp;Tabela2[Poluente],0)),0)</f>
        <v>0</v>
      </c>
      <c r="H36" s="287">
        <f t="shared" si="13"/>
        <v>0</v>
      </c>
      <c r="I36" s="287">
        <f t="array" ref="I36">IFERROR(INDEX(Tabela2[Fator Emissão],MATCH(J11&amp;J12&amp;J13&amp;$C$36,Tabela2[Tipo Equipamento]&amp;Tabela2[Combustivel]&amp;Tabela2[Potencia Maior50]&amp;Tabela2[Poluente],0)),0)</f>
        <v>0</v>
      </c>
      <c r="J36" s="287">
        <f t="shared" si="13"/>
        <v>0</v>
      </c>
      <c r="K36" s="287">
        <f t="array" ref="K36">IFERROR(INDEX(Tabela2[Fator Emissão],MATCH(L11&amp;L12&amp;L13&amp;$C$36,Tabela2[Tipo Equipamento]&amp;Tabela2[Combustivel]&amp;Tabela2[Potencia Maior50]&amp;Tabela2[Poluente],0)),0)</f>
        <v>0</v>
      </c>
      <c r="L36" s="287">
        <f t="shared" si="1"/>
        <v>0</v>
      </c>
      <c r="M36" s="287">
        <f t="array" ref="M36">IFERROR(INDEX(Tabela2[Fator Emissão],MATCH(N11&amp;N12&amp;N13&amp;$C$36,Tabela2[Tipo Equipamento]&amp;Tabela2[Combustivel]&amp;Tabela2[Potencia Maior50]&amp;Tabela2[Poluente],0)),0)</f>
        <v>0</v>
      </c>
      <c r="N36" s="287">
        <f t="shared" si="2"/>
        <v>0</v>
      </c>
      <c r="O36" s="287">
        <f t="array" ref="O36">IFERROR(INDEX(Tabela2[Fator Emissão],MATCH(P11&amp;P12&amp;P13&amp;$C$36,Tabela2[Tipo Equipamento]&amp;Tabela2[Combustivel]&amp;Tabela2[Potencia Maior50]&amp;Tabela2[Poluente],0)),0)</f>
        <v>0</v>
      </c>
      <c r="P36" s="287">
        <f t="shared" si="3"/>
        <v>0</v>
      </c>
      <c r="Q36" s="287">
        <f t="array" ref="Q36">IFERROR(INDEX(Tabela2[Fator Emissão],MATCH(R11&amp;R12&amp;R13&amp;$C$36,Tabela2[Tipo Equipamento]&amp;Tabela2[Combustivel]&amp;Tabela2[Potencia Maior50]&amp;Tabela2[Poluente],0)),0)</f>
        <v>0</v>
      </c>
      <c r="R36" s="287">
        <f t="shared" si="4"/>
        <v>0</v>
      </c>
      <c r="S36" s="287">
        <f t="array" ref="S36">IFERROR(INDEX(Tabela2[Fator Emissão],MATCH(T11&amp;T12&amp;T13&amp;$C$36,Tabela2[Tipo Equipamento]&amp;Tabela2[Combustivel]&amp;Tabela2[Potencia Maior50]&amp;Tabela2[Poluente],0)),0)</f>
        <v>0</v>
      </c>
      <c r="T36" s="287">
        <f t="shared" si="5"/>
        <v>0</v>
      </c>
      <c r="U36" s="287">
        <f t="array" ref="U36">IFERROR(INDEX(Tabela2[Fator Emissão],MATCH(V11&amp;V12&amp;V13&amp;$C$36,Tabela2[Tipo Equipamento]&amp;Tabela2[Combustivel]&amp;Tabela2[Potencia Maior50]&amp;Tabela2[Poluente],0)),0)</f>
        <v>0</v>
      </c>
      <c r="V36" s="287">
        <f t="shared" si="6"/>
        <v>0</v>
      </c>
      <c r="W36" s="287">
        <f t="array" ref="W36">IFERROR(INDEX(Tabela2[Fator Emissão],MATCH(X11&amp;X12&amp;X13&amp;$C$36,Tabela2[Tipo Equipamento]&amp;Tabela2[Combustivel]&amp;Tabela2[Potencia Maior50]&amp;Tabela2[Poluente],0)),0)</f>
        <v>0</v>
      </c>
      <c r="X36" s="287">
        <f t="shared" si="7"/>
        <v>0</v>
      </c>
      <c r="Y36" s="287">
        <f t="array" ref="Y36">IFERROR(INDEX(Tabela2[Fator Emissão],MATCH(Z11&amp;Z12&amp;Z13&amp;$C$36,Tabela2[Tipo Equipamento]&amp;Tabela2[Combustivel]&amp;Tabela2[Potencia Maior50]&amp;Tabela2[Poluente],0)),0)</f>
        <v>0</v>
      </c>
      <c r="Z36" s="287">
        <f t="shared" si="8"/>
        <v>0</v>
      </c>
      <c r="AA36" s="287">
        <f t="array" ref="AA36">IFERROR(INDEX(Tabela2[Fator Emissão],MATCH(AB11&amp;AB12&amp;AB13&amp;$C$36,Tabela2[Tipo Equipamento]&amp;Tabela2[Combustivel]&amp;Tabela2[Potencia Maior50]&amp;Tabela2[Poluente],0)),0)</f>
        <v>0</v>
      </c>
      <c r="AB36" s="287">
        <f t="shared" si="9"/>
        <v>0</v>
      </c>
      <c r="AC36" s="287">
        <f t="array" ref="AC36">IFERROR(INDEX(Tabela2[Fator Emissão],MATCH(AD11&amp;AD12&amp;AD13&amp;$C$36,Tabela2[Tipo Equipamento]&amp;Tabela2[Combustivel]&amp;Tabela2[Potencia Maior50]&amp;Tabela2[Poluente],0)),0)</f>
        <v>0</v>
      </c>
      <c r="AD36" s="287">
        <f t="shared" si="10"/>
        <v>0</v>
      </c>
      <c r="AE36" s="287">
        <f t="array" ref="AE36">IFERROR(INDEX(Tabela2[Fator Emissão],MATCH(AF11&amp;AF12&amp;AF13&amp;$C$36,Tabela2[Tipo Equipamento]&amp;Tabela2[Combustivel]&amp;Tabela2[Potencia Maior50]&amp;Tabela2[Poluente],0)),0)</f>
        <v>0</v>
      </c>
      <c r="AF36" s="287">
        <f t="shared" si="11"/>
        <v>0</v>
      </c>
      <c r="AG36" s="293"/>
    </row>
    <row r="37" spans="2:33">
      <c r="B37" s="286"/>
      <c r="C37" s="296" t="s">
        <v>411</v>
      </c>
      <c r="D37" s="297">
        <f t="shared" si="0"/>
        <v>0</v>
      </c>
      <c r="E37" s="287">
        <f t="array" ref="E37">IFERROR(INDEX(Tabela2[Fator Emissão],MATCH(F11&amp;F12&amp;F13&amp;$C$37,Tabela2[Tipo Equipamento]&amp;Tabela2[Combustivel]&amp;Tabela2[Potencia Maior50]&amp;Tabela2[Poluente],0)),0)</f>
        <v>0</v>
      </c>
      <c r="F37" s="287">
        <f t="shared" si="12"/>
        <v>0</v>
      </c>
      <c r="G37" s="287">
        <f t="array" ref="G37">IFERROR(INDEX(Tabela2[Fator Emissão],MATCH(H11&amp;H12&amp;H13&amp;$C$37,Tabela2[Tipo Equipamento]&amp;Tabela2[Combustivel]&amp;Tabela2[Potencia Maior50]&amp;Tabela2[Poluente],0)),0)</f>
        <v>0</v>
      </c>
      <c r="H37" s="287">
        <f t="shared" si="13"/>
        <v>0</v>
      </c>
      <c r="I37" s="287">
        <f t="array" ref="I37">IFERROR(INDEX(Tabela2[Fator Emissão],MATCH(J11&amp;J12&amp;J13&amp;$C$37,Tabela2[Tipo Equipamento]&amp;Tabela2[Combustivel]&amp;Tabela2[Potencia Maior50]&amp;Tabela2[Poluente],0)),0)</f>
        <v>0</v>
      </c>
      <c r="J37" s="287">
        <f t="shared" si="13"/>
        <v>0</v>
      </c>
      <c r="K37" s="287">
        <f t="array" ref="K37">IFERROR(INDEX(Tabela2[Fator Emissão],MATCH(L11&amp;L12&amp;L13&amp;$C$37,Tabela2[Tipo Equipamento]&amp;Tabela2[Combustivel]&amp;Tabela2[Potencia Maior50]&amp;Tabela2[Poluente],0)),0)</f>
        <v>0</v>
      </c>
      <c r="L37" s="287">
        <f t="shared" si="1"/>
        <v>0</v>
      </c>
      <c r="M37" s="287">
        <f t="array" ref="M37">IFERROR(INDEX(Tabela2[Fator Emissão],MATCH(N11&amp;N12&amp;N13&amp;$C$37,Tabela2[Tipo Equipamento]&amp;Tabela2[Combustivel]&amp;Tabela2[Potencia Maior50]&amp;Tabela2[Poluente],0)),0)</f>
        <v>0</v>
      </c>
      <c r="N37" s="287">
        <f t="shared" si="2"/>
        <v>0</v>
      </c>
      <c r="O37" s="287">
        <f t="array" ref="O37">IFERROR(INDEX(Tabela2[Fator Emissão],MATCH(P11&amp;P12&amp;P13&amp;$C$37,Tabela2[Tipo Equipamento]&amp;Tabela2[Combustivel]&amp;Tabela2[Potencia Maior50]&amp;Tabela2[Poluente],0)),0)</f>
        <v>0</v>
      </c>
      <c r="P37" s="287">
        <f t="shared" si="3"/>
        <v>0</v>
      </c>
      <c r="Q37" s="287">
        <f t="array" ref="Q37">IFERROR(INDEX(Tabela2[Fator Emissão],MATCH(R11&amp;R12&amp;R13&amp;$C$37,Tabela2[Tipo Equipamento]&amp;Tabela2[Combustivel]&amp;Tabela2[Potencia Maior50]&amp;Tabela2[Poluente],0)),0)</f>
        <v>0</v>
      </c>
      <c r="R37" s="287">
        <f t="shared" si="4"/>
        <v>0</v>
      </c>
      <c r="S37" s="287">
        <f t="array" ref="S37">IFERROR(INDEX(Tabela2[Fator Emissão],MATCH(T11&amp;T12&amp;T13&amp;$C$37,Tabela2[Tipo Equipamento]&amp;Tabela2[Combustivel]&amp;Tabela2[Potencia Maior50]&amp;Tabela2[Poluente],0)),0)</f>
        <v>0</v>
      </c>
      <c r="T37" s="287">
        <f t="shared" si="5"/>
        <v>0</v>
      </c>
      <c r="U37" s="287">
        <f t="array" ref="U37">IFERROR(INDEX(Tabela2[Fator Emissão],MATCH(V11&amp;V12&amp;V13&amp;$C$37,Tabela2[Tipo Equipamento]&amp;Tabela2[Combustivel]&amp;Tabela2[Potencia Maior50]&amp;Tabela2[Poluente],0)),0)</f>
        <v>0</v>
      </c>
      <c r="V37" s="287">
        <f t="shared" si="6"/>
        <v>0</v>
      </c>
      <c r="W37" s="287">
        <f t="array" ref="W37">IFERROR(INDEX(Tabela2[Fator Emissão],MATCH(X11&amp;X12&amp;X13&amp;$C$37,Tabela2[Tipo Equipamento]&amp;Tabela2[Combustivel]&amp;Tabela2[Potencia Maior50]&amp;Tabela2[Poluente],0)),0)</f>
        <v>0</v>
      </c>
      <c r="X37" s="287">
        <f t="shared" si="7"/>
        <v>0</v>
      </c>
      <c r="Y37" s="287">
        <f t="array" ref="Y37">IFERROR(INDEX(Tabela2[Fator Emissão],MATCH(Z11&amp;Z12&amp;Z13&amp;$C$37,Tabela2[Tipo Equipamento]&amp;Tabela2[Combustivel]&amp;Tabela2[Potencia Maior50]&amp;Tabela2[Poluente],0)),0)</f>
        <v>0</v>
      </c>
      <c r="Z37" s="287">
        <f t="shared" si="8"/>
        <v>0</v>
      </c>
      <c r="AA37" s="287">
        <f t="array" ref="AA37">IFERROR(INDEX(Tabela2[Fator Emissão],MATCH(AB11&amp;AB12&amp;AB13&amp;$C$37,Tabela2[Tipo Equipamento]&amp;Tabela2[Combustivel]&amp;Tabela2[Potencia Maior50]&amp;Tabela2[Poluente],0)),0)</f>
        <v>0</v>
      </c>
      <c r="AB37" s="287">
        <f t="shared" si="9"/>
        <v>0</v>
      </c>
      <c r="AC37" s="287">
        <f t="array" ref="AC37">IFERROR(INDEX(Tabela2[Fator Emissão],MATCH(AD11&amp;AD12&amp;AD13&amp;$C$37,Tabela2[Tipo Equipamento]&amp;Tabela2[Combustivel]&amp;Tabela2[Potencia Maior50]&amp;Tabela2[Poluente],0)),0)</f>
        <v>0</v>
      </c>
      <c r="AD37" s="287">
        <f t="shared" si="10"/>
        <v>0</v>
      </c>
      <c r="AE37" s="287">
        <f t="array" ref="AE37">IFERROR(INDEX(Tabela2[Fator Emissão],MATCH(AF11&amp;AF12&amp;AF13&amp;$C$37,Tabela2[Tipo Equipamento]&amp;Tabela2[Combustivel]&amp;Tabela2[Potencia Maior50]&amp;Tabela2[Poluente],0)),0)</f>
        <v>0</v>
      </c>
      <c r="AF37" s="287">
        <f t="shared" si="11"/>
        <v>0</v>
      </c>
      <c r="AG37" s="293"/>
    </row>
    <row r="38" spans="2:33">
      <c r="B38" s="286"/>
      <c r="C38" s="299" t="s">
        <v>412</v>
      </c>
      <c r="D38" s="300">
        <f t="shared" si="0"/>
        <v>0</v>
      </c>
      <c r="E38" s="287"/>
      <c r="F38" s="287">
        <f>IFERROR(IF(F12="Gás Natural",2*F14*F17*(1-F18)/1000,2*F14*F17*(1-F18)),0)</f>
        <v>0</v>
      </c>
      <c r="G38" s="287"/>
      <c r="H38" s="287">
        <f>IFERROR(IF(H12="Gás Natural",2*H14*H17*(1-H18)/1000,2*H14*H17*(1-H18)),0)</f>
        <v>0</v>
      </c>
      <c r="I38" s="287"/>
      <c r="J38" s="287">
        <f>IFERROR(IF(J12="Gás Natural",2*J14*J17*(1-J18)/1000,2*J14*J17*(1-J18)),0)</f>
        <v>0</v>
      </c>
      <c r="K38" s="287"/>
      <c r="L38" s="287">
        <f>IFERROR(IF(L12="Gás Natural",2*L14*L17*(1-L18)/1000,2*L14*L17*(1-L18)),0)</f>
        <v>0</v>
      </c>
      <c r="M38" s="287"/>
      <c r="N38" s="287">
        <f>IFERROR(IF(N12="Gás Natural",2*N14*N17*(1-N18)/1000,2*N14*N17*(1-N18)),0)</f>
        <v>0</v>
      </c>
      <c r="O38" s="287"/>
      <c r="P38" s="287">
        <f>IFERROR(IF(P12="Gás Natural",2*P14*P17*(1-P18)/1000,2*P14*P17*(1-P18)),0)</f>
        <v>0</v>
      </c>
      <c r="Q38" s="287"/>
      <c r="R38" s="287">
        <f>IFERROR(IF(R12="Gás Natural",2*R14*R17*(1-R18)/1000,2*R14*R17*(1-R18)),0)</f>
        <v>0</v>
      </c>
      <c r="S38" s="287"/>
      <c r="T38" s="287">
        <f>IFERROR(IF(T12="Gás Natural",2*T14*T17*(1-T18)/1000,2*T14*T17*(1-T18)),0)</f>
        <v>0</v>
      </c>
      <c r="U38" s="287"/>
      <c r="V38" s="287">
        <f>IFERROR(IF(V12="Gás Natural",2*V14*V17*(1-V18)/1000,2*V14*V17*(1-V18)),0)</f>
        <v>0</v>
      </c>
      <c r="W38" s="287"/>
      <c r="X38" s="287">
        <f>IFERROR(IF(X12="Gás Natural",2*X14*X17*(1-X18)/1000,2*X14*X17*(1-X18)),0)</f>
        <v>0</v>
      </c>
      <c r="Y38" s="287"/>
      <c r="Z38" s="287">
        <f>IFERROR(IF(Z12="Gás Natural",2*Z14*Z17*(1-Z18)/1000,2*Z14*Z17*(1-Z18)),0)</f>
        <v>0</v>
      </c>
      <c r="AA38" s="287"/>
      <c r="AB38" s="287">
        <f>IFERROR(IF(AB12="Gás Natural",2*AB14*AB17*(1-AB18)/1000,2*AB14*AB17*(1-AB18)),0)</f>
        <v>0</v>
      </c>
      <c r="AC38" s="287"/>
      <c r="AD38" s="287">
        <f>IFERROR(IF(AD12="Gás Natural",2*AD14*AD17*(1-AD18)/1000,2*AD14*AD17*(1-AD18)),0)</f>
        <v>0</v>
      </c>
      <c r="AE38" s="287"/>
      <c r="AF38" s="287">
        <f>IFERROR(IF(AF12="Gás Natural",2*AF14*AF17*(1-AF18)/1000,2*AF14*AF17*(1-AF18)),0)</f>
        <v>0</v>
      </c>
      <c r="AG38" s="293"/>
    </row>
    <row r="39" spans="2:33">
      <c r="B39" s="301"/>
      <c r="C39" s="302"/>
      <c r="D39" s="302"/>
      <c r="E39" s="302"/>
      <c r="F39" s="302"/>
      <c r="G39" s="302"/>
      <c r="H39" s="302"/>
      <c r="I39" s="302"/>
      <c r="J39" s="302"/>
      <c r="K39" s="302"/>
      <c r="L39" s="302"/>
      <c r="M39" s="302"/>
      <c r="N39" s="302"/>
      <c r="O39" s="302"/>
      <c r="P39" s="302"/>
      <c r="Q39" s="302"/>
      <c r="R39" s="302"/>
      <c r="S39" s="302"/>
      <c r="T39" s="302"/>
      <c r="U39" s="302"/>
      <c r="V39" s="302"/>
      <c r="W39" s="302"/>
      <c r="X39" s="302"/>
      <c r="Y39" s="302"/>
      <c r="Z39" s="302"/>
      <c r="AA39" s="302"/>
      <c r="AB39" s="302"/>
      <c r="AC39" s="302"/>
      <c r="AD39" s="302"/>
      <c r="AE39" s="302"/>
      <c r="AF39" s="302"/>
      <c r="AG39" s="303"/>
    </row>
  </sheetData>
  <sheetProtection algorithmName="SHA-512" hashValue="o8axWWI37ThsJCEyy9nxDQCAaKI8hhkuLkqMtIq0/BD8/P7Q5S9TMHMArDYntN5TLrl3uybTsJXFTE/s/8icRQ==" saltValue="cFOpfu9AmmFNS1FW4ZU0/A==" spinCount="100000" sheet="1" objects="1" scenarios="1"/>
  <mergeCells count="5">
    <mergeCell ref="C3:J3"/>
    <mergeCell ref="C4:O4"/>
    <mergeCell ref="C19:C20"/>
    <mergeCell ref="D19:D20"/>
    <mergeCell ref="C5:J8"/>
  </mergeCells>
  <dataValidations count="3">
    <dataValidation type="decimal" operator="greaterThanOrEqual" allowBlank="1" showInputMessage="1" showErrorMessage="1" error="Por favor insira um valor positivo." sqref="F14:AF14" xr:uid="{00000000-0002-0000-1100-000003000000}">
      <formula1>0</formula1>
    </dataValidation>
    <dataValidation type="decimal" operator="greaterThanOrEqual" allowBlank="1" showInputMessage="1" showErrorMessage="1" sqref="AG14" xr:uid="{00000000-0002-0000-1100-000004000000}">
      <formula1>0</formula1>
    </dataValidation>
    <dataValidation type="list" allowBlank="1" showInputMessage="1" showErrorMessage="1" sqref="G11:G12 I11:I12 K11:K12 M11:M12 O11:O12 S11:S12" xr:uid="{00000000-0002-0000-1100-000005000000}">
      <formula1>#REF!</formula1>
    </dataValidation>
  </dataValidations>
  <hyperlinks>
    <hyperlink ref="B1" location="Atividade!A1" display="&lt; Voltar ao ínicio" xr:uid="{00000000-0004-0000-1100-000000000000}"/>
  </hyperlinks>
  <pageMargins left="0.7" right="0.7" top="0.75" bottom="0.75" header="0.3" footer="0.3"/>
  <pageSetup paperSize="9" orientation="portrait"/>
  <ignoredErrors>
    <ignoredError sqref="F22:F24" formula="1"/>
  </ignoredErrors>
  <drawing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1100-000000000000}">
          <x14:formula1>
            <xm:f>FE!$B$493:$B$496</xm:f>
          </x14:formula1>
          <xm:sqref>F11 H11 J11 L11 N11 P11 R11 T11 V11 X11 Z11 AB11 AD11 AF11</xm:sqref>
        </x14:dataValidation>
        <x14:dataValidation type="list" allowBlank="1" showInputMessage="1" showErrorMessage="1" xr:uid="{00000000-0002-0000-1100-000001000000}">
          <x14:formula1>
            <xm:f>FE!$A$493:$A$504</xm:f>
          </x14:formula1>
          <xm:sqref>F12 H12 J12 L12 N12 P12:R12 T12:AF12</xm:sqref>
        </x14:dataValidation>
        <x14:dataValidation type="list" allowBlank="1" showInputMessage="1" showErrorMessage="1" xr:uid="{00000000-0002-0000-1100-000002000000}">
          <x14:formula1>
            <xm:f>FE!$C$493:$C$495</xm:f>
          </x14:formula1>
          <xm:sqref>F13 H13 J13 L13 N13 P13:R13 T13:AF13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H518"/>
  <sheetViews>
    <sheetView workbookViewId="0">
      <selection sqref="A1:XFD1048576"/>
    </sheetView>
  </sheetViews>
  <sheetFormatPr defaultColWidth="9" defaultRowHeight="15"/>
  <cols>
    <col min="1" max="1" width="41.5" customWidth="1"/>
    <col min="2" max="2" width="18.125" customWidth="1"/>
    <col min="3" max="3" width="40.875" customWidth="1"/>
    <col min="4" max="4" width="27.25" customWidth="1"/>
    <col min="5" max="5" width="31.125" customWidth="1"/>
    <col min="6" max="6" width="15.5" customWidth="1"/>
    <col min="7" max="7" width="15" customWidth="1"/>
    <col min="8" max="8" width="14.375" customWidth="1"/>
    <col min="9" max="10" width="9.5" customWidth="1"/>
  </cols>
  <sheetData>
    <row r="1" spans="1:8">
      <c r="A1" s="261" t="s">
        <v>413</v>
      </c>
      <c r="B1" s="261" t="s">
        <v>414</v>
      </c>
      <c r="C1" s="261" t="s">
        <v>415</v>
      </c>
      <c r="D1" s="261" t="s">
        <v>416</v>
      </c>
      <c r="E1" s="261" t="s">
        <v>417</v>
      </c>
      <c r="F1" s="261" t="s">
        <v>418</v>
      </c>
      <c r="G1" s="261" t="s">
        <v>419</v>
      </c>
      <c r="H1" s="261" t="s">
        <v>420</v>
      </c>
    </row>
    <row r="2" spans="1:8">
      <c r="A2" s="262" t="s">
        <v>421</v>
      </c>
      <c r="B2" s="262" t="s">
        <v>422</v>
      </c>
      <c r="C2" s="262" t="s">
        <v>403</v>
      </c>
      <c r="D2" s="262" t="s">
        <v>423</v>
      </c>
      <c r="E2" s="262" t="s">
        <v>424</v>
      </c>
      <c r="F2" s="263">
        <v>0</v>
      </c>
      <c r="G2" s="264">
        <v>9.3999999999999995E-8</v>
      </c>
      <c r="H2" s="262" t="s">
        <v>425</v>
      </c>
    </row>
    <row r="3" spans="1:8">
      <c r="A3" s="262" t="s">
        <v>421</v>
      </c>
      <c r="B3" s="262" t="s">
        <v>422</v>
      </c>
      <c r="C3" s="262" t="s">
        <v>403</v>
      </c>
      <c r="D3" s="262" t="s">
        <v>424</v>
      </c>
      <c r="E3" s="262" t="s">
        <v>423</v>
      </c>
      <c r="F3" s="263">
        <v>0</v>
      </c>
      <c r="G3" s="264">
        <v>9.8999999999999993E-9</v>
      </c>
      <c r="H3" s="262" t="s">
        <v>425</v>
      </c>
    </row>
    <row r="4" spans="1:8">
      <c r="A4" s="262" t="s">
        <v>426</v>
      </c>
      <c r="B4" s="262" t="s">
        <v>422</v>
      </c>
      <c r="C4" s="262" t="s">
        <v>403</v>
      </c>
      <c r="D4" s="262" t="s">
        <v>423</v>
      </c>
      <c r="E4" s="262" t="s">
        <v>424</v>
      </c>
      <c r="F4" s="263">
        <v>0</v>
      </c>
      <c r="G4" s="264">
        <v>9.9999999999999995E-7</v>
      </c>
      <c r="H4" s="262" t="s">
        <v>425</v>
      </c>
    </row>
    <row r="5" spans="1:8">
      <c r="A5" s="262" t="s">
        <v>426</v>
      </c>
      <c r="B5" s="262" t="s">
        <v>422</v>
      </c>
      <c r="C5" s="262" t="s">
        <v>403</v>
      </c>
      <c r="D5" s="262" t="s">
        <v>424</v>
      </c>
      <c r="E5" s="262" t="s">
        <v>423</v>
      </c>
      <c r="F5" s="263">
        <v>0</v>
      </c>
      <c r="G5" s="264">
        <v>4.3000000000000003E-6</v>
      </c>
      <c r="H5" s="262" t="s">
        <v>425</v>
      </c>
    </row>
    <row r="6" spans="1:8">
      <c r="A6" s="262" t="s">
        <v>427</v>
      </c>
      <c r="B6" s="262" t="s">
        <v>422</v>
      </c>
      <c r="C6" s="262" t="s">
        <v>403</v>
      </c>
      <c r="D6" s="262" t="s">
        <v>423</v>
      </c>
      <c r="E6" s="262" t="s">
        <v>424</v>
      </c>
      <c r="F6" s="263">
        <v>0</v>
      </c>
      <c r="G6" s="264">
        <v>1.48E-6</v>
      </c>
      <c r="H6" s="262" t="s">
        <v>425</v>
      </c>
    </row>
    <row r="7" spans="1:8">
      <c r="A7" s="262" t="s">
        <v>427</v>
      </c>
      <c r="B7" s="262" t="s">
        <v>422</v>
      </c>
      <c r="C7" s="262" t="s">
        <v>403</v>
      </c>
      <c r="D7" s="262" t="s">
        <v>424</v>
      </c>
      <c r="E7" s="262" t="s">
        <v>423</v>
      </c>
      <c r="F7" s="263">
        <v>0</v>
      </c>
      <c r="G7" s="264">
        <v>1.4699999999999999E-6</v>
      </c>
      <c r="H7" s="262" t="s">
        <v>425</v>
      </c>
    </row>
    <row r="8" spans="1:8">
      <c r="A8" s="262" t="s">
        <v>428</v>
      </c>
      <c r="B8" s="262" t="s">
        <v>422</v>
      </c>
      <c r="C8" s="262" t="s">
        <v>403</v>
      </c>
      <c r="D8" s="262" t="s">
        <v>423</v>
      </c>
      <c r="E8" s="262" t="s">
        <v>424</v>
      </c>
      <c r="F8" s="263">
        <v>0</v>
      </c>
      <c r="G8" s="264">
        <v>1.6099999999999998E-5</v>
      </c>
      <c r="H8" s="262" t="s">
        <v>425</v>
      </c>
    </row>
    <row r="9" spans="1:8">
      <c r="A9" s="262" t="s">
        <v>429</v>
      </c>
      <c r="B9" s="262" t="s">
        <v>422</v>
      </c>
      <c r="C9" s="262" t="s">
        <v>403</v>
      </c>
      <c r="D9" s="262" t="s">
        <v>423</v>
      </c>
      <c r="E9" s="262" t="s">
        <v>424</v>
      </c>
      <c r="F9" s="263">
        <v>0</v>
      </c>
      <c r="G9" s="264">
        <v>3.9999999999999998E-6</v>
      </c>
      <c r="H9" s="262" t="s">
        <v>425</v>
      </c>
    </row>
    <row r="10" spans="1:8">
      <c r="A10" s="262" t="s">
        <v>429</v>
      </c>
      <c r="B10" s="262" t="s">
        <v>422</v>
      </c>
      <c r="C10" s="262" t="s">
        <v>403</v>
      </c>
      <c r="D10" s="262" t="s">
        <v>424</v>
      </c>
      <c r="E10" s="262" t="s">
        <v>423</v>
      </c>
      <c r="F10" s="263">
        <v>0</v>
      </c>
      <c r="G10" s="264">
        <v>3.8500000000000002E-7</v>
      </c>
      <c r="H10" s="262" t="s">
        <v>425</v>
      </c>
    </row>
    <row r="11" spans="1:8">
      <c r="A11" s="262" t="s">
        <v>430</v>
      </c>
      <c r="B11" s="262" t="s">
        <v>422</v>
      </c>
      <c r="C11" s="262" t="s">
        <v>403</v>
      </c>
      <c r="D11" s="262" t="s">
        <v>423</v>
      </c>
      <c r="E11" s="262" t="s">
        <v>424</v>
      </c>
      <c r="F11" s="263">
        <v>0</v>
      </c>
      <c r="G11" s="264">
        <v>1.3999999999999999E-6</v>
      </c>
      <c r="H11" s="262" t="s">
        <v>425</v>
      </c>
    </row>
    <row r="12" spans="1:8">
      <c r="A12" s="262" t="s">
        <v>431</v>
      </c>
      <c r="B12" s="262" t="s">
        <v>422</v>
      </c>
      <c r="C12" s="262" t="s">
        <v>403</v>
      </c>
      <c r="D12" s="262" t="s">
        <v>423</v>
      </c>
      <c r="E12" s="262" t="s">
        <v>424</v>
      </c>
      <c r="F12" s="263">
        <v>0</v>
      </c>
      <c r="G12" s="264">
        <v>1.3999999999999999E-6</v>
      </c>
      <c r="H12" s="262" t="s">
        <v>425</v>
      </c>
    </row>
    <row r="13" spans="1:8">
      <c r="A13" s="262" t="s">
        <v>430</v>
      </c>
      <c r="B13" s="262" t="s">
        <v>422</v>
      </c>
      <c r="C13" s="262" t="s">
        <v>403</v>
      </c>
      <c r="D13" s="262" t="s">
        <v>424</v>
      </c>
      <c r="E13" s="262" t="s">
        <v>423</v>
      </c>
      <c r="F13" s="263">
        <v>0</v>
      </c>
      <c r="G13" s="264">
        <v>9.5000000000000005E-6</v>
      </c>
      <c r="H13" s="262" t="s">
        <v>425</v>
      </c>
    </row>
    <row r="14" spans="1:8">
      <c r="A14" s="262" t="s">
        <v>431</v>
      </c>
      <c r="B14" s="262" t="s">
        <v>422</v>
      </c>
      <c r="C14" s="262" t="s">
        <v>403</v>
      </c>
      <c r="D14" s="262" t="s">
        <v>424</v>
      </c>
      <c r="E14" s="262" t="s">
        <v>423</v>
      </c>
      <c r="F14" s="263">
        <v>0</v>
      </c>
      <c r="G14" s="264">
        <v>9.5000000000000005E-6</v>
      </c>
      <c r="H14" s="262" t="s">
        <v>425</v>
      </c>
    </row>
    <row r="15" spans="1:8">
      <c r="A15" s="262" t="s">
        <v>432</v>
      </c>
      <c r="B15" s="262" t="s">
        <v>422</v>
      </c>
      <c r="C15" s="262" t="s">
        <v>403</v>
      </c>
      <c r="D15" s="262" t="s">
        <v>423</v>
      </c>
      <c r="E15" s="262" t="s">
        <v>424</v>
      </c>
      <c r="F15" s="263">
        <v>0</v>
      </c>
      <c r="G15" s="264">
        <v>2.3700000000000002E-6</v>
      </c>
      <c r="H15" s="262" t="s">
        <v>425</v>
      </c>
    </row>
    <row r="16" spans="1:8">
      <c r="A16" s="262" t="s">
        <v>433</v>
      </c>
      <c r="B16" s="262" t="s">
        <v>422</v>
      </c>
      <c r="C16" s="262" t="s">
        <v>403</v>
      </c>
      <c r="D16" s="262" t="s">
        <v>423</v>
      </c>
      <c r="E16" s="262" t="s">
        <v>424</v>
      </c>
      <c r="F16" s="263">
        <v>0</v>
      </c>
      <c r="G16" s="264">
        <v>6.3500000000000002E-6</v>
      </c>
      <c r="H16" s="262" t="s">
        <v>425</v>
      </c>
    </row>
    <row r="17" spans="1:8">
      <c r="A17" s="262" t="s">
        <v>434</v>
      </c>
      <c r="B17" s="262" t="s">
        <v>435</v>
      </c>
      <c r="C17" s="262" t="s">
        <v>403</v>
      </c>
      <c r="D17" s="262" t="s">
        <v>423</v>
      </c>
      <c r="E17" s="262" t="s">
        <v>424</v>
      </c>
      <c r="F17" s="263">
        <v>0</v>
      </c>
      <c r="G17" s="264">
        <v>2.9999999999999997E-8</v>
      </c>
      <c r="H17" s="262" t="s">
        <v>425</v>
      </c>
    </row>
    <row r="18" spans="1:8">
      <c r="A18" s="262" t="s">
        <v>427</v>
      </c>
      <c r="B18" s="262" t="s">
        <v>435</v>
      </c>
      <c r="C18" s="262" t="s">
        <v>403</v>
      </c>
      <c r="D18" s="262" t="s">
        <v>423</v>
      </c>
      <c r="E18" s="262" t="s">
        <v>424</v>
      </c>
      <c r="F18" s="263">
        <v>0</v>
      </c>
      <c r="G18" s="264">
        <v>2.9999999999999997E-8</v>
      </c>
      <c r="H18" s="262" t="s">
        <v>425</v>
      </c>
    </row>
    <row r="19" spans="1:8">
      <c r="A19" s="262" t="s">
        <v>433</v>
      </c>
      <c r="B19" s="262" t="s">
        <v>435</v>
      </c>
      <c r="C19" s="262" t="s">
        <v>403</v>
      </c>
      <c r="D19" s="262" t="s">
        <v>423</v>
      </c>
      <c r="E19" s="262" t="s">
        <v>424</v>
      </c>
      <c r="F19" s="263">
        <v>0</v>
      </c>
      <c r="G19" s="264">
        <v>6.35E-11</v>
      </c>
      <c r="H19" s="262" t="s">
        <v>425</v>
      </c>
    </row>
    <row r="20" spans="1:8">
      <c r="A20" s="262" t="s">
        <v>432</v>
      </c>
      <c r="B20" s="262" t="s">
        <v>435</v>
      </c>
      <c r="C20" s="262" t="s">
        <v>403</v>
      </c>
      <c r="D20" s="262" t="s">
        <v>423</v>
      </c>
      <c r="E20" s="262" t="s">
        <v>424</v>
      </c>
      <c r="F20" s="263">
        <v>0</v>
      </c>
      <c r="G20" s="264">
        <v>2.3700000000000002E-6</v>
      </c>
      <c r="H20" s="262" t="s">
        <v>425</v>
      </c>
    </row>
    <row r="21" spans="1:8">
      <c r="A21" s="262" t="s">
        <v>426</v>
      </c>
      <c r="B21" s="262" t="s">
        <v>435</v>
      </c>
      <c r="C21" s="262" t="s">
        <v>403</v>
      </c>
      <c r="D21" s="262" t="s">
        <v>423</v>
      </c>
      <c r="E21" s="262" t="s">
        <v>424</v>
      </c>
      <c r="F21" s="263">
        <v>0</v>
      </c>
      <c r="G21" s="264">
        <v>2.9999999999999997E-8</v>
      </c>
      <c r="H21" s="262" t="s">
        <v>425</v>
      </c>
    </row>
    <row r="22" spans="1:8">
      <c r="A22" s="262" t="s">
        <v>421</v>
      </c>
      <c r="B22" s="262" t="s">
        <v>436</v>
      </c>
      <c r="C22" s="262" t="s">
        <v>403</v>
      </c>
      <c r="D22" s="262" t="s">
        <v>423</v>
      </c>
      <c r="E22" s="262" t="s">
        <v>424</v>
      </c>
      <c r="F22" s="263">
        <v>0</v>
      </c>
      <c r="G22" s="264">
        <v>9.3699999999999999E-8</v>
      </c>
      <c r="H22" s="262" t="s">
        <v>425</v>
      </c>
    </row>
    <row r="23" spans="1:8">
      <c r="A23" s="262" t="s">
        <v>421</v>
      </c>
      <c r="B23" s="262" t="s">
        <v>436</v>
      </c>
      <c r="C23" s="262" t="s">
        <v>403</v>
      </c>
      <c r="D23" s="262" t="s">
        <v>424</v>
      </c>
      <c r="E23" s="262" t="s">
        <v>423</v>
      </c>
      <c r="F23" s="263">
        <v>0</v>
      </c>
      <c r="G23" s="264">
        <v>6.9909999999999994E-11</v>
      </c>
      <c r="H23" s="262" t="s">
        <v>425</v>
      </c>
    </row>
    <row r="24" spans="1:8">
      <c r="A24" s="262" t="s">
        <v>426</v>
      </c>
      <c r="B24" s="262" t="s">
        <v>436</v>
      </c>
      <c r="C24" s="262" t="s">
        <v>403</v>
      </c>
      <c r="D24" s="262" t="s">
        <v>423</v>
      </c>
      <c r="E24" s="262" t="s">
        <v>424</v>
      </c>
      <c r="F24" s="263">
        <v>0</v>
      </c>
      <c r="G24" s="264">
        <v>9.9999999999999995E-7</v>
      </c>
      <c r="H24" s="262" t="s">
        <v>425</v>
      </c>
    </row>
    <row r="25" spans="1:8">
      <c r="A25" s="262" t="s">
        <v>437</v>
      </c>
      <c r="B25" s="262" t="s">
        <v>436</v>
      </c>
      <c r="C25" s="262" t="s">
        <v>403</v>
      </c>
      <c r="D25" s="262" t="s">
        <v>423</v>
      </c>
      <c r="E25" s="262" t="s">
        <v>424</v>
      </c>
      <c r="F25" s="263">
        <v>0</v>
      </c>
      <c r="G25" s="264">
        <v>9.3699999999999999E-8</v>
      </c>
      <c r="H25" s="262" t="s">
        <v>425</v>
      </c>
    </row>
    <row r="26" spans="1:8">
      <c r="A26" s="262" t="s">
        <v>427</v>
      </c>
      <c r="B26" s="262" t="s">
        <v>436</v>
      </c>
      <c r="C26" s="262" t="s">
        <v>403</v>
      </c>
      <c r="D26" s="262" t="s">
        <v>423</v>
      </c>
      <c r="E26" s="262" t="s">
        <v>424</v>
      </c>
      <c r="F26" s="263">
        <v>0</v>
      </c>
      <c r="G26" s="264">
        <v>1.48E-6</v>
      </c>
      <c r="H26" s="262" t="s">
        <v>425</v>
      </c>
    </row>
    <row r="27" spans="1:8">
      <c r="A27" s="262" t="s">
        <v>427</v>
      </c>
      <c r="B27" s="262" t="s">
        <v>436</v>
      </c>
      <c r="C27" s="262" t="s">
        <v>403</v>
      </c>
      <c r="D27" s="262" t="s">
        <v>424</v>
      </c>
      <c r="E27" s="262" t="s">
        <v>423</v>
      </c>
      <c r="F27" s="263">
        <v>0</v>
      </c>
      <c r="G27" s="264">
        <v>1.4699999999999999E-6</v>
      </c>
      <c r="H27" s="262" t="s">
        <v>425</v>
      </c>
    </row>
    <row r="28" spans="1:8">
      <c r="A28" s="262" t="s">
        <v>428</v>
      </c>
      <c r="B28" s="262" t="s">
        <v>436</v>
      </c>
      <c r="C28" s="262" t="s">
        <v>403</v>
      </c>
      <c r="D28" s="262" t="s">
        <v>423</v>
      </c>
      <c r="E28" s="262" t="s">
        <v>424</v>
      </c>
      <c r="F28" s="263">
        <v>0</v>
      </c>
      <c r="G28" s="264">
        <v>1.6099999999999998E-5</v>
      </c>
      <c r="H28" s="262" t="s">
        <v>425</v>
      </c>
    </row>
    <row r="29" spans="1:8">
      <c r="A29" s="262" t="s">
        <v>429</v>
      </c>
      <c r="B29" s="262" t="s">
        <v>436</v>
      </c>
      <c r="C29" s="262" t="s">
        <v>403</v>
      </c>
      <c r="D29" s="262" t="s">
        <v>423</v>
      </c>
      <c r="E29" s="262" t="s">
        <v>424</v>
      </c>
      <c r="F29" s="263">
        <v>0</v>
      </c>
      <c r="G29" s="264">
        <v>3.9999999999999998E-6</v>
      </c>
      <c r="H29" s="262" t="s">
        <v>425</v>
      </c>
    </row>
    <row r="30" spans="1:8">
      <c r="A30" s="262" t="s">
        <v>430</v>
      </c>
      <c r="B30" s="262" t="s">
        <v>436</v>
      </c>
      <c r="C30" s="262" t="s">
        <v>403</v>
      </c>
      <c r="D30" s="262" t="s">
        <v>423</v>
      </c>
      <c r="E30" s="262" t="s">
        <v>424</v>
      </c>
      <c r="F30" s="263">
        <v>0</v>
      </c>
      <c r="G30" s="264">
        <v>1.3999999999999999E-6</v>
      </c>
      <c r="H30" s="262" t="s">
        <v>425</v>
      </c>
    </row>
    <row r="31" spans="1:8">
      <c r="A31" s="262" t="s">
        <v>431</v>
      </c>
      <c r="B31" s="262" t="s">
        <v>436</v>
      </c>
      <c r="C31" s="262" t="s">
        <v>403</v>
      </c>
      <c r="D31" s="262" t="s">
        <v>423</v>
      </c>
      <c r="E31" s="262" t="s">
        <v>424</v>
      </c>
      <c r="F31" s="263">
        <v>0</v>
      </c>
      <c r="G31" s="264">
        <v>1.3999999999999999E-6</v>
      </c>
      <c r="H31" s="262" t="s">
        <v>425</v>
      </c>
    </row>
    <row r="32" spans="1:8">
      <c r="A32" s="262" t="s">
        <v>437</v>
      </c>
      <c r="B32" s="262" t="s">
        <v>422</v>
      </c>
      <c r="C32" s="262" t="s">
        <v>403</v>
      </c>
      <c r="D32" s="262" t="s">
        <v>423</v>
      </c>
      <c r="E32" s="262" t="s">
        <v>424</v>
      </c>
      <c r="F32" s="263">
        <v>0</v>
      </c>
      <c r="G32" s="264">
        <v>9.3699999999999999E-8</v>
      </c>
      <c r="H32" s="262" t="s">
        <v>425</v>
      </c>
    </row>
    <row r="33" spans="1:8">
      <c r="A33" s="262" t="s">
        <v>437</v>
      </c>
      <c r="B33" s="262" t="s">
        <v>422</v>
      </c>
      <c r="C33" s="262" t="s">
        <v>403</v>
      </c>
      <c r="D33" s="262" t="s">
        <v>424</v>
      </c>
      <c r="E33" s="262" t="s">
        <v>423</v>
      </c>
      <c r="F33" s="263">
        <v>0</v>
      </c>
      <c r="G33" s="264">
        <v>8.9999999999999999E-8</v>
      </c>
      <c r="H33" s="262" t="s">
        <v>425</v>
      </c>
    </row>
    <row r="34" spans="1:8">
      <c r="A34" s="262" t="s">
        <v>421</v>
      </c>
      <c r="B34" s="262" t="s">
        <v>422</v>
      </c>
      <c r="C34" s="262" t="s">
        <v>404</v>
      </c>
      <c r="D34" s="262" t="s">
        <v>423</v>
      </c>
      <c r="E34" s="262" t="s">
        <v>424</v>
      </c>
      <c r="F34" s="263">
        <v>0</v>
      </c>
      <c r="G34" s="264">
        <v>5.2E-7</v>
      </c>
      <c r="H34" s="262" t="s">
        <v>425</v>
      </c>
    </row>
    <row r="35" spans="1:8">
      <c r="A35" s="262" t="s">
        <v>426</v>
      </c>
      <c r="B35" s="262" t="s">
        <v>422</v>
      </c>
      <c r="C35" s="262" t="s">
        <v>404</v>
      </c>
      <c r="D35" s="262" t="s">
        <v>423</v>
      </c>
      <c r="E35" s="262" t="s">
        <v>424</v>
      </c>
      <c r="F35" s="263">
        <v>0</v>
      </c>
      <c r="G35" s="264">
        <v>2.9999999999999999E-7</v>
      </c>
      <c r="H35" s="262" t="s">
        <v>425</v>
      </c>
    </row>
    <row r="36" spans="1:8">
      <c r="A36" s="262" t="s">
        <v>437</v>
      </c>
      <c r="B36" s="262" t="s">
        <v>422</v>
      </c>
      <c r="C36" s="262" t="s">
        <v>404</v>
      </c>
      <c r="D36" s="262" t="s">
        <v>423</v>
      </c>
      <c r="E36" s="262" t="s">
        <v>424</v>
      </c>
      <c r="F36" s="263">
        <v>0</v>
      </c>
      <c r="G36" s="264">
        <v>5.1500000000000005E-7</v>
      </c>
      <c r="H36" s="262" t="s">
        <v>425</v>
      </c>
    </row>
    <row r="37" spans="1:8">
      <c r="A37" s="262" t="s">
        <v>427</v>
      </c>
      <c r="B37" s="262" t="s">
        <v>422</v>
      </c>
      <c r="C37" s="262" t="s">
        <v>404</v>
      </c>
      <c r="D37" s="262" t="s">
        <v>423</v>
      </c>
      <c r="E37" s="262" t="s">
        <v>424</v>
      </c>
      <c r="F37" s="263">
        <v>0</v>
      </c>
      <c r="G37" s="264">
        <v>9.2399999999999996E-7</v>
      </c>
      <c r="H37" s="262" t="s">
        <v>425</v>
      </c>
    </row>
    <row r="38" spans="1:8">
      <c r="A38" s="262" t="s">
        <v>434</v>
      </c>
      <c r="B38" s="262" t="s">
        <v>422</v>
      </c>
      <c r="C38" s="262" t="s">
        <v>404</v>
      </c>
      <c r="D38" s="262" t="s">
        <v>423</v>
      </c>
      <c r="E38" s="262" t="s">
        <v>424</v>
      </c>
      <c r="F38" s="263">
        <v>0</v>
      </c>
      <c r="G38" s="264">
        <v>5.8000000000000004E-6</v>
      </c>
      <c r="H38" s="262" t="s">
        <v>425</v>
      </c>
    </row>
    <row r="39" spans="1:8">
      <c r="A39" s="262" t="s">
        <v>428</v>
      </c>
      <c r="B39" s="262" t="s">
        <v>422</v>
      </c>
      <c r="C39" s="262" t="s">
        <v>404</v>
      </c>
      <c r="D39" s="262" t="s">
        <v>423</v>
      </c>
      <c r="E39" s="262" t="s">
        <v>424</v>
      </c>
      <c r="F39" s="263">
        <v>0</v>
      </c>
      <c r="G39" s="264">
        <v>1.86E-6</v>
      </c>
      <c r="H39" s="262" t="s">
        <v>425</v>
      </c>
    </row>
    <row r="40" spans="1:8">
      <c r="A40" s="262" t="s">
        <v>429</v>
      </c>
      <c r="B40" s="262" t="s">
        <v>422</v>
      </c>
      <c r="C40" s="262" t="s">
        <v>404</v>
      </c>
      <c r="D40" s="262" t="s">
        <v>423</v>
      </c>
      <c r="E40" s="262" t="s">
        <v>424</v>
      </c>
      <c r="F40" s="263">
        <v>0</v>
      </c>
      <c r="G40" s="264">
        <v>9.9999999999999995E-7</v>
      </c>
      <c r="H40" s="262" t="s">
        <v>425</v>
      </c>
    </row>
    <row r="41" spans="1:8">
      <c r="A41" s="262" t="s">
        <v>430</v>
      </c>
      <c r="B41" s="262" t="s">
        <v>422</v>
      </c>
      <c r="C41" s="262" t="s">
        <v>404</v>
      </c>
      <c r="D41" s="262" t="s">
        <v>423</v>
      </c>
      <c r="E41" s="262" t="s">
        <v>424</v>
      </c>
      <c r="F41" s="263">
        <v>0</v>
      </c>
      <c r="G41" s="264">
        <v>1.7999999999999999E-6</v>
      </c>
      <c r="H41" s="262" t="s">
        <v>425</v>
      </c>
    </row>
    <row r="42" spans="1:8">
      <c r="A42" s="262" t="s">
        <v>431</v>
      </c>
      <c r="B42" s="262" t="s">
        <v>422</v>
      </c>
      <c r="C42" s="262" t="s">
        <v>404</v>
      </c>
      <c r="D42" s="262" t="s">
        <v>423</v>
      </c>
      <c r="E42" s="262" t="s">
        <v>424</v>
      </c>
      <c r="F42" s="263">
        <v>0</v>
      </c>
      <c r="G42" s="264">
        <v>1.7999999999999999E-6</v>
      </c>
      <c r="H42" s="262" t="s">
        <v>425</v>
      </c>
    </row>
    <row r="43" spans="1:8">
      <c r="A43" s="262" t="s">
        <v>432</v>
      </c>
      <c r="B43" s="262" t="s">
        <v>422</v>
      </c>
      <c r="C43" s="262" t="s">
        <v>404</v>
      </c>
      <c r="D43" s="262" t="s">
        <v>423</v>
      </c>
      <c r="E43" s="262" t="s">
        <v>424</v>
      </c>
      <c r="F43" s="263">
        <v>0</v>
      </c>
      <c r="G43" s="264">
        <v>1.48E-6</v>
      </c>
      <c r="H43" s="262" t="s">
        <v>425</v>
      </c>
    </row>
    <row r="44" spans="1:8">
      <c r="A44" s="262" t="s">
        <v>433</v>
      </c>
      <c r="B44" s="262" t="s">
        <v>422</v>
      </c>
      <c r="C44" s="262" t="s">
        <v>404</v>
      </c>
      <c r="D44" s="262" t="s">
        <v>423</v>
      </c>
      <c r="E44" s="262" t="s">
        <v>424</v>
      </c>
      <c r="F44" s="263">
        <v>0</v>
      </c>
      <c r="G44" s="264">
        <v>3.5700000000000001E-6</v>
      </c>
      <c r="H44" s="262" t="s">
        <v>425</v>
      </c>
    </row>
    <row r="45" spans="1:8">
      <c r="A45" s="262" t="s">
        <v>434</v>
      </c>
      <c r="B45" s="262" t="s">
        <v>435</v>
      </c>
      <c r="C45" s="262" t="s">
        <v>404</v>
      </c>
      <c r="D45" s="262" t="s">
        <v>423</v>
      </c>
      <c r="E45" s="262" t="s">
        <v>424</v>
      </c>
      <c r="F45" s="263">
        <v>0</v>
      </c>
      <c r="G45" s="264">
        <v>6E-9</v>
      </c>
      <c r="H45" s="262" t="s">
        <v>425</v>
      </c>
    </row>
    <row r="46" spans="1:8">
      <c r="A46" s="262" t="s">
        <v>427</v>
      </c>
      <c r="B46" s="262" t="s">
        <v>435</v>
      </c>
      <c r="C46" s="262" t="s">
        <v>404</v>
      </c>
      <c r="D46" s="262" t="s">
        <v>423</v>
      </c>
      <c r="E46" s="262" t="s">
        <v>424</v>
      </c>
      <c r="F46" s="263">
        <v>0</v>
      </c>
      <c r="G46" s="264">
        <v>6E-9</v>
      </c>
      <c r="H46" s="262" t="s">
        <v>425</v>
      </c>
    </row>
    <row r="47" spans="1:8">
      <c r="A47" s="262" t="s">
        <v>433</v>
      </c>
      <c r="B47" s="262" t="s">
        <v>435</v>
      </c>
      <c r="C47" s="262" t="s">
        <v>404</v>
      </c>
      <c r="D47" s="262" t="s">
        <v>423</v>
      </c>
      <c r="E47" s="262" t="s">
        <v>424</v>
      </c>
      <c r="F47" s="263">
        <v>0</v>
      </c>
      <c r="G47" s="264">
        <v>3.5700000000000001E-10</v>
      </c>
      <c r="H47" s="262" t="s">
        <v>425</v>
      </c>
    </row>
    <row r="48" spans="1:8">
      <c r="A48" s="262" t="s">
        <v>432</v>
      </c>
      <c r="B48" s="262" t="s">
        <v>435</v>
      </c>
      <c r="C48" s="262" t="s">
        <v>404</v>
      </c>
      <c r="D48" s="262" t="s">
        <v>423</v>
      </c>
      <c r="E48" s="262" t="s">
        <v>424</v>
      </c>
      <c r="F48" s="263">
        <v>0</v>
      </c>
      <c r="G48" s="264">
        <v>1.48E-6</v>
      </c>
      <c r="H48" s="262" t="s">
        <v>425</v>
      </c>
    </row>
    <row r="49" spans="1:8">
      <c r="A49" s="262" t="s">
        <v>426</v>
      </c>
      <c r="B49" s="262" t="s">
        <v>435</v>
      </c>
      <c r="C49" s="262" t="s">
        <v>404</v>
      </c>
      <c r="D49" s="262" t="s">
        <v>423</v>
      </c>
      <c r="E49" s="262" t="s">
        <v>424</v>
      </c>
      <c r="F49" s="263">
        <v>0</v>
      </c>
      <c r="G49" s="264">
        <v>6E-9</v>
      </c>
      <c r="H49" s="262" t="s">
        <v>425</v>
      </c>
    </row>
    <row r="50" spans="1:8">
      <c r="A50" s="262" t="s">
        <v>421</v>
      </c>
      <c r="B50" s="262" t="s">
        <v>436</v>
      </c>
      <c r="C50" s="262" t="s">
        <v>404</v>
      </c>
      <c r="D50" s="262" t="s">
        <v>423</v>
      </c>
      <c r="E50" s="262" t="s">
        <v>424</v>
      </c>
      <c r="F50" s="263">
        <v>0</v>
      </c>
      <c r="G50" s="264">
        <v>5.1500000000000005E-7</v>
      </c>
      <c r="H50" s="262" t="s">
        <v>425</v>
      </c>
    </row>
    <row r="51" spans="1:8">
      <c r="A51" s="262" t="s">
        <v>437</v>
      </c>
      <c r="B51" s="262" t="s">
        <v>436</v>
      </c>
      <c r="C51" s="262" t="s">
        <v>404</v>
      </c>
      <c r="D51" s="262" t="s">
        <v>423</v>
      </c>
      <c r="E51" s="262" t="s">
        <v>424</v>
      </c>
      <c r="F51" s="263">
        <v>0</v>
      </c>
      <c r="G51" s="264">
        <v>5.1500000000000005E-7</v>
      </c>
      <c r="H51" s="262" t="s">
        <v>425</v>
      </c>
    </row>
    <row r="52" spans="1:8">
      <c r="A52" s="262" t="s">
        <v>427</v>
      </c>
      <c r="B52" s="262" t="s">
        <v>436</v>
      </c>
      <c r="C52" s="262" t="s">
        <v>404</v>
      </c>
      <c r="D52" s="262" t="s">
        <v>423</v>
      </c>
      <c r="E52" s="262" t="s">
        <v>424</v>
      </c>
      <c r="F52" s="263">
        <v>0</v>
      </c>
      <c r="G52" s="264">
        <v>9.2399999999999996E-7</v>
      </c>
      <c r="H52" s="262" t="s">
        <v>425</v>
      </c>
    </row>
    <row r="53" spans="1:8">
      <c r="A53" s="262" t="s">
        <v>428</v>
      </c>
      <c r="B53" s="262" t="s">
        <v>436</v>
      </c>
      <c r="C53" s="262" t="s">
        <v>404</v>
      </c>
      <c r="D53" s="262" t="s">
        <v>423</v>
      </c>
      <c r="E53" s="262" t="s">
        <v>424</v>
      </c>
      <c r="F53" s="263">
        <v>0</v>
      </c>
      <c r="G53" s="264">
        <v>1.86E-6</v>
      </c>
      <c r="H53" s="262" t="s">
        <v>425</v>
      </c>
    </row>
    <row r="54" spans="1:8">
      <c r="A54" s="262" t="s">
        <v>429</v>
      </c>
      <c r="B54" s="262" t="s">
        <v>436</v>
      </c>
      <c r="C54" s="262" t="s">
        <v>404</v>
      </c>
      <c r="D54" s="262" t="s">
        <v>423</v>
      </c>
      <c r="E54" s="262" t="s">
        <v>424</v>
      </c>
      <c r="F54" s="263">
        <v>0</v>
      </c>
      <c r="G54" s="264">
        <v>9.9999999999999995E-7</v>
      </c>
      <c r="H54" s="262" t="s">
        <v>425</v>
      </c>
    </row>
    <row r="55" spans="1:8">
      <c r="A55" s="262" t="s">
        <v>430</v>
      </c>
      <c r="B55" s="262" t="s">
        <v>436</v>
      </c>
      <c r="C55" s="262" t="s">
        <v>404</v>
      </c>
      <c r="D55" s="262" t="s">
        <v>423</v>
      </c>
      <c r="E55" s="262" t="s">
        <v>424</v>
      </c>
      <c r="F55" s="263">
        <v>0</v>
      </c>
      <c r="G55" s="264">
        <v>1.7999999999999999E-6</v>
      </c>
      <c r="H55" s="262" t="s">
        <v>425</v>
      </c>
    </row>
    <row r="56" spans="1:8">
      <c r="A56" s="262" t="s">
        <v>431</v>
      </c>
      <c r="B56" s="262" t="s">
        <v>436</v>
      </c>
      <c r="C56" s="262" t="s">
        <v>404</v>
      </c>
      <c r="D56" s="262" t="s">
        <v>423</v>
      </c>
      <c r="E56" s="262" t="s">
        <v>424</v>
      </c>
      <c r="F56" s="263">
        <v>0</v>
      </c>
      <c r="G56" s="264">
        <v>1.7999999999999999E-6</v>
      </c>
      <c r="H56" s="262" t="s">
        <v>425</v>
      </c>
    </row>
    <row r="57" spans="1:8">
      <c r="A57" s="262" t="s">
        <v>426</v>
      </c>
      <c r="B57" s="262" t="s">
        <v>436</v>
      </c>
      <c r="C57" s="262" t="s">
        <v>404</v>
      </c>
      <c r="D57" s="262" t="s">
        <v>423</v>
      </c>
      <c r="E57" s="262" t="s">
        <v>424</v>
      </c>
      <c r="F57" s="263">
        <v>0</v>
      </c>
      <c r="G57" s="264">
        <v>2.9999999999999999E-7</v>
      </c>
      <c r="H57" s="262" t="s">
        <v>425</v>
      </c>
    </row>
    <row r="58" spans="1:8">
      <c r="A58" s="262" t="s">
        <v>421</v>
      </c>
      <c r="B58" s="262" t="s">
        <v>422</v>
      </c>
      <c r="C58" s="262" t="s">
        <v>404</v>
      </c>
      <c r="D58" s="262" t="s">
        <v>424</v>
      </c>
      <c r="E58" s="262" t="s">
        <v>423</v>
      </c>
      <c r="F58" s="263">
        <v>0</v>
      </c>
      <c r="G58" s="264">
        <v>4.58E-7</v>
      </c>
      <c r="H58" s="262" t="s">
        <v>425</v>
      </c>
    </row>
    <row r="59" spans="1:8">
      <c r="A59" s="262" t="s">
        <v>426</v>
      </c>
      <c r="B59" s="262" t="s">
        <v>422</v>
      </c>
      <c r="C59" s="262" t="s">
        <v>404</v>
      </c>
      <c r="D59" s="262" t="s">
        <v>424</v>
      </c>
      <c r="E59" s="262" t="s">
        <v>423</v>
      </c>
      <c r="F59" s="263">
        <v>0</v>
      </c>
      <c r="G59" s="264">
        <v>1.3E-6</v>
      </c>
      <c r="H59" s="262" t="s">
        <v>425</v>
      </c>
    </row>
    <row r="60" spans="1:8">
      <c r="A60" s="262" t="s">
        <v>429</v>
      </c>
      <c r="B60" s="262" t="s">
        <v>422</v>
      </c>
      <c r="C60" s="262" t="s">
        <v>404</v>
      </c>
      <c r="D60" s="262" t="s">
        <v>424</v>
      </c>
      <c r="E60" s="262" t="s">
        <v>423</v>
      </c>
      <c r="F60" s="263">
        <v>0</v>
      </c>
      <c r="G60" s="264">
        <v>3.8500000000000001E-8</v>
      </c>
      <c r="H60" s="262" t="s">
        <v>425</v>
      </c>
    </row>
    <row r="61" spans="1:8">
      <c r="A61" s="262" t="s">
        <v>430</v>
      </c>
      <c r="B61" s="262" t="s">
        <v>422</v>
      </c>
      <c r="C61" s="262" t="s">
        <v>404</v>
      </c>
      <c r="D61" s="262" t="s">
        <v>424</v>
      </c>
      <c r="E61" s="262" t="s">
        <v>423</v>
      </c>
      <c r="F61" s="263">
        <v>0</v>
      </c>
      <c r="G61" s="264">
        <v>1.7999999999999999E-6</v>
      </c>
      <c r="H61" s="262" t="s">
        <v>425</v>
      </c>
    </row>
    <row r="62" spans="1:8">
      <c r="A62" s="262" t="s">
        <v>431</v>
      </c>
      <c r="B62" s="262" t="s">
        <v>422</v>
      </c>
      <c r="C62" s="262" t="s">
        <v>404</v>
      </c>
      <c r="D62" s="262" t="s">
        <v>424</v>
      </c>
      <c r="E62" s="262" t="s">
        <v>423</v>
      </c>
      <c r="F62" s="263">
        <v>0</v>
      </c>
      <c r="G62" s="264">
        <v>1.7999999999999999E-6</v>
      </c>
      <c r="H62" s="262" t="s">
        <v>425</v>
      </c>
    </row>
    <row r="63" spans="1:8">
      <c r="A63" s="262" t="s">
        <v>421</v>
      </c>
      <c r="B63" s="262" t="s">
        <v>436</v>
      </c>
      <c r="C63" s="262" t="s">
        <v>404</v>
      </c>
      <c r="D63" s="262" t="s">
        <v>424</v>
      </c>
      <c r="E63" s="262" t="s">
        <v>423</v>
      </c>
      <c r="F63" s="263">
        <v>0</v>
      </c>
      <c r="G63" s="264">
        <v>3.8500000000000001E-10</v>
      </c>
      <c r="H63" s="262" t="s">
        <v>425</v>
      </c>
    </row>
    <row r="64" spans="1:8">
      <c r="A64" s="262" t="s">
        <v>427</v>
      </c>
      <c r="B64" s="262" t="s">
        <v>436</v>
      </c>
      <c r="C64" s="262" t="s">
        <v>404</v>
      </c>
      <c r="D64" s="262" t="s">
        <v>424</v>
      </c>
      <c r="E64" s="262" t="s">
        <v>423</v>
      </c>
      <c r="F64" s="263">
        <v>0</v>
      </c>
      <c r="G64" s="264">
        <v>9.1500000000000003E-7</v>
      </c>
      <c r="H64" s="262" t="s">
        <v>425</v>
      </c>
    </row>
    <row r="65" spans="1:8">
      <c r="A65" s="262" t="s">
        <v>427</v>
      </c>
      <c r="B65" s="262" t="s">
        <v>422</v>
      </c>
      <c r="C65" s="262" t="s">
        <v>404</v>
      </c>
      <c r="D65" s="262" t="s">
        <v>424</v>
      </c>
      <c r="E65" s="262" t="s">
        <v>423</v>
      </c>
      <c r="F65" s="263">
        <v>0</v>
      </c>
      <c r="G65" s="264">
        <v>9.1500000000000003E-7</v>
      </c>
      <c r="H65" s="262" t="s">
        <v>425</v>
      </c>
    </row>
    <row r="66" spans="1:8">
      <c r="A66" s="262" t="s">
        <v>437</v>
      </c>
      <c r="B66" s="262" t="s">
        <v>422</v>
      </c>
      <c r="C66" s="262" t="s">
        <v>404</v>
      </c>
      <c r="D66" s="262" t="s">
        <v>424</v>
      </c>
      <c r="E66" s="262" t="s">
        <v>423</v>
      </c>
      <c r="F66" s="263">
        <v>0</v>
      </c>
      <c r="G66" s="264">
        <v>4.9999999999999998E-7</v>
      </c>
      <c r="H66" s="262" t="s">
        <v>425</v>
      </c>
    </row>
    <row r="67" spans="1:8">
      <c r="A67" s="262" t="s">
        <v>421</v>
      </c>
      <c r="B67" s="262" t="s">
        <v>422</v>
      </c>
      <c r="C67" s="262" t="s">
        <v>410</v>
      </c>
      <c r="D67" s="262" t="s">
        <v>424</v>
      </c>
      <c r="E67" s="262" t="s">
        <v>423</v>
      </c>
      <c r="F67" s="263">
        <v>0</v>
      </c>
      <c r="G67" s="264">
        <v>2.0800000000000001E-7</v>
      </c>
      <c r="H67" s="262" t="s">
        <v>425</v>
      </c>
    </row>
    <row r="68" spans="1:8">
      <c r="A68" s="262" t="s">
        <v>426</v>
      </c>
      <c r="B68" s="262" t="s">
        <v>422</v>
      </c>
      <c r="C68" s="262" t="s">
        <v>410</v>
      </c>
      <c r="D68" s="262" t="s">
        <v>424</v>
      </c>
      <c r="E68" s="262" t="s">
        <v>423</v>
      </c>
      <c r="F68" s="263">
        <v>0</v>
      </c>
      <c r="G68" s="264">
        <v>4.0899999999999998E-6</v>
      </c>
      <c r="H68" s="262" t="s">
        <v>425</v>
      </c>
    </row>
    <row r="69" spans="1:8">
      <c r="A69" s="262" t="s">
        <v>427</v>
      </c>
      <c r="B69" s="262" t="s">
        <v>422</v>
      </c>
      <c r="C69" s="262" t="s">
        <v>410</v>
      </c>
      <c r="D69" s="262" t="s">
        <v>424</v>
      </c>
      <c r="E69" s="262" t="s">
        <v>423</v>
      </c>
      <c r="F69" s="263">
        <v>0</v>
      </c>
      <c r="G69" s="264">
        <v>1.39E-6</v>
      </c>
      <c r="H69" s="262" t="s">
        <v>425</v>
      </c>
    </row>
    <row r="70" spans="1:8">
      <c r="A70" s="262" t="s">
        <v>429</v>
      </c>
      <c r="B70" s="262" t="s">
        <v>422</v>
      </c>
      <c r="C70" s="262" t="s">
        <v>410</v>
      </c>
      <c r="D70" s="262" t="s">
        <v>424</v>
      </c>
      <c r="E70" s="262" t="s">
        <v>423</v>
      </c>
      <c r="F70" s="263">
        <v>0</v>
      </c>
      <c r="G70" s="264">
        <v>3.8500000000000002E-7</v>
      </c>
      <c r="H70" s="262" t="s">
        <v>425</v>
      </c>
    </row>
    <row r="71" spans="1:8">
      <c r="A71" s="262" t="s">
        <v>430</v>
      </c>
      <c r="B71" s="262" t="s">
        <v>422</v>
      </c>
      <c r="C71" s="262" t="s">
        <v>410</v>
      </c>
      <c r="D71" s="262" t="s">
        <v>424</v>
      </c>
      <c r="E71" s="262" t="s">
        <v>423</v>
      </c>
      <c r="F71" s="263">
        <v>0</v>
      </c>
      <c r="G71" s="264">
        <v>2.0999999999999999E-5</v>
      </c>
      <c r="H71" s="262" t="s">
        <v>425</v>
      </c>
    </row>
    <row r="72" spans="1:8">
      <c r="A72" s="262" t="s">
        <v>431</v>
      </c>
      <c r="B72" s="262" t="s">
        <v>422</v>
      </c>
      <c r="C72" s="262" t="s">
        <v>410</v>
      </c>
      <c r="D72" s="262" t="s">
        <v>424</v>
      </c>
      <c r="E72" s="262" t="s">
        <v>423</v>
      </c>
      <c r="F72" s="263">
        <v>0</v>
      </c>
      <c r="G72" s="264">
        <v>2.0999999999999999E-5</v>
      </c>
      <c r="H72" s="262" t="s">
        <v>425</v>
      </c>
    </row>
    <row r="73" spans="1:8">
      <c r="A73" s="262" t="s">
        <v>421</v>
      </c>
      <c r="B73" s="262" t="s">
        <v>436</v>
      </c>
      <c r="C73" s="262" t="s">
        <v>410</v>
      </c>
      <c r="D73" s="262" t="s">
        <v>424</v>
      </c>
      <c r="E73" s="262" t="s">
        <v>423</v>
      </c>
      <c r="F73" s="263">
        <v>0</v>
      </c>
      <c r="G73" s="264">
        <v>7.3400000000000005E-10</v>
      </c>
      <c r="H73" s="262" t="s">
        <v>425</v>
      </c>
    </row>
    <row r="74" spans="1:8">
      <c r="A74" s="262" t="s">
        <v>427</v>
      </c>
      <c r="B74" s="262" t="s">
        <v>436</v>
      </c>
      <c r="C74" s="262" t="s">
        <v>410</v>
      </c>
      <c r="D74" s="262" t="s">
        <v>424</v>
      </c>
      <c r="E74" s="262" t="s">
        <v>423</v>
      </c>
      <c r="F74" s="263">
        <v>0</v>
      </c>
      <c r="G74" s="264">
        <v>1.3699999999999999E-5</v>
      </c>
      <c r="H74" s="262" t="s">
        <v>425</v>
      </c>
    </row>
    <row r="75" spans="1:8">
      <c r="A75" s="262" t="s">
        <v>437</v>
      </c>
      <c r="B75" s="262" t="s">
        <v>422</v>
      </c>
      <c r="C75" s="262" t="s">
        <v>410</v>
      </c>
      <c r="D75" s="262" t="s">
        <v>424</v>
      </c>
      <c r="E75" s="262" t="s">
        <v>423</v>
      </c>
      <c r="F75" s="263">
        <v>0</v>
      </c>
      <c r="G75" s="264">
        <v>1.9999999999999999E-7</v>
      </c>
      <c r="H75" s="262" t="s">
        <v>425</v>
      </c>
    </row>
    <row r="76" spans="1:8">
      <c r="A76" s="262" t="s">
        <v>427</v>
      </c>
      <c r="B76" s="262" t="s">
        <v>435</v>
      </c>
      <c r="C76" s="262" t="s">
        <v>410</v>
      </c>
      <c r="D76" s="262" t="s">
        <v>423</v>
      </c>
      <c r="E76" s="262" t="s">
        <v>424</v>
      </c>
      <c r="F76" s="263">
        <v>0</v>
      </c>
      <c r="G76" s="264">
        <v>8.0000000000000002E-8</v>
      </c>
      <c r="H76" s="262" t="s">
        <v>425</v>
      </c>
    </row>
    <row r="77" spans="1:8">
      <c r="A77" s="262" t="s">
        <v>426</v>
      </c>
      <c r="B77" s="262" t="s">
        <v>435</v>
      </c>
      <c r="C77" s="262" t="s">
        <v>410</v>
      </c>
      <c r="D77" s="262" t="s">
        <v>423</v>
      </c>
      <c r="E77" s="262" t="s">
        <v>424</v>
      </c>
      <c r="F77" s="263">
        <v>0</v>
      </c>
      <c r="G77" s="264">
        <v>8.0000000000000002E-8</v>
      </c>
      <c r="H77" s="262" t="s">
        <v>425</v>
      </c>
    </row>
    <row r="78" spans="1:8">
      <c r="A78" s="262" t="s">
        <v>434</v>
      </c>
      <c r="B78" s="262" t="s">
        <v>435</v>
      </c>
      <c r="C78" s="262" t="s">
        <v>410</v>
      </c>
      <c r="D78" s="262" t="s">
        <v>423</v>
      </c>
      <c r="E78" s="262" t="s">
        <v>424</v>
      </c>
      <c r="F78" s="263">
        <v>0</v>
      </c>
      <c r="G78" s="264">
        <v>8.0000000000000002E-8</v>
      </c>
      <c r="H78" s="262" t="s">
        <v>425</v>
      </c>
    </row>
    <row r="79" spans="1:8">
      <c r="A79" s="262" t="s">
        <v>421</v>
      </c>
      <c r="B79" s="262" t="s">
        <v>422</v>
      </c>
      <c r="C79" s="262" t="s">
        <v>408</v>
      </c>
      <c r="D79" s="262" t="s">
        <v>423</v>
      </c>
      <c r="E79" s="262" t="s">
        <v>424</v>
      </c>
      <c r="F79" s="263">
        <v>0</v>
      </c>
      <c r="G79" s="264">
        <v>3.9999999999999998E-7</v>
      </c>
      <c r="H79" s="262" t="s">
        <v>425</v>
      </c>
    </row>
    <row r="80" spans="1:8">
      <c r="A80" s="262" t="s">
        <v>426</v>
      </c>
      <c r="B80" s="262" t="s">
        <v>422</v>
      </c>
      <c r="C80" s="262" t="s">
        <v>408</v>
      </c>
      <c r="D80" s="262" t="s">
        <v>423</v>
      </c>
      <c r="E80" s="262" t="s">
        <v>424</v>
      </c>
      <c r="F80" s="263">
        <v>0</v>
      </c>
      <c r="G80" s="264">
        <v>3.0000000000000001E-6</v>
      </c>
      <c r="H80" s="262" t="s">
        <v>425</v>
      </c>
    </row>
    <row r="81" spans="1:8">
      <c r="A81" s="262" t="s">
        <v>437</v>
      </c>
      <c r="B81" s="262" t="s">
        <v>422</v>
      </c>
      <c r="C81" s="262" t="s">
        <v>408</v>
      </c>
      <c r="D81" s="262" t="s">
        <v>423</v>
      </c>
      <c r="E81" s="262" t="s">
        <v>424</v>
      </c>
      <c r="F81" s="263">
        <v>0</v>
      </c>
      <c r="G81" s="264">
        <v>3.9799999999999999E-7</v>
      </c>
      <c r="H81" s="262" t="s">
        <v>425</v>
      </c>
    </row>
    <row r="82" spans="1:8">
      <c r="A82" s="262" t="s">
        <v>427</v>
      </c>
      <c r="B82" s="262" t="s">
        <v>422</v>
      </c>
      <c r="C82" s="262" t="s">
        <v>408</v>
      </c>
      <c r="D82" s="262" t="s">
        <v>423</v>
      </c>
      <c r="E82" s="262" t="s">
        <v>424</v>
      </c>
      <c r="F82" s="263">
        <v>0</v>
      </c>
      <c r="G82" s="264">
        <v>1.5E-5</v>
      </c>
      <c r="H82" s="262" t="s">
        <v>425</v>
      </c>
    </row>
    <row r="83" spans="1:8">
      <c r="A83" s="262" t="s">
        <v>434</v>
      </c>
      <c r="B83" s="262" t="s">
        <v>422</v>
      </c>
      <c r="C83" s="262" t="s">
        <v>408</v>
      </c>
      <c r="D83" s="262" t="s">
        <v>423</v>
      </c>
      <c r="E83" s="262" t="s">
        <v>424</v>
      </c>
      <c r="F83" s="263">
        <v>0</v>
      </c>
      <c r="G83" s="264">
        <v>4.9299999999999997E-2</v>
      </c>
      <c r="H83" s="262" t="s">
        <v>425</v>
      </c>
    </row>
    <row r="84" spans="1:8">
      <c r="A84" s="262" t="s">
        <v>428</v>
      </c>
      <c r="B84" s="262" t="s">
        <v>422</v>
      </c>
      <c r="C84" s="262" t="s">
        <v>408</v>
      </c>
      <c r="D84" s="262" t="s">
        <v>423</v>
      </c>
      <c r="E84" s="262" t="s">
        <v>424</v>
      </c>
      <c r="F84" s="263">
        <v>0</v>
      </c>
      <c r="G84" s="264">
        <v>1.6799999999999998E-5</v>
      </c>
      <c r="H84" s="262" t="s">
        <v>425</v>
      </c>
    </row>
    <row r="85" spans="1:8">
      <c r="A85" s="262" t="s">
        <v>429</v>
      </c>
      <c r="B85" s="262" t="s">
        <v>422</v>
      </c>
      <c r="C85" s="262" t="s">
        <v>408</v>
      </c>
      <c r="D85" s="262" t="s">
        <v>423</v>
      </c>
      <c r="E85" s="262" t="s">
        <v>424</v>
      </c>
      <c r="F85" s="263">
        <v>0</v>
      </c>
      <c r="G85" s="264">
        <v>1.0000000000000001E-5</v>
      </c>
      <c r="H85" s="262" t="s">
        <v>425</v>
      </c>
    </row>
    <row r="86" spans="1:8">
      <c r="A86" s="262" t="s">
        <v>430</v>
      </c>
      <c r="B86" s="262" t="s">
        <v>422</v>
      </c>
      <c r="C86" s="262" t="s">
        <v>408</v>
      </c>
      <c r="D86" s="262" t="s">
        <v>423</v>
      </c>
      <c r="E86" s="262" t="s">
        <v>424</v>
      </c>
      <c r="F86" s="263">
        <v>0</v>
      </c>
      <c r="G86" s="264">
        <v>4.6E-6</v>
      </c>
      <c r="H86" s="262" t="s">
        <v>425</v>
      </c>
    </row>
    <row r="87" spans="1:8">
      <c r="A87" s="262" t="s">
        <v>431</v>
      </c>
      <c r="B87" s="262" t="s">
        <v>422</v>
      </c>
      <c r="C87" s="262" t="s">
        <v>408</v>
      </c>
      <c r="D87" s="262" t="s">
        <v>423</v>
      </c>
      <c r="E87" s="262" t="s">
        <v>424</v>
      </c>
      <c r="F87" s="263">
        <v>0</v>
      </c>
      <c r="G87" s="264">
        <v>4.6E-6</v>
      </c>
      <c r="H87" s="262" t="s">
        <v>425</v>
      </c>
    </row>
    <row r="88" spans="1:8">
      <c r="A88" s="262" t="s">
        <v>432</v>
      </c>
      <c r="B88" s="262" t="s">
        <v>422</v>
      </c>
      <c r="C88" s="262" t="s">
        <v>408</v>
      </c>
      <c r="D88" s="262" t="s">
        <v>423</v>
      </c>
      <c r="E88" s="262" t="s">
        <v>424</v>
      </c>
      <c r="F88" s="263">
        <v>0</v>
      </c>
      <c r="G88" s="264">
        <v>2.41E-5</v>
      </c>
      <c r="H88" s="262" t="s">
        <v>425</v>
      </c>
    </row>
    <row r="89" spans="1:8">
      <c r="A89" s="262" t="s">
        <v>433</v>
      </c>
      <c r="B89" s="262" t="s">
        <v>422</v>
      </c>
      <c r="C89" s="262" t="s">
        <v>408</v>
      </c>
      <c r="D89" s="262" t="s">
        <v>423</v>
      </c>
      <c r="E89" s="262" t="s">
        <v>424</v>
      </c>
      <c r="F89" s="263">
        <v>0</v>
      </c>
      <c r="G89" s="264">
        <v>2.7800000000000002E-10</v>
      </c>
      <c r="H89" s="262" t="s">
        <v>425</v>
      </c>
    </row>
    <row r="90" spans="1:8">
      <c r="A90" s="262" t="s">
        <v>434</v>
      </c>
      <c r="B90" s="262" t="s">
        <v>435</v>
      </c>
      <c r="C90" s="262" t="s">
        <v>408</v>
      </c>
      <c r="D90" s="262" t="s">
        <v>423</v>
      </c>
      <c r="E90" s="262" t="s">
        <v>424</v>
      </c>
      <c r="F90" s="263">
        <v>0</v>
      </c>
      <c r="G90" s="264">
        <v>2.2000000000000001E-7</v>
      </c>
      <c r="H90" s="262" t="s">
        <v>425</v>
      </c>
    </row>
    <row r="91" spans="1:8">
      <c r="A91" s="262" t="s">
        <v>427</v>
      </c>
      <c r="B91" s="262" t="s">
        <v>435</v>
      </c>
      <c r="C91" s="262" t="s">
        <v>408</v>
      </c>
      <c r="D91" s="262" t="s">
        <v>423</v>
      </c>
      <c r="E91" s="262" t="s">
        <v>424</v>
      </c>
      <c r="F91" s="263">
        <v>0</v>
      </c>
      <c r="G91" s="264">
        <v>2.2000000000000001E-7</v>
      </c>
      <c r="H91" s="262" t="s">
        <v>425</v>
      </c>
    </row>
    <row r="92" spans="1:8">
      <c r="A92" s="262" t="s">
        <v>433</v>
      </c>
      <c r="B92" s="262" t="s">
        <v>435</v>
      </c>
      <c r="C92" s="262" t="s">
        <v>408</v>
      </c>
      <c r="D92" s="262" t="s">
        <v>423</v>
      </c>
      <c r="E92" s="262" t="s">
        <v>424</v>
      </c>
      <c r="F92" s="263">
        <v>0</v>
      </c>
      <c r="G92" s="264">
        <v>2.7800000000000002E-10</v>
      </c>
      <c r="H92" s="262" t="s">
        <v>425</v>
      </c>
    </row>
    <row r="93" spans="1:8">
      <c r="A93" s="262" t="s">
        <v>432</v>
      </c>
      <c r="B93" s="262" t="s">
        <v>435</v>
      </c>
      <c r="C93" s="262" t="s">
        <v>408</v>
      </c>
      <c r="D93" s="262" t="s">
        <v>423</v>
      </c>
      <c r="E93" s="262" t="s">
        <v>424</v>
      </c>
      <c r="F93" s="263">
        <v>0</v>
      </c>
      <c r="G93" s="264">
        <v>2.41E-5</v>
      </c>
      <c r="H93" s="262" t="s">
        <v>425</v>
      </c>
    </row>
    <row r="94" spans="1:8">
      <c r="A94" s="262" t="s">
        <v>426</v>
      </c>
      <c r="B94" s="262" t="s">
        <v>435</v>
      </c>
      <c r="C94" s="262" t="s">
        <v>408</v>
      </c>
      <c r="D94" s="262" t="s">
        <v>423</v>
      </c>
      <c r="E94" s="262" t="s">
        <v>424</v>
      </c>
      <c r="F94" s="263">
        <v>0</v>
      </c>
      <c r="G94" s="264">
        <v>2.2000000000000001E-7</v>
      </c>
      <c r="H94" s="262" t="s">
        <v>425</v>
      </c>
    </row>
    <row r="95" spans="1:8">
      <c r="A95" s="262" t="s">
        <v>421</v>
      </c>
      <c r="B95" s="262" t="s">
        <v>436</v>
      </c>
      <c r="C95" s="262" t="s">
        <v>408</v>
      </c>
      <c r="D95" s="262" t="s">
        <v>423</v>
      </c>
      <c r="E95" s="262" t="s">
        <v>424</v>
      </c>
      <c r="F95" s="263">
        <v>0</v>
      </c>
      <c r="G95" s="264">
        <v>3.9799999999999999E-7</v>
      </c>
      <c r="H95" s="262" t="s">
        <v>425</v>
      </c>
    </row>
    <row r="96" spans="1:8">
      <c r="A96" s="262" t="s">
        <v>426</v>
      </c>
      <c r="B96" s="262" t="s">
        <v>436</v>
      </c>
      <c r="C96" s="262" t="s">
        <v>408</v>
      </c>
      <c r="D96" s="262" t="s">
        <v>423</v>
      </c>
      <c r="E96" s="262" t="s">
        <v>424</v>
      </c>
      <c r="F96" s="263">
        <v>0</v>
      </c>
      <c r="G96" s="264">
        <v>3.0000000000000001E-6</v>
      </c>
      <c r="H96" s="262" t="s">
        <v>425</v>
      </c>
    </row>
    <row r="97" spans="1:8">
      <c r="A97" s="262" t="s">
        <v>437</v>
      </c>
      <c r="B97" s="262" t="s">
        <v>436</v>
      </c>
      <c r="C97" s="262" t="s">
        <v>408</v>
      </c>
      <c r="D97" s="262" t="s">
        <v>423</v>
      </c>
      <c r="E97" s="262" t="s">
        <v>424</v>
      </c>
      <c r="F97" s="263">
        <v>0</v>
      </c>
      <c r="G97" s="264">
        <v>3.9799999999999999E-7</v>
      </c>
      <c r="H97" s="262" t="s">
        <v>425</v>
      </c>
    </row>
    <row r="98" spans="1:8">
      <c r="A98" s="262" t="s">
        <v>427</v>
      </c>
      <c r="B98" s="262" t="s">
        <v>436</v>
      </c>
      <c r="C98" s="262" t="s">
        <v>408</v>
      </c>
      <c r="D98" s="262" t="s">
        <v>423</v>
      </c>
      <c r="E98" s="262" t="s">
        <v>424</v>
      </c>
      <c r="F98" s="263">
        <v>0</v>
      </c>
      <c r="G98" s="264">
        <v>1.5E-5</v>
      </c>
      <c r="H98" s="262" t="s">
        <v>425</v>
      </c>
    </row>
    <row r="99" spans="1:8">
      <c r="A99" s="262" t="s">
        <v>428</v>
      </c>
      <c r="B99" s="262" t="s">
        <v>436</v>
      </c>
      <c r="C99" s="262" t="s">
        <v>408</v>
      </c>
      <c r="D99" s="262" t="s">
        <v>423</v>
      </c>
      <c r="E99" s="262" t="s">
        <v>424</v>
      </c>
      <c r="F99" s="263">
        <v>0</v>
      </c>
      <c r="G99" s="264">
        <v>1.6799999999999998E-5</v>
      </c>
      <c r="H99" s="262" t="s">
        <v>425</v>
      </c>
    </row>
    <row r="100" spans="1:8">
      <c r="A100" s="262" t="s">
        <v>429</v>
      </c>
      <c r="B100" s="262" t="s">
        <v>436</v>
      </c>
      <c r="C100" s="262" t="s">
        <v>408</v>
      </c>
      <c r="D100" s="262" t="s">
        <v>423</v>
      </c>
      <c r="E100" s="262" t="s">
        <v>424</v>
      </c>
      <c r="F100" s="263">
        <v>0</v>
      </c>
      <c r="G100" s="264">
        <v>1.0000000000000001E-5</v>
      </c>
      <c r="H100" s="262" t="s">
        <v>425</v>
      </c>
    </row>
    <row r="101" spans="1:8">
      <c r="A101" s="262" t="s">
        <v>430</v>
      </c>
      <c r="B101" s="262" t="s">
        <v>436</v>
      </c>
      <c r="C101" s="262" t="s">
        <v>408</v>
      </c>
      <c r="D101" s="262" t="s">
        <v>423</v>
      </c>
      <c r="E101" s="262" t="s">
        <v>424</v>
      </c>
      <c r="F101" s="263">
        <v>0</v>
      </c>
      <c r="G101" s="264">
        <v>4.6E-6</v>
      </c>
      <c r="H101" s="262" t="s">
        <v>425</v>
      </c>
    </row>
    <row r="102" spans="1:8">
      <c r="A102" s="262" t="s">
        <v>431</v>
      </c>
      <c r="B102" s="262" t="s">
        <v>436</v>
      </c>
      <c r="C102" s="262" t="s">
        <v>408</v>
      </c>
      <c r="D102" s="262" t="s">
        <v>423</v>
      </c>
      <c r="E102" s="262" t="s">
        <v>424</v>
      </c>
      <c r="F102" s="263">
        <v>0</v>
      </c>
      <c r="G102" s="264">
        <v>4.6E-6</v>
      </c>
      <c r="H102" s="262" t="s">
        <v>425</v>
      </c>
    </row>
    <row r="103" spans="1:8">
      <c r="A103" s="262" t="s">
        <v>421</v>
      </c>
      <c r="B103" s="262" t="s">
        <v>422</v>
      </c>
      <c r="C103" s="262" t="s">
        <v>408</v>
      </c>
      <c r="D103" s="262" t="s">
        <v>424</v>
      </c>
      <c r="E103" s="262" t="s">
        <v>423</v>
      </c>
      <c r="F103" s="263">
        <v>0</v>
      </c>
      <c r="G103" s="264">
        <v>3.5400000000000002E-7</v>
      </c>
      <c r="H103" s="262" t="s">
        <v>425</v>
      </c>
    </row>
    <row r="104" spans="1:8">
      <c r="A104" s="262" t="s">
        <v>426</v>
      </c>
      <c r="B104" s="262" t="s">
        <v>422</v>
      </c>
      <c r="C104" s="262" t="s">
        <v>408</v>
      </c>
      <c r="D104" s="262" t="s">
        <v>424</v>
      </c>
      <c r="E104" s="262" t="s">
        <v>423</v>
      </c>
      <c r="F104" s="263">
        <v>0</v>
      </c>
      <c r="G104" s="264">
        <v>5.6999999999999996E-6</v>
      </c>
      <c r="H104" s="262" t="s">
        <v>425</v>
      </c>
    </row>
    <row r="105" spans="1:8">
      <c r="A105" s="262" t="s">
        <v>427</v>
      </c>
      <c r="B105" s="262" t="s">
        <v>422</v>
      </c>
      <c r="C105" s="262" t="s">
        <v>408</v>
      </c>
      <c r="D105" s="262" t="s">
        <v>424</v>
      </c>
      <c r="E105" s="262" t="s">
        <v>423</v>
      </c>
      <c r="F105" s="263">
        <v>0</v>
      </c>
      <c r="G105" s="264">
        <v>1.5E-5</v>
      </c>
      <c r="H105" s="262" t="s">
        <v>425</v>
      </c>
    </row>
    <row r="106" spans="1:8">
      <c r="A106" s="262" t="s">
        <v>429</v>
      </c>
      <c r="B106" s="262" t="s">
        <v>422</v>
      </c>
      <c r="C106" s="262" t="s">
        <v>408</v>
      </c>
      <c r="D106" s="262" t="s">
        <v>424</v>
      </c>
      <c r="E106" s="262" t="s">
        <v>423</v>
      </c>
      <c r="F106" s="263">
        <v>0</v>
      </c>
      <c r="G106" s="264">
        <v>3.8500000000000002E-7</v>
      </c>
      <c r="H106" s="262" t="s">
        <v>425</v>
      </c>
    </row>
    <row r="107" spans="1:8">
      <c r="A107" s="262" t="s">
        <v>430</v>
      </c>
      <c r="B107" s="262" t="s">
        <v>422</v>
      </c>
      <c r="C107" s="262" t="s">
        <v>408</v>
      </c>
      <c r="D107" s="262" t="s">
        <v>424</v>
      </c>
      <c r="E107" s="262" t="s">
        <v>423</v>
      </c>
      <c r="F107" s="263">
        <v>0</v>
      </c>
      <c r="G107" s="264">
        <v>2.0999999999999999E-5</v>
      </c>
      <c r="H107" s="262" t="s">
        <v>425</v>
      </c>
    </row>
    <row r="108" spans="1:8">
      <c r="A108" s="262" t="s">
        <v>431</v>
      </c>
      <c r="B108" s="262" t="s">
        <v>422</v>
      </c>
      <c r="C108" s="262" t="s">
        <v>408</v>
      </c>
      <c r="D108" s="262" t="s">
        <v>424</v>
      </c>
      <c r="E108" s="262" t="s">
        <v>423</v>
      </c>
      <c r="F108" s="263">
        <v>0</v>
      </c>
      <c r="G108" s="264">
        <v>2.0999999999999999E-5</v>
      </c>
      <c r="H108" s="262" t="s">
        <v>425</v>
      </c>
    </row>
    <row r="109" spans="1:8">
      <c r="A109" s="262" t="s">
        <v>421</v>
      </c>
      <c r="B109" s="262" t="s">
        <v>436</v>
      </c>
      <c r="C109" s="262" t="s">
        <v>408</v>
      </c>
      <c r="D109" s="262" t="s">
        <v>424</v>
      </c>
      <c r="E109" s="262" t="s">
        <v>423</v>
      </c>
      <c r="F109" s="263">
        <v>0</v>
      </c>
      <c r="G109" s="264">
        <v>2.9700000000000001E-10</v>
      </c>
      <c r="H109" s="262" t="s">
        <v>425</v>
      </c>
    </row>
    <row r="110" spans="1:8">
      <c r="A110" s="262" t="s">
        <v>427</v>
      </c>
      <c r="B110" s="262" t="s">
        <v>436</v>
      </c>
      <c r="C110" s="262" t="s">
        <v>408</v>
      </c>
      <c r="D110" s="262" t="s">
        <v>424</v>
      </c>
      <c r="E110" s="262" t="s">
        <v>423</v>
      </c>
      <c r="F110" s="263">
        <v>0</v>
      </c>
      <c r="G110" s="264">
        <v>1.5E-5</v>
      </c>
      <c r="H110" s="262" t="s">
        <v>425</v>
      </c>
    </row>
    <row r="111" spans="1:8">
      <c r="A111" s="262" t="s">
        <v>437</v>
      </c>
      <c r="B111" s="262" t="s">
        <v>422</v>
      </c>
      <c r="C111" s="262" t="s">
        <v>408</v>
      </c>
      <c r="D111" s="262" t="s">
        <v>424</v>
      </c>
      <c r="E111" s="262" t="s">
        <v>423</v>
      </c>
      <c r="F111" s="263">
        <v>0</v>
      </c>
      <c r="G111" s="264">
        <v>3.9999999999999998E-7</v>
      </c>
      <c r="H111" s="262" t="s">
        <v>425</v>
      </c>
    </row>
    <row r="112" spans="1:8">
      <c r="A112" s="262" t="s">
        <v>421</v>
      </c>
      <c r="B112" s="262" t="s">
        <v>422</v>
      </c>
      <c r="C112" s="262" t="s">
        <v>399</v>
      </c>
      <c r="D112" s="262" t="s">
        <v>423</v>
      </c>
      <c r="E112" s="262" t="s">
        <v>424</v>
      </c>
      <c r="F112" s="263">
        <v>0</v>
      </c>
      <c r="G112" s="264">
        <v>2E-3</v>
      </c>
      <c r="H112" s="262" t="s">
        <v>425</v>
      </c>
    </row>
    <row r="113" spans="1:8">
      <c r="A113" s="262" t="s">
        <v>421</v>
      </c>
      <c r="B113" s="262" t="s">
        <v>422</v>
      </c>
      <c r="C113" s="262" t="s">
        <v>399</v>
      </c>
      <c r="D113" s="262" t="s">
        <v>424</v>
      </c>
      <c r="E113" s="262" t="s">
        <v>423</v>
      </c>
      <c r="F113" s="263">
        <v>0</v>
      </c>
      <c r="G113" s="264">
        <v>1.5E-3</v>
      </c>
      <c r="H113" s="262" t="s">
        <v>425</v>
      </c>
    </row>
    <row r="114" spans="1:8">
      <c r="A114" s="262" t="s">
        <v>426</v>
      </c>
      <c r="B114" s="262" t="s">
        <v>422</v>
      </c>
      <c r="C114" s="262" t="s">
        <v>399</v>
      </c>
      <c r="D114" s="262" t="s">
        <v>423</v>
      </c>
      <c r="E114" s="262" t="s">
        <v>424</v>
      </c>
      <c r="F114" s="263">
        <v>0</v>
      </c>
      <c r="G114" s="264">
        <v>5.0000000000000001E-3</v>
      </c>
      <c r="H114" s="262" t="s">
        <v>425</v>
      </c>
    </row>
    <row r="115" spans="1:8">
      <c r="A115" s="262" t="s">
        <v>426</v>
      </c>
      <c r="B115" s="262" t="s">
        <v>422</v>
      </c>
      <c r="C115" s="262" t="s">
        <v>399</v>
      </c>
      <c r="D115" s="262" t="s">
        <v>424</v>
      </c>
      <c r="E115" s="262" t="s">
        <v>423</v>
      </c>
      <c r="F115" s="263">
        <v>0</v>
      </c>
      <c r="G115" s="264">
        <v>2.3999999999999998E-3</v>
      </c>
      <c r="H115" s="262" t="s">
        <v>425</v>
      </c>
    </row>
    <row r="116" spans="1:8">
      <c r="A116" s="262" t="s">
        <v>437</v>
      </c>
      <c r="B116" s="262" t="s">
        <v>422</v>
      </c>
      <c r="C116" s="262" t="s">
        <v>399</v>
      </c>
      <c r="D116" s="262" t="s">
        <v>423</v>
      </c>
      <c r="E116" s="262" t="s">
        <v>424</v>
      </c>
      <c r="F116" s="263">
        <v>0</v>
      </c>
      <c r="G116" s="264">
        <v>2.5000000000000001E-3</v>
      </c>
      <c r="H116" s="262" t="s">
        <v>425</v>
      </c>
    </row>
    <row r="117" spans="1:8">
      <c r="A117" s="262" t="s">
        <v>427</v>
      </c>
      <c r="B117" s="262" t="s">
        <v>422</v>
      </c>
      <c r="C117" s="262" t="s">
        <v>399</v>
      </c>
      <c r="D117" s="262" t="s">
        <v>423</v>
      </c>
      <c r="E117" s="262" t="s">
        <v>424</v>
      </c>
      <c r="F117" s="263">
        <v>0</v>
      </c>
      <c r="G117" s="264">
        <v>1E-3</v>
      </c>
      <c r="H117" s="262" t="s">
        <v>425</v>
      </c>
    </row>
    <row r="118" spans="1:8">
      <c r="A118" s="262" t="s">
        <v>427</v>
      </c>
      <c r="B118" s="262" t="s">
        <v>422</v>
      </c>
      <c r="C118" s="262" t="s">
        <v>399</v>
      </c>
      <c r="D118" s="262" t="s">
        <v>424</v>
      </c>
      <c r="E118" s="262" t="s">
        <v>423</v>
      </c>
      <c r="F118" s="263">
        <v>0</v>
      </c>
      <c r="G118" s="264">
        <v>2E-3</v>
      </c>
      <c r="H118" s="262" t="s">
        <v>425</v>
      </c>
    </row>
    <row r="119" spans="1:8">
      <c r="A119" s="262" t="s">
        <v>428</v>
      </c>
      <c r="B119" s="262" t="s">
        <v>422</v>
      </c>
      <c r="C119" s="262" t="s">
        <v>399</v>
      </c>
      <c r="D119" s="262" t="s">
        <v>423</v>
      </c>
      <c r="E119" s="262" t="s">
        <v>424</v>
      </c>
      <c r="F119" s="263">
        <v>0</v>
      </c>
      <c r="G119" s="264">
        <v>1.2E-2</v>
      </c>
      <c r="H119" s="262" t="s">
        <v>425</v>
      </c>
    </row>
    <row r="120" spans="1:8">
      <c r="A120" s="262" t="s">
        <v>429</v>
      </c>
      <c r="B120" s="262" t="s">
        <v>422</v>
      </c>
      <c r="C120" s="262" t="s">
        <v>399</v>
      </c>
      <c r="D120" s="262" t="s">
        <v>423</v>
      </c>
      <c r="E120" s="262" t="s">
        <v>424</v>
      </c>
      <c r="F120" s="263">
        <v>0</v>
      </c>
      <c r="G120" s="264">
        <v>0.02</v>
      </c>
      <c r="H120" s="262" t="s">
        <v>425</v>
      </c>
    </row>
    <row r="121" spans="1:8">
      <c r="A121" s="262" t="s">
        <v>429</v>
      </c>
      <c r="B121" s="262" t="s">
        <v>422</v>
      </c>
      <c r="C121" s="262" t="s">
        <v>399</v>
      </c>
      <c r="D121" s="262" t="s">
        <v>424</v>
      </c>
      <c r="E121" s="262" t="s">
        <v>423</v>
      </c>
      <c r="F121" s="263">
        <v>0</v>
      </c>
      <c r="G121" s="264">
        <v>1.1999999999999999E-3</v>
      </c>
      <c r="H121" s="262" t="s">
        <v>425</v>
      </c>
    </row>
    <row r="122" spans="1:8">
      <c r="A122" s="262" t="s">
        <v>430</v>
      </c>
      <c r="B122" s="262" t="s">
        <v>422</v>
      </c>
      <c r="C122" s="262" t="s">
        <v>399</v>
      </c>
      <c r="D122" s="262" t="s">
        <v>423</v>
      </c>
      <c r="E122" s="262" t="s">
        <v>424</v>
      </c>
      <c r="F122" s="263">
        <v>0</v>
      </c>
      <c r="G122" s="264">
        <v>0.14599999999999999</v>
      </c>
      <c r="H122" s="262" t="s">
        <v>425</v>
      </c>
    </row>
    <row r="123" spans="1:8">
      <c r="A123" s="262" t="s">
        <v>430</v>
      </c>
      <c r="B123" s="262" t="s">
        <v>422</v>
      </c>
      <c r="C123" s="262" t="s">
        <v>399</v>
      </c>
      <c r="D123" s="262" t="s">
        <v>424</v>
      </c>
      <c r="E123" s="262" t="s">
        <v>423</v>
      </c>
      <c r="F123" s="263">
        <v>0</v>
      </c>
      <c r="G123" s="264">
        <v>7.3000000000000001E-3</v>
      </c>
      <c r="H123" s="262" t="s">
        <v>425</v>
      </c>
    </row>
    <row r="124" spans="1:8">
      <c r="A124" s="262" t="s">
        <v>431</v>
      </c>
      <c r="B124" s="262" t="s">
        <v>422</v>
      </c>
      <c r="C124" s="262" t="s">
        <v>399</v>
      </c>
      <c r="D124" s="262" t="s">
        <v>423</v>
      </c>
      <c r="E124" s="262" t="s">
        <v>424</v>
      </c>
      <c r="F124" s="263">
        <v>0</v>
      </c>
      <c r="G124" s="264">
        <v>0.14699999999999999</v>
      </c>
      <c r="H124" s="262" t="s">
        <v>425</v>
      </c>
    </row>
    <row r="125" spans="1:8">
      <c r="A125" s="262" t="s">
        <v>431</v>
      </c>
      <c r="B125" s="262" t="s">
        <v>422</v>
      </c>
      <c r="C125" s="262" t="s">
        <v>399</v>
      </c>
      <c r="D125" s="262" t="s">
        <v>424</v>
      </c>
      <c r="E125" s="262" t="s">
        <v>423</v>
      </c>
      <c r="F125" s="263">
        <v>0</v>
      </c>
      <c r="G125" s="264">
        <v>7.3000000000000001E-3</v>
      </c>
      <c r="H125" s="262" t="s">
        <v>425</v>
      </c>
    </row>
    <row r="126" spans="1:8">
      <c r="A126" s="262" t="s">
        <v>432</v>
      </c>
      <c r="B126" s="262" t="s">
        <v>422</v>
      </c>
      <c r="C126" s="262" t="s">
        <v>399</v>
      </c>
      <c r="D126" s="262" t="s">
        <v>423</v>
      </c>
      <c r="E126" s="262" t="s">
        <v>424</v>
      </c>
      <c r="F126" s="263">
        <v>0</v>
      </c>
      <c r="G126" s="264">
        <v>1E-4</v>
      </c>
      <c r="H126" s="262" t="s">
        <v>425</v>
      </c>
    </row>
    <row r="127" spans="1:8">
      <c r="A127" s="262" t="s">
        <v>433</v>
      </c>
      <c r="B127" s="262" t="s">
        <v>422</v>
      </c>
      <c r="C127" s="262" t="s">
        <v>399</v>
      </c>
      <c r="D127" s="262" t="s">
        <v>423</v>
      </c>
      <c r="E127" s="262" t="s">
        <v>424</v>
      </c>
      <c r="F127" s="263">
        <v>0</v>
      </c>
      <c r="G127" s="264">
        <v>2.5000000000000001E-3</v>
      </c>
      <c r="H127" s="262" t="s">
        <v>425</v>
      </c>
    </row>
    <row r="128" spans="1:8">
      <c r="A128" s="262" t="s">
        <v>433</v>
      </c>
      <c r="B128" s="262" t="s">
        <v>422</v>
      </c>
      <c r="C128" s="262" t="s">
        <v>399</v>
      </c>
      <c r="D128" s="262" t="s">
        <v>424</v>
      </c>
      <c r="E128" s="262" t="s">
        <v>423</v>
      </c>
      <c r="F128" s="263">
        <v>0</v>
      </c>
      <c r="G128" s="264">
        <v>2.5000000000000001E-3</v>
      </c>
      <c r="H128" s="262" t="s">
        <v>425</v>
      </c>
    </row>
    <row r="129" spans="1:8">
      <c r="A129" s="262" t="s">
        <v>421</v>
      </c>
      <c r="B129" s="262" t="s">
        <v>436</v>
      </c>
      <c r="C129" s="262" t="s">
        <v>399</v>
      </c>
      <c r="D129" s="262" t="s">
        <v>423</v>
      </c>
      <c r="E129" s="262" t="s">
        <v>424</v>
      </c>
      <c r="F129" s="263">
        <v>0</v>
      </c>
      <c r="G129" s="264">
        <v>1E-3</v>
      </c>
      <c r="H129" s="262" t="s">
        <v>425</v>
      </c>
    </row>
    <row r="130" spans="1:8">
      <c r="A130" s="262" t="s">
        <v>421</v>
      </c>
      <c r="B130" s="262" t="s">
        <v>436</v>
      </c>
      <c r="C130" s="262" t="s">
        <v>399</v>
      </c>
      <c r="D130" s="262" t="s">
        <v>424</v>
      </c>
      <c r="E130" s="262" t="s">
        <v>423</v>
      </c>
      <c r="F130" s="263">
        <v>0</v>
      </c>
      <c r="G130" s="264">
        <v>8.9999999999999998E-4</v>
      </c>
      <c r="H130" s="262" t="s">
        <v>425</v>
      </c>
    </row>
    <row r="131" spans="1:8">
      <c r="A131" s="262" t="s">
        <v>427</v>
      </c>
      <c r="B131" s="262" t="s">
        <v>436</v>
      </c>
      <c r="C131" s="262" t="s">
        <v>399</v>
      </c>
      <c r="D131" s="262" t="s">
        <v>424</v>
      </c>
      <c r="E131" s="262" t="s">
        <v>423</v>
      </c>
      <c r="F131" s="263">
        <v>0</v>
      </c>
      <c r="G131" s="264">
        <v>4.0000000000000001E-3</v>
      </c>
      <c r="H131" s="262" t="s">
        <v>425</v>
      </c>
    </row>
    <row r="132" spans="1:8">
      <c r="A132" s="262" t="s">
        <v>434</v>
      </c>
      <c r="B132" s="262" t="s">
        <v>435</v>
      </c>
      <c r="C132" s="262" t="s">
        <v>399</v>
      </c>
      <c r="D132" s="262" t="s">
        <v>423</v>
      </c>
      <c r="E132" s="262" t="s">
        <v>424</v>
      </c>
      <c r="F132" s="263">
        <v>0</v>
      </c>
      <c r="G132" s="264">
        <v>2.5000000000000001E-2</v>
      </c>
      <c r="H132" s="262" t="s">
        <v>425</v>
      </c>
    </row>
    <row r="133" spans="1:8">
      <c r="A133" s="262" t="s">
        <v>427</v>
      </c>
      <c r="B133" s="262" t="s">
        <v>435</v>
      </c>
      <c r="C133" s="262" t="s">
        <v>399</v>
      </c>
      <c r="D133" s="262" t="s">
        <v>423</v>
      </c>
      <c r="E133" s="262" t="s">
        <v>424</v>
      </c>
      <c r="F133" s="263">
        <v>0</v>
      </c>
      <c r="G133" s="264">
        <v>2.5000000000000001E-2</v>
      </c>
      <c r="H133" s="262" t="s">
        <v>425</v>
      </c>
    </row>
    <row r="134" spans="1:8">
      <c r="A134" s="262" t="s">
        <v>433</v>
      </c>
      <c r="B134" s="262" t="s">
        <v>435</v>
      </c>
      <c r="C134" s="262" t="s">
        <v>399</v>
      </c>
      <c r="D134" s="262" t="s">
        <v>423</v>
      </c>
      <c r="E134" s="262" t="s">
        <v>424</v>
      </c>
      <c r="F134" s="263">
        <v>0</v>
      </c>
      <c r="G134" s="264">
        <v>2.5000000000000001E-3</v>
      </c>
      <c r="H134" s="262" t="s">
        <v>425</v>
      </c>
    </row>
    <row r="135" spans="1:8">
      <c r="A135" s="262" t="s">
        <v>432</v>
      </c>
      <c r="B135" s="262" t="s">
        <v>435</v>
      </c>
      <c r="C135" s="262" t="s">
        <v>399</v>
      </c>
      <c r="D135" s="262" t="s">
        <v>423</v>
      </c>
      <c r="E135" s="262" t="s">
        <v>424</v>
      </c>
      <c r="F135" s="263">
        <v>0</v>
      </c>
      <c r="G135" s="264">
        <v>0.1</v>
      </c>
      <c r="H135" s="262" t="s">
        <v>425</v>
      </c>
    </row>
    <row r="136" spans="1:8">
      <c r="A136" s="262" t="s">
        <v>426</v>
      </c>
      <c r="B136" s="262" t="s">
        <v>435</v>
      </c>
      <c r="C136" s="262" t="s">
        <v>399</v>
      </c>
      <c r="D136" s="262" t="s">
        <v>423</v>
      </c>
      <c r="E136" s="262" t="s">
        <v>424</v>
      </c>
      <c r="F136" s="263">
        <v>0</v>
      </c>
      <c r="G136" s="264">
        <v>2.5000000000000001E-2</v>
      </c>
      <c r="H136" s="262" t="s">
        <v>425</v>
      </c>
    </row>
    <row r="137" spans="1:8">
      <c r="A137" s="262" t="s">
        <v>437</v>
      </c>
      <c r="B137" s="262" t="s">
        <v>422</v>
      </c>
      <c r="C137" s="262" t="s">
        <v>399</v>
      </c>
      <c r="D137" s="262" t="s">
        <v>424</v>
      </c>
      <c r="E137" s="262" t="s">
        <v>423</v>
      </c>
      <c r="F137" s="263">
        <v>0</v>
      </c>
      <c r="G137" s="264">
        <v>1.5E-3</v>
      </c>
      <c r="H137" s="262" t="s">
        <v>425</v>
      </c>
    </row>
    <row r="138" spans="1:8">
      <c r="A138" s="262" t="s">
        <v>437</v>
      </c>
      <c r="B138" s="262" t="s">
        <v>436</v>
      </c>
      <c r="C138" s="262" t="s">
        <v>399</v>
      </c>
      <c r="D138" s="262" t="s">
        <v>424</v>
      </c>
      <c r="E138" s="262" t="s">
        <v>423</v>
      </c>
      <c r="F138" s="263">
        <v>0</v>
      </c>
      <c r="G138" s="264">
        <v>1E-4</v>
      </c>
      <c r="H138" s="262" t="s">
        <v>425</v>
      </c>
    </row>
    <row r="139" spans="1:8">
      <c r="A139" s="262" t="s">
        <v>421</v>
      </c>
      <c r="B139" s="262" t="s">
        <v>422</v>
      </c>
      <c r="C139" s="262" t="s">
        <v>407</v>
      </c>
      <c r="D139" s="262" t="s">
        <v>423</v>
      </c>
      <c r="E139" s="262" t="s">
        <v>424</v>
      </c>
      <c r="F139" s="263">
        <v>0</v>
      </c>
      <c r="G139" s="264">
        <v>6.6000000000000003E-7</v>
      </c>
      <c r="H139" s="262" t="s">
        <v>425</v>
      </c>
    </row>
    <row r="140" spans="1:8">
      <c r="A140" s="262" t="s">
        <v>421</v>
      </c>
      <c r="B140" s="262" t="s">
        <v>422</v>
      </c>
      <c r="C140" s="262" t="s">
        <v>407</v>
      </c>
      <c r="D140" s="262" t="s">
        <v>424</v>
      </c>
      <c r="E140" s="262" t="s">
        <v>423</v>
      </c>
      <c r="F140" s="263">
        <v>0</v>
      </c>
      <c r="G140" s="264">
        <v>5.82E-7</v>
      </c>
      <c r="H140" s="262" t="s">
        <v>425</v>
      </c>
    </row>
    <row r="141" spans="1:8">
      <c r="A141" s="262" t="s">
        <v>426</v>
      </c>
      <c r="B141" s="262" t="s">
        <v>422</v>
      </c>
      <c r="C141" s="262" t="s">
        <v>407</v>
      </c>
      <c r="D141" s="262" t="s">
        <v>423</v>
      </c>
      <c r="E141" s="262" t="s">
        <v>424</v>
      </c>
      <c r="F141" s="263">
        <v>0</v>
      </c>
      <c r="G141" s="264">
        <v>1.9999999999999999E-6</v>
      </c>
      <c r="H141" s="262" t="s">
        <v>425</v>
      </c>
    </row>
    <row r="142" spans="1:8">
      <c r="A142" s="262" t="s">
        <v>426</v>
      </c>
      <c r="B142" s="262" t="s">
        <v>422</v>
      </c>
      <c r="C142" s="262" t="s">
        <v>407</v>
      </c>
      <c r="D142" s="262" t="s">
        <v>424</v>
      </c>
      <c r="E142" s="262" t="s">
        <v>423</v>
      </c>
      <c r="F142" s="263">
        <v>0</v>
      </c>
      <c r="G142" s="264">
        <v>2.7E-6</v>
      </c>
      <c r="H142" s="262" t="s">
        <v>425</v>
      </c>
    </row>
    <row r="143" spans="1:8">
      <c r="A143" s="262" t="s">
        <v>437</v>
      </c>
      <c r="B143" s="262" t="s">
        <v>422</v>
      </c>
      <c r="C143" s="262" t="s">
        <v>407</v>
      </c>
      <c r="D143" s="262" t="s">
        <v>423</v>
      </c>
      <c r="E143" s="262" t="s">
        <v>424</v>
      </c>
      <c r="F143" s="263">
        <v>0</v>
      </c>
      <c r="G143" s="264">
        <v>6.5600000000000005E-7</v>
      </c>
      <c r="H143" s="262" t="s">
        <v>425</v>
      </c>
    </row>
    <row r="144" spans="1:8">
      <c r="A144" s="262" t="s">
        <v>427</v>
      </c>
      <c r="B144" s="262" t="s">
        <v>422</v>
      </c>
      <c r="C144" s="262" t="s">
        <v>407</v>
      </c>
      <c r="D144" s="262" t="s">
        <v>423</v>
      </c>
      <c r="E144" s="262" t="s">
        <v>424</v>
      </c>
      <c r="F144" s="263">
        <v>0</v>
      </c>
      <c r="G144" s="264">
        <v>6.0000000000000002E-6</v>
      </c>
      <c r="H144" s="262" t="s">
        <v>425</v>
      </c>
    </row>
    <row r="145" spans="1:8">
      <c r="A145" s="262" t="s">
        <v>427</v>
      </c>
      <c r="B145" s="262" t="s">
        <v>422</v>
      </c>
      <c r="C145" s="262" t="s">
        <v>407</v>
      </c>
      <c r="D145" s="262" t="s">
        <v>424</v>
      </c>
      <c r="E145" s="262" t="s">
        <v>423</v>
      </c>
      <c r="F145" s="263">
        <v>0</v>
      </c>
      <c r="G145" s="264">
        <v>1.3699999999999999E-5</v>
      </c>
      <c r="H145" s="262" t="s">
        <v>425</v>
      </c>
    </row>
    <row r="146" spans="1:8">
      <c r="A146" s="262" t="s">
        <v>434</v>
      </c>
      <c r="B146" s="262" t="s">
        <v>422</v>
      </c>
      <c r="C146" s="262" t="s">
        <v>407</v>
      </c>
      <c r="D146" s="262" t="s">
        <v>423</v>
      </c>
      <c r="E146" s="262" t="s">
        <v>424</v>
      </c>
      <c r="F146" s="263">
        <v>0</v>
      </c>
      <c r="G146" s="264">
        <v>1.1200000000000001E-6</v>
      </c>
      <c r="H146" s="262" t="s">
        <v>425</v>
      </c>
    </row>
    <row r="147" spans="1:8">
      <c r="A147" s="262" t="s">
        <v>428</v>
      </c>
      <c r="B147" s="262" t="s">
        <v>422</v>
      </c>
      <c r="C147" s="262" t="s">
        <v>407</v>
      </c>
      <c r="D147" s="262" t="s">
        <v>423</v>
      </c>
      <c r="E147" s="262" t="s">
        <v>424</v>
      </c>
      <c r="F147" s="263">
        <v>0</v>
      </c>
      <c r="G147" s="264">
        <v>1.29E-5</v>
      </c>
      <c r="H147" s="262" t="s">
        <v>425</v>
      </c>
    </row>
    <row r="148" spans="1:8">
      <c r="A148" s="262" t="s">
        <v>429</v>
      </c>
      <c r="B148" s="262" t="s">
        <v>422</v>
      </c>
      <c r="C148" s="262" t="s">
        <v>407</v>
      </c>
      <c r="D148" s="262" t="s">
        <v>423</v>
      </c>
      <c r="E148" s="262" t="s">
        <v>424</v>
      </c>
      <c r="F148" s="263">
        <v>0</v>
      </c>
      <c r="G148" s="264">
        <v>1.5E-5</v>
      </c>
      <c r="H148" s="262" t="s">
        <v>425</v>
      </c>
    </row>
    <row r="149" spans="1:8">
      <c r="A149" s="262" t="s">
        <v>429</v>
      </c>
      <c r="B149" s="262" t="s">
        <v>422</v>
      </c>
      <c r="C149" s="262" t="s">
        <v>407</v>
      </c>
      <c r="D149" s="262" t="s">
        <v>424</v>
      </c>
      <c r="E149" s="262" t="s">
        <v>423</v>
      </c>
      <c r="F149" s="263">
        <v>0</v>
      </c>
      <c r="G149" s="264">
        <v>7.7000000000000004E-7</v>
      </c>
      <c r="H149" s="262" t="s">
        <v>425</v>
      </c>
    </row>
    <row r="150" spans="1:8">
      <c r="A150" s="262" t="s">
        <v>430</v>
      </c>
      <c r="B150" s="262" t="s">
        <v>422</v>
      </c>
      <c r="C150" s="262" t="s">
        <v>407</v>
      </c>
      <c r="D150" s="262" t="s">
        <v>423</v>
      </c>
      <c r="E150" s="262" t="s">
        <v>424</v>
      </c>
      <c r="F150" s="263">
        <v>0</v>
      </c>
      <c r="G150" s="264">
        <v>6.4999999999999996E-6</v>
      </c>
      <c r="H150" s="262" t="s">
        <v>425</v>
      </c>
    </row>
    <row r="151" spans="1:8">
      <c r="A151" s="262" t="s">
        <v>431</v>
      </c>
      <c r="B151" s="262" t="s">
        <v>422</v>
      </c>
      <c r="C151" s="262" t="s">
        <v>407</v>
      </c>
      <c r="D151" s="262" t="s">
        <v>423</v>
      </c>
      <c r="E151" s="262" t="s">
        <v>424</v>
      </c>
      <c r="F151" s="263">
        <v>0</v>
      </c>
      <c r="G151" s="264">
        <v>6.4999999999999996E-6</v>
      </c>
      <c r="H151" s="262" t="s">
        <v>425</v>
      </c>
    </row>
    <row r="152" spans="1:8">
      <c r="A152" s="262" t="s">
        <v>430</v>
      </c>
      <c r="B152" s="262" t="s">
        <v>422</v>
      </c>
      <c r="C152" s="262" t="s">
        <v>407</v>
      </c>
      <c r="D152" s="262" t="s">
        <v>424</v>
      </c>
      <c r="E152" s="262" t="s">
        <v>423</v>
      </c>
      <c r="F152" s="263">
        <v>0</v>
      </c>
      <c r="G152" s="264">
        <v>9.0000000000000002E-6</v>
      </c>
      <c r="H152" s="262" t="s">
        <v>425</v>
      </c>
    </row>
    <row r="153" spans="1:8">
      <c r="A153" s="262" t="s">
        <v>431</v>
      </c>
      <c r="B153" s="262" t="s">
        <v>422</v>
      </c>
      <c r="C153" s="262" t="s">
        <v>407</v>
      </c>
      <c r="D153" s="262" t="s">
        <v>424</v>
      </c>
      <c r="E153" s="262" t="s">
        <v>423</v>
      </c>
      <c r="F153" s="263">
        <v>0</v>
      </c>
      <c r="G153" s="264">
        <v>9.0000000000000002E-6</v>
      </c>
      <c r="H153" s="262" t="s">
        <v>425</v>
      </c>
    </row>
    <row r="154" spans="1:8">
      <c r="A154" s="262" t="s">
        <v>432</v>
      </c>
      <c r="B154" s="262" t="s">
        <v>422</v>
      </c>
      <c r="C154" s="262" t="s">
        <v>407</v>
      </c>
      <c r="D154" s="262" t="s">
        <v>423</v>
      </c>
      <c r="E154" s="262" t="s">
        <v>424</v>
      </c>
      <c r="F154" s="263">
        <v>0</v>
      </c>
      <c r="G154" s="264">
        <v>9.6299999999999993E-6</v>
      </c>
      <c r="H154" s="262" t="s">
        <v>425</v>
      </c>
    </row>
    <row r="155" spans="1:8">
      <c r="A155" s="262" t="s">
        <v>432</v>
      </c>
      <c r="B155" s="262" t="s">
        <v>422</v>
      </c>
      <c r="C155" s="262" t="s">
        <v>407</v>
      </c>
      <c r="D155" s="262" t="s">
        <v>423</v>
      </c>
      <c r="E155" s="262" t="s">
        <v>424</v>
      </c>
      <c r="F155" s="263">
        <v>0</v>
      </c>
      <c r="G155" s="264">
        <v>4.3699999999999999E-10</v>
      </c>
      <c r="H155" s="262" t="s">
        <v>425</v>
      </c>
    </row>
    <row r="156" spans="1:8">
      <c r="A156" s="262" t="s">
        <v>434</v>
      </c>
      <c r="B156" s="262" t="s">
        <v>435</v>
      </c>
      <c r="C156" s="262" t="s">
        <v>407</v>
      </c>
      <c r="D156" s="262" t="s">
        <v>423</v>
      </c>
      <c r="E156" s="262" t="s">
        <v>424</v>
      </c>
      <c r="F156" s="263">
        <v>0</v>
      </c>
      <c r="G156" s="264">
        <v>1.9999999999999999E-7</v>
      </c>
      <c r="H156" s="262" t="s">
        <v>425</v>
      </c>
    </row>
    <row r="157" spans="1:8">
      <c r="A157" s="262" t="s">
        <v>427</v>
      </c>
      <c r="B157" s="262" t="s">
        <v>435</v>
      </c>
      <c r="C157" s="262" t="s">
        <v>407</v>
      </c>
      <c r="D157" s="262" t="s">
        <v>423</v>
      </c>
      <c r="E157" s="262" t="s">
        <v>424</v>
      </c>
      <c r="F157" s="263">
        <v>0</v>
      </c>
      <c r="G157" s="264">
        <v>1.9999999999999999E-7</v>
      </c>
      <c r="H157" s="262" t="s">
        <v>425</v>
      </c>
    </row>
    <row r="158" spans="1:8">
      <c r="A158" s="262" t="s">
        <v>433</v>
      </c>
      <c r="B158" s="262" t="s">
        <v>435</v>
      </c>
      <c r="C158" s="262" t="s">
        <v>407</v>
      </c>
      <c r="D158" s="262" t="s">
        <v>423</v>
      </c>
      <c r="E158" s="262" t="s">
        <v>424</v>
      </c>
      <c r="F158" s="263">
        <v>0</v>
      </c>
      <c r="G158" s="264">
        <v>4.3699999999999999E-10</v>
      </c>
      <c r="H158" s="262" t="s">
        <v>425</v>
      </c>
    </row>
    <row r="159" spans="1:8">
      <c r="A159" s="262" t="s">
        <v>432</v>
      </c>
      <c r="B159" s="262" t="s">
        <v>435</v>
      </c>
      <c r="C159" s="262" t="s">
        <v>407</v>
      </c>
      <c r="D159" s="262" t="s">
        <v>423</v>
      </c>
      <c r="E159" s="262" t="s">
        <v>424</v>
      </c>
      <c r="F159" s="263">
        <v>0</v>
      </c>
      <c r="G159" s="264">
        <v>9.6299999999999993E-6</v>
      </c>
      <c r="H159" s="262" t="s">
        <v>425</v>
      </c>
    </row>
    <row r="160" spans="1:8">
      <c r="A160" s="262" t="s">
        <v>426</v>
      </c>
      <c r="B160" s="262" t="s">
        <v>435</v>
      </c>
      <c r="C160" s="262" t="s">
        <v>407</v>
      </c>
      <c r="D160" s="262" t="s">
        <v>423</v>
      </c>
      <c r="E160" s="262" t="s">
        <v>424</v>
      </c>
      <c r="F160" s="263">
        <v>0</v>
      </c>
      <c r="G160" s="264">
        <v>1.9999999999999999E-7</v>
      </c>
      <c r="H160" s="262" t="s">
        <v>425</v>
      </c>
    </row>
    <row r="161" spans="1:8">
      <c r="A161" s="262" t="s">
        <v>421</v>
      </c>
      <c r="B161" s="262" t="s">
        <v>436</v>
      </c>
      <c r="C161" s="262" t="s">
        <v>407</v>
      </c>
      <c r="D161" s="262" t="s">
        <v>423</v>
      </c>
      <c r="E161" s="262" t="s">
        <v>424</v>
      </c>
      <c r="F161" s="263">
        <v>0</v>
      </c>
      <c r="G161" s="264">
        <v>6.5700000000000002E-7</v>
      </c>
      <c r="H161" s="262" t="s">
        <v>425</v>
      </c>
    </row>
    <row r="162" spans="1:8">
      <c r="A162" s="262" t="s">
        <v>421</v>
      </c>
      <c r="B162" s="262" t="s">
        <v>436</v>
      </c>
      <c r="C162" s="262" t="s">
        <v>407</v>
      </c>
      <c r="D162" s="262" t="s">
        <v>424</v>
      </c>
      <c r="E162" s="262" t="s">
        <v>423</v>
      </c>
      <c r="F162" s="263">
        <v>0</v>
      </c>
      <c r="G162" s="264">
        <v>1.64E-10</v>
      </c>
      <c r="H162" s="262" t="s">
        <v>425</v>
      </c>
    </row>
    <row r="163" spans="1:8">
      <c r="A163" s="262" t="s">
        <v>426</v>
      </c>
      <c r="B163" s="262" t="s">
        <v>436</v>
      </c>
      <c r="C163" s="262" t="s">
        <v>407</v>
      </c>
      <c r="D163" s="262" t="s">
        <v>423</v>
      </c>
      <c r="E163" s="262" t="s">
        <v>424</v>
      </c>
      <c r="F163" s="263">
        <v>0</v>
      </c>
      <c r="G163" s="264">
        <v>1.9999999999999999E-6</v>
      </c>
      <c r="H163" s="262" t="s">
        <v>425</v>
      </c>
    </row>
    <row r="164" spans="1:8">
      <c r="A164" s="262" t="s">
        <v>437</v>
      </c>
      <c r="B164" s="262" t="s">
        <v>436</v>
      </c>
      <c r="C164" s="262" t="s">
        <v>407</v>
      </c>
      <c r="D164" s="262" t="s">
        <v>423</v>
      </c>
      <c r="E164" s="262" t="s">
        <v>424</v>
      </c>
      <c r="F164" s="263">
        <v>0</v>
      </c>
      <c r="G164" s="264">
        <v>6.5600000000000005E-7</v>
      </c>
      <c r="H164" s="262" t="s">
        <v>425</v>
      </c>
    </row>
    <row r="165" spans="1:8">
      <c r="A165" s="262" t="s">
        <v>427</v>
      </c>
      <c r="B165" s="262" t="s">
        <v>436</v>
      </c>
      <c r="C165" s="262" t="s">
        <v>407</v>
      </c>
      <c r="D165" s="262" t="s">
        <v>423</v>
      </c>
      <c r="E165" s="262" t="s">
        <v>424</v>
      </c>
      <c r="F165" s="263">
        <v>0</v>
      </c>
      <c r="G165" s="264">
        <v>6.0000000000000002E-6</v>
      </c>
      <c r="H165" s="262" t="s">
        <v>425</v>
      </c>
    </row>
    <row r="166" spans="1:8">
      <c r="A166" s="262" t="s">
        <v>427</v>
      </c>
      <c r="B166" s="262" t="s">
        <v>436</v>
      </c>
      <c r="C166" s="262" t="s">
        <v>407</v>
      </c>
      <c r="D166" s="262" t="s">
        <v>424</v>
      </c>
      <c r="E166" s="262" t="s">
        <v>423</v>
      </c>
      <c r="F166" s="263">
        <v>0</v>
      </c>
      <c r="G166" s="264">
        <v>6.0299999999999999E-6</v>
      </c>
      <c r="H166" s="262" t="s">
        <v>425</v>
      </c>
    </row>
    <row r="167" spans="1:8">
      <c r="A167" s="262" t="s">
        <v>428</v>
      </c>
      <c r="B167" s="262" t="s">
        <v>436</v>
      </c>
      <c r="C167" s="262" t="s">
        <v>407</v>
      </c>
      <c r="D167" s="262" t="s">
        <v>423</v>
      </c>
      <c r="E167" s="262" t="s">
        <v>424</v>
      </c>
      <c r="F167" s="263">
        <v>0</v>
      </c>
      <c r="G167" s="264">
        <v>1.29E-5</v>
      </c>
      <c r="H167" s="262" t="s">
        <v>425</v>
      </c>
    </row>
    <row r="168" spans="1:8">
      <c r="A168" s="262" t="s">
        <v>429</v>
      </c>
      <c r="B168" s="262" t="s">
        <v>436</v>
      </c>
      <c r="C168" s="262" t="s">
        <v>407</v>
      </c>
      <c r="D168" s="262" t="s">
        <v>423</v>
      </c>
      <c r="E168" s="262" t="s">
        <v>424</v>
      </c>
      <c r="F168" s="263">
        <v>0</v>
      </c>
      <c r="G168" s="264">
        <v>1.5E-5</v>
      </c>
      <c r="H168" s="262" t="s">
        <v>425</v>
      </c>
    </row>
    <row r="169" spans="1:8">
      <c r="A169" s="262" t="s">
        <v>430</v>
      </c>
      <c r="B169" s="262" t="s">
        <v>436</v>
      </c>
      <c r="C169" s="262" t="s">
        <v>407</v>
      </c>
      <c r="D169" s="262" t="s">
        <v>423</v>
      </c>
      <c r="E169" s="262" t="s">
        <v>424</v>
      </c>
      <c r="F169" s="263">
        <v>0</v>
      </c>
      <c r="G169" s="264">
        <v>6.4999999999999996E-6</v>
      </c>
      <c r="H169" s="262" t="s">
        <v>425</v>
      </c>
    </row>
    <row r="170" spans="1:8">
      <c r="A170" s="262" t="s">
        <v>431</v>
      </c>
      <c r="B170" s="262" t="s">
        <v>436</v>
      </c>
      <c r="C170" s="262" t="s">
        <v>407</v>
      </c>
      <c r="D170" s="262" t="s">
        <v>423</v>
      </c>
      <c r="E170" s="262" t="s">
        <v>424</v>
      </c>
      <c r="F170" s="263">
        <v>0</v>
      </c>
      <c r="G170" s="264">
        <v>6.4999999999999996E-6</v>
      </c>
      <c r="H170" s="262" t="s">
        <v>425</v>
      </c>
    </row>
    <row r="171" spans="1:8">
      <c r="A171" s="262" t="s">
        <v>437</v>
      </c>
      <c r="B171" s="262" t="s">
        <v>422</v>
      </c>
      <c r="C171" s="262" t="s">
        <v>407</v>
      </c>
      <c r="D171" s="262" t="s">
        <v>424</v>
      </c>
      <c r="E171" s="262" t="s">
        <v>423</v>
      </c>
      <c r="F171" s="263">
        <v>0</v>
      </c>
      <c r="G171" s="264">
        <v>6.9999999999999997E-7</v>
      </c>
      <c r="H171" s="262" t="s">
        <v>425</v>
      </c>
    </row>
    <row r="172" spans="1:8">
      <c r="A172" s="262" t="s">
        <v>421</v>
      </c>
      <c r="B172" s="262"/>
      <c r="C172" s="262" t="s">
        <v>395</v>
      </c>
      <c r="D172" s="262" t="s">
        <v>423</v>
      </c>
      <c r="E172" s="262" t="s">
        <v>423</v>
      </c>
      <c r="F172" s="263">
        <v>0.995</v>
      </c>
      <c r="G172" s="264">
        <v>56.6</v>
      </c>
      <c r="H172" s="262" t="s">
        <v>438</v>
      </c>
    </row>
    <row r="173" spans="1:8">
      <c r="A173" s="262" t="s">
        <v>426</v>
      </c>
      <c r="B173" s="262"/>
      <c r="C173" s="262" t="s">
        <v>395</v>
      </c>
      <c r="D173" s="262" t="s">
        <v>423</v>
      </c>
      <c r="E173" s="262" t="s">
        <v>423</v>
      </c>
      <c r="F173" s="263">
        <v>0.99299999999999999</v>
      </c>
      <c r="G173" s="264">
        <v>78.900000000000006</v>
      </c>
      <c r="H173" s="262"/>
    </row>
    <row r="174" spans="1:8">
      <c r="A174" s="262" t="s">
        <v>426</v>
      </c>
      <c r="B174" s="262"/>
      <c r="C174" s="262" t="s">
        <v>395</v>
      </c>
      <c r="D174" s="262" t="s">
        <v>423</v>
      </c>
      <c r="E174" s="262" t="s">
        <v>423</v>
      </c>
      <c r="F174" s="263">
        <v>0.99299999999999999</v>
      </c>
      <c r="G174" s="264">
        <v>78.900000000000006</v>
      </c>
      <c r="H174" s="262"/>
    </row>
    <row r="175" spans="1:8">
      <c r="A175" s="262" t="s">
        <v>421</v>
      </c>
      <c r="B175" s="262"/>
      <c r="C175" s="262" t="s">
        <v>395</v>
      </c>
      <c r="D175" s="262" t="s">
        <v>423</v>
      </c>
      <c r="E175" s="262" t="s">
        <v>423</v>
      </c>
      <c r="F175" s="263">
        <v>0.995</v>
      </c>
      <c r="G175" s="264">
        <v>56.6</v>
      </c>
      <c r="H175" s="262" t="s">
        <v>425</v>
      </c>
    </row>
    <row r="176" spans="1:8">
      <c r="A176" s="262" t="s">
        <v>426</v>
      </c>
      <c r="B176" s="262"/>
      <c r="C176" s="262" t="s">
        <v>395</v>
      </c>
      <c r="D176" s="262" t="s">
        <v>423</v>
      </c>
      <c r="E176" s="262" t="s">
        <v>423</v>
      </c>
      <c r="F176" s="263">
        <v>0.99299999999999999</v>
      </c>
      <c r="G176" s="264">
        <v>78.900000000000006</v>
      </c>
      <c r="H176" s="262"/>
    </row>
    <row r="177" spans="1:8">
      <c r="A177" s="262" t="s">
        <v>437</v>
      </c>
      <c r="B177" s="262"/>
      <c r="C177" s="262" t="s">
        <v>395</v>
      </c>
      <c r="D177" s="262" t="s">
        <v>423</v>
      </c>
      <c r="E177" s="262" t="s">
        <v>423</v>
      </c>
      <c r="F177" s="263">
        <v>0.995</v>
      </c>
      <c r="G177" s="264">
        <v>63.1</v>
      </c>
      <c r="H177" s="262"/>
    </row>
    <row r="178" spans="1:8">
      <c r="A178" s="262" t="s">
        <v>427</v>
      </c>
      <c r="B178" s="262"/>
      <c r="C178" s="262" t="s">
        <v>395</v>
      </c>
      <c r="D178" s="262" t="s">
        <v>423</v>
      </c>
      <c r="E178" s="262" t="s">
        <v>423</v>
      </c>
      <c r="F178" s="263">
        <v>0.99</v>
      </c>
      <c r="G178" s="264">
        <v>74.099999999999994</v>
      </c>
      <c r="H178" s="262"/>
    </row>
    <row r="179" spans="1:8">
      <c r="A179" s="262" t="s">
        <v>434</v>
      </c>
      <c r="B179" s="262"/>
      <c r="C179" s="262" t="s">
        <v>395</v>
      </c>
      <c r="D179" s="262" t="s">
        <v>423</v>
      </c>
      <c r="E179" s="262" t="s">
        <v>423</v>
      </c>
      <c r="F179" s="263">
        <v>0.99</v>
      </c>
      <c r="G179" s="264">
        <v>73.7</v>
      </c>
      <c r="H179" s="262"/>
    </row>
    <row r="180" spans="1:8">
      <c r="A180" s="262" t="s">
        <v>428</v>
      </c>
      <c r="B180" s="262"/>
      <c r="C180" s="262" t="s">
        <v>395</v>
      </c>
      <c r="D180" s="262" t="s">
        <v>423</v>
      </c>
      <c r="E180" s="262" t="s">
        <v>423</v>
      </c>
      <c r="F180" s="263">
        <v>0.98</v>
      </c>
      <c r="G180" s="264">
        <v>102</v>
      </c>
      <c r="H180" s="262"/>
    </row>
    <row r="181" spans="1:8">
      <c r="A181" s="262" t="s">
        <v>430</v>
      </c>
      <c r="B181" s="262"/>
      <c r="C181" s="262" t="s">
        <v>395</v>
      </c>
      <c r="D181" s="262" t="s">
        <v>423</v>
      </c>
      <c r="E181" s="262" t="s">
        <v>423</v>
      </c>
      <c r="F181" s="263">
        <v>1</v>
      </c>
      <c r="G181" s="264">
        <v>112</v>
      </c>
      <c r="H181" s="262"/>
    </row>
    <row r="182" spans="1:8">
      <c r="A182" s="262" t="s">
        <v>431</v>
      </c>
      <c r="B182" s="262"/>
      <c r="C182" s="262" t="s">
        <v>395</v>
      </c>
      <c r="D182" s="262" t="s">
        <v>423</v>
      </c>
      <c r="E182" s="262" t="s">
        <v>423</v>
      </c>
      <c r="F182" s="263">
        <v>1</v>
      </c>
      <c r="G182" s="264">
        <v>100</v>
      </c>
      <c r="H182" s="262"/>
    </row>
    <row r="183" spans="1:8">
      <c r="A183" s="262" t="s">
        <v>432</v>
      </c>
      <c r="B183" s="262"/>
      <c r="C183" s="262" t="s">
        <v>395</v>
      </c>
      <c r="D183" s="262" t="s">
        <v>423</v>
      </c>
      <c r="E183" s="262" t="s">
        <v>423</v>
      </c>
      <c r="F183" s="263">
        <v>0.995</v>
      </c>
      <c r="G183" s="264">
        <v>70.8</v>
      </c>
      <c r="H183" s="262"/>
    </row>
    <row r="184" spans="1:8">
      <c r="A184" s="262" t="s">
        <v>433</v>
      </c>
      <c r="B184" s="262"/>
      <c r="C184" s="262" t="s">
        <v>395</v>
      </c>
      <c r="D184" s="262" t="s">
        <v>423</v>
      </c>
      <c r="E184" s="262" t="s">
        <v>423</v>
      </c>
      <c r="F184" s="263">
        <v>0.995</v>
      </c>
      <c r="G184" s="264">
        <v>54.6</v>
      </c>
      <c r="H184" s="262"/>
    </row>
    <row r="185" spans="1:8">
      <c r="A185" s="262" t="s">
        <v>429</v>
      </c>
      <c r="B185" s="262"/>
      <c r="C185" s="262" t="s">
        <v>395</v>
      </c>
      <c r="D185" s="262" t="s">
        <v>423</v>
      </c>
      <c r="E185" s="262" t="s">
        <v>423</v>
      </c>
      <c r="F185" s="263">
        <v>0.99199999999999999</v>
      </c>
      <c r="G185" s="264">
        <v>94.1</v>
      </c>
      <c r="H185" s="262"/>
    </row>
    <row r="186" spans="1:8">
      <c r="A186" s="262" t="s">
        <v>421</v>
      </c>
      <c r="B186" s="262" t="s">
        <v>422</v>
      </c>
      <c r="C186" s="262" t="s">
        <v>411</v>
      </c>
      <c r="D186" s="262" t="s">
        <v>424</v>
      </c>
      <c r="E186" s="262" t="s">
        <v>423</v>
      </c>
      <c r="F186" s="263">
        <v>0</v>
      </c>
      <c r="G186" s="264">
        <v>2.7499999999999998E-9</v>
      </c>
      <c r="H186" s="262" t="s">
        <v>425</v>
      </c>
    </row>
    <row r="187" spans="1:8">
      <c r="A187" s="262" t="s">
        <v>426</v>
      </c>
      <c r="B187" s="262" t="s">
        <v>422</v>
      </c>
      <c r="C187" s="262" t="s">
        <v>411</v>
      </c>
      <c r="D187" s="262" t="s">
        <v>423</v>
      </c>
      <c r="E187" s="262" t="s">
        <v>424</v>
      </c>
      <c r="F187" s="263">
        <v>0</v>
      </c>
      <c r="G187" s="264">
        <v>2.0100000000000001E-8</v>
      </c>
      <c r="H187" s="262" t="s">
        <v>425</v>
      </c>
    </row>
    <row r="188" spans="1:8">
      <c r="A188" s="262" t="s">
        <v>426</v>
      </c>
      <c r="B188" s="262" t="s">
        <v>422</v>
      </c>
      <c r="C188" s="262" t="s">
        <v>411</v>
      </c>
      <c r="D188" s="262" t="s">
        <v>424</v>
      </c>
      <c r="E188" s="262" t="s">
        <v>423</v>
      </c>
      <c r="F188" s="263">
        <v>0</v>
      </c>
      <c r="G188" s="264">
        <v>7.0000000000000005E-8</v>
      </c>
      <c r="H188" s="262" t="s">
        <v>425</v>
      </c>
    </row>
    <row r="189" spans="1:8">
      <c r="A189" s="262" t="s">
        <v>429</v>
      </c>
      <c r="B189" s="262" t="s">
        <v>422</v>
      </c>
      <c r="C189" s="262" t="s">
        <v>411</v>
      </c>
      <c r="D189" s="262" t="s">
        <v>423</v>
      </c>
      <c r="E189" s="262" t="s">
        <v>424</v>
      </c>
      <c r="F189" s="263">
        <v>0</v>
      </c>
      <c r="G189" s="264">
        <v>1.4669999999999999E-4</v>
      </c>
      <c r="H189" s="262" t="s">
        <v>425</v>
      </c>
    </row>
    <row r="190" spans="1:8">
      <c r="A190" s="262" t="s">
        <v>430</v>
      </c>
      <c r="B190" s="262" t="s">
        <v>422</v>
      </c>
      <c r="C190" s="262" t="s">
        <v>411</v>
      </c>
      <c r="D190" s="262" t="s">
        <v>423</v>
      </c>
      <c r="E190" s="262" t="s">
        <v>424</v>
      </c>
      <c r="F190" s="263">
        <v>0</v>
      </c>
      <c r="G190" s="264">
        <v>1.552E-4</v>
      </c>
      <c r="H190" s="262" t="s">
        <v>425</v>
      </c>
    </row>
    <row r="191" spans="1:8">
      <c r="A191" s="262" t="s">
        <v>431</v>
      </c>
      <c r="B191" s="262" t="s">
        <v>422</v>
      </c>
      <c r="C191" s="262" t="s">
        <v>411</v>
      </c>
      <c r="D191" s="262" t="s">
        <v>423</v>
      </c>
      <c r="E191" s="262" t="s">
        <v>424</v>
      </c>
      <c r="F191" s="263">
        <v>0</v>
      </c>
      <c r="G191" s="264">
        <v>1.552E-4</v>
      </c>
      <c r="H191" s="262" t="s">
        <v>425</v>
      </c>
    </row>
    <row r="192" spans="1:8">
      <c r="A192" s="262" t="s">
        <v>426</v>
      </c>
      <c r="B192" s="262" t="s">
        <v>436</v>
      </c>
      <c r="C192" s="262" t="s">
        <v>411</v>
      </c>
      <c r="D192" s="262" t="s">
        <v>423</v>
      </c>
      <c r="E192" s="262" t="s">
        <v>424</v>
      </c>
      <c r="F192" s="263">
        <v>0</v>
      </c>
      <c r="G192" s="264">
        <v>2.0100000000000001E-8</v>
      </c>
      <c r="H192" s="262" t="s">
        <v>425</v>
      </c>
    </row>
    <row r="193" spans="1:8">
      <c r="A193" s="262" t="s">
        <v>429</v>
      </c>
      <c r="B193" s="262" t="s">
        <v>436</v>
      </c>
      <c r="C193" s="262" t="s">
        <v>411</v>
      </c>
      <c r="D193" s="262" t="s">
        <v>423</v>
      </c>
      <c r="E193" s="262" t="s">
        <v>424</v>
      </c>
      <c r="F193" s="263">
        <v>0</v>
      </c>
      <c r="G193" s="264">
        <v>1.4669999999999999E-4</v>
      </c>
      <c r="H193" s="262" t="s">
        <v>425</v>
      </c>
    </row>
    <row r="194" spans="1:8">
      <c r="A194" s="262" t="s">
        <v>430</v>
      </c>
      <c r="B194" s="262" t="s">
        <v>436</v>
      </c>
      <c r="C194" s="262" t="s">
        <v>411</v>
      </c>
      <c r="D194" s="262" t="s">
        <v>423</v>
      </c>
      <c r="E194" s="262" t="s">
        <v>424</v>
      </c>
      <c r="F194" s="263">
        <v>0</v>
      </c>
      <c r="G194" s="264">
        <v>1.552E-4</v>
      </c>
      <c r="H194" s="262" t="s">
        <v>425</v>
      </c>
    </row>
    <row r="195" spans="1:8">
      <c r="A195" s="262" t="s">
        <v>431</v>
      </c>
      <c r="B195" s="262" t="s">
        <v>436</v>
      </c>
      <c r="C195" s="262" t="s">
        <v>411</v>
      </c>
      <c r="D195" s="262" t="s">
        <v>423</v>
      </c>
      <c r="E195" s="262" t="s">
        <v>424</v>
      </c>
      <c r="F195" s="263">
        <v>0</v>
      </c>
      <c r="G195" s="264">
        <v>1.552E-4</v>
      </c>
      <c r="H195" s="262" t="s">
        <v>425</v>
      </c>
    </row>
    <row r="196" spans="1:8">
      <c r="A196" s="262" t="s">
        <v>421</v>
      </c>
      <c r="B196" s="262" t="s">
        <v>436</v>
      </c>
      <c r="C196" s="262" t="s">
        <v>411</v>
      </c>
      <c r="D196" s="262" t="s">
        <v>424</v>
      </c>
      <c r="E196" s="262" t="s">
        <v>423</v>
      </c>
      <c r="F196" s="263">
        <v>0</v>
      </c>
      <c r="G196" s="264">
        <v>9.4600000000000003E-7</v>
      </c>
      <c r="H196" s="262" t="s">
        <v>425</v>
      </c>
    </row>
    <row r="197" spans="1:8">
      <c r="A197" s="262" t="s">
        <v>427</v>
      </c>
      <c r="B197" s="262" t="s">
        <v>436</v>
      </c>
      <c r="C197" s="262" t="s">
        <v>411</v>
      </c>
      <c r="D197" s="262" t="s">
        <v>424</v>
      </c>
      <c r="E197" s="262" t="s">
        <v>423</v>
      </c>
      <c r="F197" s="263">
        <v>0</v>
      </c>
      <c r="G197" s="264">
        <v>1.9999999999999999E-7</v>
      </c>
      <c r="H197" s="262" t="s">
        <v>425</v>
      </c>
    </row>
    <row r="198" spans="1:8">
      <c r="A198" s="262" t="s">
        <v>429</v>
      </c>
      <c r="B198" s="262" t="s">
        <v>422</v>
      </c>
      <c r="C198" s="262" t="s">
        <v>411</v>
      </c>
      <c r="D198" s="262" t="s">
        <v>424</v>
      </c>
      <c r="E198" s="262" t="s">
        <v>423</v>
      </c>
      <c r="F198" s="263">
        <v>0</v>
      </c>
      <c r="G198" s="264">
        <v>8.7999999999999994E-8</v>
      </c>
      <c r="H198" s="262" t="s">
        <v>425</v>
      </c>
    </row>
    <row r="199" spans="1:8">
      <c r="A199" s="262" t="s">
        <v>430</v>
      </c>
      <c r="B199" s="262" t="s">
        <v>422</v>
      </c>
      <c r="C199" s="262" t="s">
        <v>411</v>
      </c>
      <c r="D199" s="262" t="s">
        <v>424</v>
      </c>
      <c r="E199" s="262" t="s">
        <v>423</v>
      </c>
      <c r="F199" s="263">
        <v>0</v>
      </c>
      <c r="G199" s="264">
        <v>4.3099999999999998E-7</v>
      </c>
      <c r="H199" s="262" t="s">
        <v>425</v>
      </c>
    </row>
    <row r="200" spans="1:8">
      <c r="A200" s="262" t="s">
        <v>431</v>
      </c>
      <c r="B200" s="262" t="s">
        <v>422</v>
      </c>
      <c r="C200" s="262" t="s">
        <v>411</v>
      </c>
      <c r="D200" s="262" t="s">
        <v>424</v>
      </c>
      <c r="E200" s="262" t="s">
        <v>423</v>
      </c>
      <c r="F200" s="263">
        <v>0</v>
      </c>
      <c r="G200" s="264">
        <v>4.3099999999999998E-7</v>
      </c>
      <c r="H200" s="262" t="s">
        <v>425</v>
      </c>
    </row>
    <row r="201" spans="1:8">
      <c r="A201" s="262" t="s">
        <v>437</v>
      </c>
      <c r="B201" s="262" t="s">
        <v>422</v>
      </c>
      <c r="C201" s="262" t="s">
        <v>411</v>
      </c>
      <c r="D201" s="262" t="s">
        <v>423</v>
      </c>
      <c r="E201" s="262" t="s">
        <v>424</v>
      </c>
      <c r="F201" s="263">
        <v>0</v>
      </c>
      <c r="G201" s="264">
        <v>2.0100000000000001E-8</v>
      </c>
      <c r="H201" s="262" t="s">
        <v>425</v>
      </c>
    </row>
    <row r="202" spans="1:8">
      <c r="A202" s="262" t="s">
        <v>434</v>
      </c>
      <c r="B202" s="262" t="s">
        <v>422</v>
      </c>
      <c r="C202" s="262" t="s">
        <v>411</v>
      </c>
      <c r="D202" s="262" t="s">
        <v>423</v>
      </c>
      <c r="E202" s="262" t="s">
        <v>424</v>
      </c>
      <c r="F202" s="263">
        <v>0</v>
      </c>
      <c r="G202" s="264">
        <v>2.0100000000000001E-8</v>
      </c>
      <c r="H202" s="262"/>
    </row>
    <row r="203" spans="1:8">
      <c r="A203" s="262" t="s">
        <v>437</v>
      </c>
      <c r="B203" s="262" t="s">
        <v>436</v>
      </c>
      <c r="C203" s="262" t="s">
        <v>411</v>
      </c>
      <c r="D203" s="262" t="s">
        <v>423</v>
      </c>
      <c r="E203" s="262" t="s">
        <v>424</v>
      </c>
      <c r="F203" s="263">
        <v>0</v>
      </c>
      <c r="G203" s="264">
        <v>2.0100000000000001E-8</v>
      </c>
      <c r="H203" s="262"/>
    </row>
    <row r="204" spans="1:8">
      <c r="A204" s="262" t="s">
        <v>426</v>
      </c>
      <c r="B204" s="262" t="s">
        <v>435</v>
      </c>
      <c r="C204" s="262" t="s">
        <v>411</v>
      </c>
      <c r="D204" s="262" t="s">
        <v>423</v>
      </c>
      <c r="E204" s="262" t="s">
        <v>424</v>
      </c>
      <c r="F204" s="263">
        <v>0</v>
      </c>
      <c r="G204" s="264">
        <v>2.0100000000000001E-8</v>
      </c>
      <c r="H204" s="262"/>
    </row>
    <row r="205" spans="1:8">
      <c r="A205" s="262" t="s">
        <v>427</v>
      </c>
      <c r="B205" s="262" t="s">
        <v>435</v>
      </c>
      <c r="C205" s="262" t="s">
        <v>411</v>
      </c>
      <c r="D205" s="262" t="s">
        <v>423</v>
      </c>
      <c r="E205" s="262" t="s">
        <v>424</v>
      </c>
      <c r="F205" s="263">
        <v>0</v>
      </c>
      <c r="G205" s="264">
        <v>2.0100000000000001E-8</v>
      </c>
      <c r="H205" s="262"/>
    </row>
    <row r="206" spans="1:8">
      <c r="A206" s="262" t="s">
        <v>434</v>
      </c>
      <c r="B206" s="262" t="s">
        <v>435</v>
      </c>
      <c r="C206" s="262" t="s">
        <v>411</v>
      </c>
      <c r="D206" s="262" t="s">
        <v>423</v>
      </c>
      <c r="E206" s="262" t="s">
        <v>424</v>
      </c>
      <c r="F206" s="263">
        <v>0</v>
      </c>
      <c r="G206" s="264">
        <v>2.0100000000000001E-8</v>
      </c>
      <c r="H206" s="262"/>
    </row>
    <row r="207" spans="1:8">
      <c r="A207" s="262" t="s">
        <v>421</v>
      </c>
      <c r="B207" s="262" t="s">
        <v>422</v>
      </c>
      <c r="C207" s="262" t="s">
        <v>405</v>
      </c>
      <c r="D207" s="262" t="s">
        <v>423</v>
      </c>
      <c r="E207" s="262" t="s">
        <v>424</v>
      </c>
      <c r="F207" s="263">
        <v>0</v>
      </c>
      <c r="G207" s="264">
        <v>2.2999999999999999E-7</v>
      </c>
      <c r="H207" s="262" t="s">
        <v>425</v>
      </c>
    </row>
    <row r="208" spans="1:8">
      <c r="A208" s="262" t="s">
        <v>421</v>
      </c>
      <c r="B208" s="262" t="s">
        <v>422</v>
      </c>
      <c r="C208" s="262" t="s">
        <v>405</v>
      </c>
      <c r="D208" s="262" t="s">
        <v>424</v>
      </c>
      <c r="E208" s="262" t="s">
        <v>423</v>
      </c>
      <c r="F208" s="263">
        <v>0</v>
      </c>
      <c r="G208" s="264">
        <v>1.08E-7</v>
      </c>
      <c r="H208" s="262" t="s">
        <v>425</v>
      </c>
    </row>
    <row r="209" spans="1:8">
      <c r="A209" s="262" t="s">
        <v>426</v>
      </c>
      <c r="B209" s="262" t="s">
        <v>422</v>
      </c>
      <c r="C209" s="262" t="s">
        <v>405</v>
      </c>
      <c r="D209" s="262" t="s">
        <v>423</v>
      </c>
      <c r="E209" s="262" t="s">
        <v>424</v>
      </c>
      <c r="F209" s="263">
        <v>0</v>
      </c>
      <c r="G209" s="264">
        <v>9.9999999999999995E-8</v>
      </c>
      <c r="H209" s="262" t="s">
        <v>425</v>
      </c>
    </row>
    <row r="210" spans="1:8">
      <c r="A210" s="262" t="s">
        <v>426</v>
      </c>
      <c r="B210" s="262" t="s">
        <v>422</v>
      </c>
      <c r="C210" s="262" t="s">
        <v>405</v>
      </c>
      <c r="D210" s="262" t="s">
        <v>424</v>
      </c>
      <c r="E210" s="262" t="s">
        <v>423</v>
      </c>
      <c r="F210" s="263">
        <v>0</v>
      </c>
      <c r="G210" s="264">
        <v>3.9999999999999998E-7</v>
      </c>
      <c r="H210" s="262" t="s">
        <v>425</v>
      </c>
    </row>
    <row r="211" spans="1:8">
      <c r="A211" s="262" t="s">
        <v>437</v>
      </c>
      <c r="B211" s="262" t="s">
        <v>422</v>
      </c>
      <c r="C211" s="262" t="s">
        <v>405</v>
      </c>
      <c r="D211" s="262" t="s">
        <v>423</v>
      </c>
      <c r="E211" s="262" t="s">
        <v>424</v>
      </c>
      <c r="F211" s="263">
        <v>0</v>
      </c>
      <c r="G211" s="264">
        <v>2.2999999999999999E-7</v>
      </c>
      <c r="H211" s="262" t="s">
        <v>425</v>
      </c>
    </row>
    <row r="212" spans="1:8">
      <c r="A212" s="262" t="s">
        <v>427</v>
      </c>
      <c r="B212" s="262" t="s">
        <v>422</v>
      </c>
      <c r="C212" s="262" t="s">
        <v>405</v>
      </c>
      <c r="D212" s="262" t="s">
        <v>423</v>
      </c>
      <c r="E212" s="262" t="s">
        <v>424</v>
      </c>
      <c r="F212" s="263">
        <v>0</v>
      </c>
      <c r="G212" s="264">
        <v>3.9299999999999999E-7</v>
      </c>
      <c r="H212" s="262" t="s">
        <v>425</v>
      </c>
    </row>
    <row r="213" spans="1:8">
      <c r="A213" s="262" t="s">
        <v>427</v>
      </c>
      <c r="B213" s="262" t="s">
        <v>422</v>
      </c>
      <c r="C213" s="262" t="s">
        <v>405</v>
      </c>
      <c r="D213" s="262" t="s">
        <v>424</v>
      </c>
      <c r="E213" s="262" t="s">
        <v>423</v>
      </c>
      <c r="F213" s="263">
        <v>0</v>
      </c>
      <c r="G213" s="264">
        <v>6.0299999999999999E-6</v>
      </c>
      <c r="H213" s="262" t="s">
        <v>425</v>
      </c>
    </row>
    <row r="214" spans="1:8">
      <c r="A214" s="262" t="s">
        <v>428</v>
      </c>
      <c r="B214" s="262" t="s">
        <v>422</v>
      </c>
      <c r="C214" s="262" t="s">
        <v>405</v>
      </c>
      <c r="D214" s="262" t="s">
        <v>423</v>
      </c>
      <c r="E214" s="262" t="s">
        <v>424</v>
      </c>
      <c r="F214" s="263">
        <v>0</v>
      </c>
      <c r="G214" s="264">
        <v>6.0700000000000003E-6</v>
      </c>
      <c r="H214" s="262" t="s">
        <v>425</v>
      </c>
    </row>
    <row r="215" spans="1:8">
      <c r="A215" s="262" t="s">
        <v>429</v>
      </c>
      <c r="B215" s="262" t="s">
        <v>422</v>
      </c>
      <c r="C215" s="262" t="s">
        <v>405</v>
      </c>
      <c r="D215" s="262" t="s">
        <v>423</v>
      </c>
      <c r="E215" s="262" t="s">
        <v>424</v>
      </c>
      <c r="F215" s="263">
        <v>0</v>
      </c>
      <c r="G215" s="264">
        <v>9.0000000000000002E-6</v>
      </c>
      <c r="H215" s="262" t="s">
        <v>425</v>
      </c>
    </row>
    <row r="216" spans="1:8">
      <c r="A216" s="262" t="s">
        <v>429</v>
      </c>
      <c r="B216" s="262" t="s">
        <v>422</v>
      </c>
      <c r="C216" s="262" t="s">
        <v>405</v>
      </c>
      <c r="D216" s="262" t="s">
        <v>424</v>
      </c>
      <c r="E216" s="262" t="s">
        <v>423</v>
      </c>
      <c r="F216" s="263">
        <v>0</v>
      </c>
      <c r="G216" s="264">
        <v>1.15E-6</v>
      </c>
      <c r="H216" s="262" t="s">
        <v>425</v>
      </c>
    </row>
    <row r="217" spans="1:8">
      <c r="A217" s="262" t="s">
        <v>430</v>
      </c>
      <c r="B217" s="262" t="s">
        <v>422</v>
      </c>
      <c r="C217" s="262" t="s">
        <v>405</v>
      </c>
      <c r="D217" s="262" t="s">
        <v>423</v>
      </c>
      <c r="E217" s="262" t="s">
        <v>424</v>
      </c>
      <c r="F217" s="263">
        <v>0</v>
      </c>
      <c r="G217" s="264">
        <v>6.9999999999999997E-7</v>
      </c>
      <c r="H217" s="262" t="s">
        <v>425</v>
      </c>
    </row>
    <row r="218" spans="1:8">
      <c r="A218" s="262" t="s">
        <v>431</v>
      </c>
      <c r="B218" s="262" t="s">
        <v>422</v>
      </c>
      <c r="C218" s="262" t="s">
        <v>405</v>
      </c>
      <c r="D218" s="262" t="s">
        <v>423</v>
      </c>
      <c r="E218" s="262" t="s">
        <v>424</v>
      </c>
      <c r="F218" s="263">
        <v>0</v>
      </c>
      <c r="G218" s="264">
        <v>6.9999999999999997E-7</v>
      </c>
      <c r="H218" s="262" t="s">
        <v>425</v>
      </c>
    </row>
    <row r="219" spans="1:8">
      <c r="A219" s="262" t="s">
        <v>430</v>
      </c>
      <c r="B219" s="262" t="s">
        <v>422</v>
      </c>
      <c r="C219" s="262" t="s">
        <v>405</v>
      </c>
      <c r="D219" s="262" t="s">
        <v>424</v>
      </c>
      <c r="E219" s="262" t="s">
        <v>423</v>
      </c>
      <c r="F219" s="263">
        <v>0</v>
      </c>
      <c r="G219" s="264">
        <v>1.5E-6</v>
      </c>
      <c r="H219" s="262" t="s">
        <v>425</v>
      </c>
    </row>
    <row r="220" spans="1:8">
      <c r="A220" s="262" t="s">
        <v>431</v>
      </c>
      <c r="B220" s="262" t="s">
        <v>422</v>
      </c>
      <c r="C220" s="262" t="s">
        <v>405</v>
      </c>
      <c r="D220" s="262" t="s">
        <v>424</v>
      </c>
      <c r="E220" s="262" t="s">
        <v>423</v>
      </c>
      <c r="F220" s="263">
        <v>0</v>
      </c>
      <c r="G220" s="264">
        <v>1.5E-6</v>
      </c>
      <c r="H220" s="262" t="s">
        <v>425</v>
      </c>
    </row>
    <row r="221" spans="1:8">
      <c r="A221" s="262" t="s">
        <v>432</v>
      </c>
      <c r="B221" s="262" t="s">
        <v>422</v>
      </c>
      <c r="C221" s="262" t="s">
        <v>405</v>
      </c>
      <c r="D221" s="262" t="s">
        <v>423</v>
      </c>
      <c r="E221" s="262" t="s">
        <v>424</v>
      </c>
      <c r="F221" s="263">
        <v>0</v>
      </c>
      <c r="G221" s="264">
        <v>6.3E-7</v>
      </c>
      <c r="H221" s="262" t="s">
        <v>425</v>
      </c>
    </row>
    <row r="222" spans="1:8">
      <c r="A222" s="262" t="s">
        <v>433</v>
      </c>
      <c r="B222" s="262" t="s">
        <v>422</v>
      </c>
      <c r="C222" s="262" t="s">
        <v>405</v>
      </c>
      <c r="D222" s="262" t="s">
        <v>423</v>
      </c>
      <c r="E222" s="262" t="s">
        <v>424</v>
      </c>
      <c r="F222" s="263">
        <v>0</v>
      </c>
      <c r="G222" s="264">
        <v>8.3299999999999998E-8</v>
      </c>
      <c r="H222" s="262" t="s">
        <v>425</v>
      </c>
    </row>
    <row r="223" spans="1:8">
      <c r="A223" s="262" t="s">
        <v>434</v>
      </c>
      <c r="B223" s="262" t="s">
        <v>435</v>
      </c>
      <c r="C223" s="262" t="s">
        <v>405</v>
      </c>
      <c r="D223" s="262" t="s">
        <v>423</v>
      </c>
      <c r="E223" s="262" t="s">
        <v>424</v>
      </c>
      <c r="F223" s="263">
        <v>0</v>
      </c>
      <c r="G223" s="264">
        <v>1.1999999999999999E-7</v>
      </c>
      <c r="H223" s="262" t="s">
        <v>425</v>
      </c>
    </row>
    <row r="224" spans="1:8">
      <c r="A224" s="262" t="s">
        <v>427</v>
      </c>
      <c r="B224" s="262" t="s">
        <v>435</v>
      </c>
      <c r="C224" s="262" t="s">
        <v>405</v>
      </c>
      <c r="D224" s="262" t="s">
        <v>423</v>
      </c>
      <c r="E224" s="262" t="s">
        <v>424</v>
      </c>
      <c r="F224" s="263">
        <v>0</v>
      </c>
      <c r="G224" s="264">
        <v>1.1999999999999999E-7</v>
      </c>
      <c r="H224" s="262" t="s">
        <v>425</v>
      </c>
    </row>
    <row r="225" spans="1:8">
      <c r="A225" s="262" t="s">
        <v>433</v>
      </c>
      <c r="B225" s="262" t="s">
        <v>435</v>
      </c>
      <c r="C225" s="262" t="s">
        <v>405</v>
      </c>
      <c r="D225" s="262" t="s">
        <v>423</v>
      </c>
      <c r="E225" s="262" t="s">
        <v>424</v>
      </c>
      <c r="F225" s="263">
        <v>0</v>
      </c>
      <c r="G225" s="264">
        <v>8.3299999999999998E-8</v>
      </c>
      <c r="H225" s="262" t="s">
        <v>425</v>
      </c>
    </row>
    <row r="226" spans="1:8">
      <c r="A226" s="262" t="s">
        <v>432</v>
      </c>
      <c r="B226" s="262" t="s">
        <v>435</v>
      </c>
      <c r="C226" s="262" t="s">
        <v>405</v>
      </c>
      <c r="D226" s="262" t="s">
        <v>423</v>
      </c>
      <c r="E226" s="262" t="s">
        <v>424</v>
      </c>
      <c r="F226" s="263">
        <v>0</v>
      </c>
      <c r="G226" s="264">
        <v>6.3E-7</v>
      </c>
      <c r="H226" s="262" t="s">
        <v>425</v>
      </c>
    </row>
    <row r="227" spans="1:8">
      <c r="A227" s="262" t="s">
        <v>426</v>
      </c>
      <c r="B227" s="262" t="s">
        <v>435</v>
      </c>
      <c r="C227" s="262" t="s">
        <v>405</v>
      </c>
      <c r="D227" s="262" t="s">
        <v>423</v>
      </c>
      <c r="E227" s="262" t="s">
        <v>424</v>
      </c>
      <c r="F227" s="263">
        <v>0</v>
      </c>
      <c r="G227" s="264">
        <v>1.1999999999999999E-7</v>
      </c>
      <c r="H227" s="262" t="s">
        <v>425</v>
      </c>
    </row>
    <row r="228" spans="1:8">
      <c r="A228" s="262" t="s">
        <v>421</v>
      </c>
      <c r="B228" s="262" t="s">
        <v>436</v>
      </c>
      <c r="C228" s="262" t="s">
        <v>405</v>
      </c>
      <c r="D228" s="262" t="s">
        <v>423</v>
      </c>
      <c r="E228" s="262" t="s">
        <v>424</v>
      </c>
      <c r="F228" s="263">
        <v>0</v>
      </c>
      <c r="G228" s="264">
        <v>9.9999999999999995E-8</v>
      </c>
      <c r="H228" s="262" t="s">
        <v>425</v>
      </c>
    </row>
    <row r="229" spans="1:8">
      <c r="A229" s="262" t="s">
        <v>421</v>
      </c>
      <c r="B229" s="262" t="s">
        <v>436</v>
      </c>
      <c r="C229" s="262" t="s">
        <v>405</v>
      </c>
      <c r="D229" s="262" t="s">
        <v>424</v>
      </c>
      <c r="E229" s="262" t="s">
        <v>423</v>
      </c>
      <c r="F229" s="263">
        <v>0</v>
      </c>
      <c r="G229" s="264">
        <v>4.8999999999999996E-10</v>
      </c>
      <c r="H229" s="262" t="s">
        <v>425</v>
      </c>
    </row>
    <row r="230" spans="1:8">
      <c r="A230" s="262" t="s">
        <v>426</v>
      </c>
      <c r="B230" s="262" t="s">
        <v>436</v>
      </c>
      <c r="C230" s="262" t="s">
        <v>405</v>
      </c>
      <c r="D230" s="262" t="s">
        <v>423</v>
      </c>
      <c r="E230" s="262" t="s">
        <v>424</v>
      </c>
      <c r="F230" s="263">
        <v>0</v>
      </c>
      <c r="G230" s="264">
        <v>9.9999999999999995E-7</v>
      </c>
      <c r="H230" s="262" t="s">
        <v>425</v>
      </c>
    </row>
    <row r="231" spans="1:8">
      <c r="A231" s="262" t="s">
        <v>437</v>
      </c>
      <c r="B231" s="262" t="s">
        <v>436</v>
      </c>
      <c r="C231" s="262" t="s">
        <v>405</v>
      </c>
      <c r="D231" s="262" t="s">
        <v>423</v>
      </c>
      <c r="E231" s="262" t="s">
        <v>424</v>
      </c>
      <c r="F231" s="263">
        <v>0</v>
      </c>
      <c r="G231" s="264">
        <v>2.2999999999999999E-7</v>
      </c>
      <c r="H231" s="262" t="s">
        <v>425</v>
      </c>
    </row>
    <row r="232" spans="1:8">
      <c r="A232" s="262" t="s">
        <v>427</v>
      </c>
      <c r="B232" s="262" t="s">
        <v>436</v>
      </c>
      <c r="C232" s="262" t="s">
        <v>405</v>
      </c>
      <c r="D232" s="262" t="s">
        <v>423</v>
      </c>
      <c r="E232" s="262" t="s">
        <v>424</v>
      </c>
      <c r="F232" s="263">
        <v>0</v>
      </c>
      <c r="G232" s="264">
        <v>3.9299999999999999E-7</v>
      </c>
      <c r="H232" s="262" t="s">
        <v>425</v>
      </c>
    </row>
    <row r="233" spans="1:8">
      <c r="A233" s="262" t="s">
        <v>427</v>
      </c>
      <c r="B233" s="262" t="s">
        <v>436</v>
      </c>
      <c r="C233" s="262" t="s">
        <v>405</v>
      </c>
      <c r="D233" s="262" t="s">
        <v>424</v>
      </c>
      <c r="E233" s="262" t="s">
        <v>423</v>
      </c>
      <c r="F233" s="263">
        <v>0</v>
      </c>
      <c r="G233" s="264">
        <v>3.9000000000000002E-7</v>
      </c>
      <c r="H233" s="262" t="s">
        <v>425</v>
      </c>
    </row>
    <row r="234" spans="1:8">
      <c r="A234" s="262" t="s">
        <v>428</v>
      </c>
      <c r="B234" s="262" t="s">
        <v>436</v>
      </c>
      <c r="C234" s="262" t="s">
        <v>405</v>
      </c>
      <c r="D234" s="262" t="s">
        <v>423</v>
      </c>
      <c r="E234" s="262" t="s">
        <v>424</v>
      </c>
      <c r="F234" s="263">
        <v>0</v>
      </c>
      <c r="G234" s="264">
        <v>6.0700000000000003E-6</v>
      </c>
      <c r="H234" s="262" t="s">
        <v>425</v>
      </c>
    </row>
    <row r="235" spans="1:8">
      <c r="A235" s="262" t="s">
        <v>429</v>
      </c>
      <c r="B235" s="262" t="s">
        <v>436</v>
      </c>
      <c r="C235" s="262" t="s">
        <v>405</v>
      </c>
      <c r="D235" s="262" t="s">
        <v>423</v>
      </c>
      <c r="E235" s="262" t="s">
        <v>424</v>
      </c>
      <c r="F235" s="263">
        <v>0</v>
      </c>
      <c r="G235" s="264">
        <v>9.0000000000000002E-6</v>
      </c>
      <c r="H235" s="262" t="s">
        <v>425</v>
      </c>
    </row>
    <row r="236" spans="1:8">
      <c r="A236" s="262" t="s">
        <v>430</v>
      </c>
      <c r="B236" s="262" t="s">
        <v>436</v>
      </c>
      <c r="C236" s="262" t="s">
        <v>405</v>
      </c>
      <c r="D236" s="262" t="s">
        <v>423</v>
      </c>
      <c r="E236" s="262" t="s">
        <v>424</v>
      </c>
      <c r="F236" s="263">
        <v>0</v>
      </c>
      <c r="G236" s="264">
        <v>6.9999999999999997E-7</v>
      </c>
      <c r="H236" s="262" t="s">
        <v>425</v>
      </c>
    </row>
    <row r="237" spans="1:8">
      <c r="A237" s="262" t="s">
        <v>431</v>
      </c>
      <c r="B237" s="262" t="s">
        <v>436</v>
      </c>
      <c r="C237" s="262" t="s">
        <v>405</v>
      </c>
      <c r="D237" s="262" t="s">
        <v>423</v>
      </c>
      <c r="E237" s="262" t="s">
        <v>424</v>
      </c>
      <c r="F237" s="263">
        <v>0</v>
      </c>
      <c r="G237" s="264">
        <v>6.9999999999999997E-7</v>
      </c>
      <c r="H237" s="262" t="s">
        <v>425</v>
      </c>
    </row>
    <row r="238" spans="1:8">
      <c r="A238" s="262" t="s">
        <v>437</v>
      </c>
      <c r="B238" s="262" t="s">
        <v>422</v>
      </c>
      <c r="C238" s="262" t="s">
        <v>405</v>
      </c>
      <c r="D238" s="262" t="s">
        <v>424</v>
      </c>
      <c r="E238" s="262" t="s">
        <v>423</v>
      </c>
      <c r="F238" s="263">
        <v>0</v>
      </c>
      <c r="G238" s="264">
        <v>9.9999999999999995E-8</v>
      </c>
      <c r="H238" s="262" t="s">
        <v>425</v>
      </c>
    </row>
    <row r="239" spans="1:8">
      <c r="A239" s="262" t="s">
        <v>421</v>
      </c>
      <c r="B239" s="262" t="s">
        <v>422</v>
      </c>
      <c r="C239" s="262" t="s">
        <v>396</v>
      </c>
      <c r="D239" s="262" t="s">
        <v>423</v>
      </c>
      <c r="E239" s="262" t="s">
        <v>424</v>
      </c>
      <c r="F239" s="263">
        <v>0</v>
      </c>
      <c r="G239" s="264">
        <v>1.4E-3</v>
      </c>
      <c r="H239" s="262" t="s">
        <v>425</v>
      </c>
    </row>
    <row r="240" spans="1:8">
      <c r="A240" s="262" t="s">
        <v>421</v>
      </c>
      <c r="B240" s="262" t="s">
        <v>422</v>
      </c>
      <c r="C240" s="262" t="s">
        <v>396</v>
      </c>
      <c r="D240" s="262" t="s">
        <v>424</v>
      </c>
      <c r="E240" s="262" t="s">
        <v>423</v>
      </c>
      <c r="F240" s="263">
        <v>0</v>
      </c>
      <c r="G240" s="264">
        <v>1E-3</v>
      </c>
      <c r="H240" s="262" t="s">
        <v>425</v>
      </c>
    </row>
    <row r="241" spans="1:8">
      <c r="A241" s="262" t="s">
        <v>426</v>
      </c>
      <c r="B241" s="262" t="s">
        <v>422</v>
      </c>
      <c r="C241" s="262" t="s">
        <v>396</v>
      </c>
      <c r="D241" s="262" t="s">
        <v>423</v>
      </c>
      <c r="E241" s="262" t="s">
        <v>424</v>
      </c>
      <c r="F241" s="263">
        <v>0</v>
      </c>
      <c r="G241" s="264">
        <v>2.8999999999999998E-3</v>
      </c>
      <c r="H241" s="262" t="s">
        <v>425</v>
      </c>
    </row>
    <row r="242" spans="1:8">
      <c r="A242" s="262" t="s">
        <v>437</v>
      </c>
      <c r="B242" s="262" t="s">
        <v>422</v>
      </c>
      <c r="C242" s="262" t="s">
        <v>396</v>
      </c>
      <c r="D242" s="262" t="s">
        <v>423</v>
      </c>
      <c r="E242" s="262" t="s">
        <v>424</v>
      </c>
      <c r="F242" s="263">
        <v>0</v>
      </c>
      <c r="G242" s="264">
        <v>1.4E-3</v>
      </c>
      <c r="H242" s="262" t="s">
        <v>425</v>
      </c>
    </row>
    <row r="243" spans="1:8">
      <c r="A243" s="262" t="s">
        <v>427</v>
      </c>
      <c r="B243" s="262" t="s">
        <v>422</v>
      </c>
      <c r="C243" s="262" t="s">
        <v>396</v>
      </c>
      <c r="D243" s="262" t="s">
        <v>423</v>
      </c>
      <c r="E243" s="262" t="s">
        <v>424</v>
      </c>
      <c r="F243" s="263">
        <v>0</v>
      </c>
      <c r="G243" s="264">
        <v>1E-4</v>
      </c>
      <c r="H243" s="262" t="s">
        <v>425</v>
      </c>
    </row>
    <row r="244" spans="1:8">
      <c r="A244" s="262" t="s">
        <v>428</v>
      </c>
      <c r="B244" s="262" t="s">
        <v>422</v>
      </c>
      <c r="C244" s="262" t="s">
        <v>396</v>
      </c>
      <c r="D244" s="262" t="s">
        <v>423</v>
      </c>
      <c r="E244" s="262" t="s">
        <v>424</v>
      </c>
      <c r="F244" s="263">
        <v>0</v>
      </c>
      <c r="G244" s="264">
        <v>2.3999999999999998E-3</v>
      </c>
      <c r="H244" s="262" t="s">
        <v>425</v>
      </c>
    </row>
    <row r="245" spans="1:8">
      <c r="A245" s="262" t="s">
        <v>429</v>
      </c>
      <c r="B245" s="262" t="s">
        <v>422</v>
      </c>
      <c r="C245" s="262" t="s">
        <v>396</v>
      </c>
      <c r="D245" s="262" t="s">
        <v>423</v>
      </c>
      <c r="E245" s="262" t="s">
        <v>424</v>
      </c>
      <c r="F245" s="263">
        <v>0</v>
      </c>
      <c r="G245" s="264">
        <v>2.3999999999999998E-3</v>
      </c>
      <c r="H245" s="262" t="s">
        <v>425</v>
      </c>
    </row>
    <row r="246" spans="1:8">
      <c r="A246" s="262" t="s">
        <v>430</v>
      </c>
      <c r="B246" s="262" t="s">
        <v>422</v>
      </c>
      <c r="C246" s="262" t="s">
        <v>396</v>
      </c>
      <c r="D246" s="262" t="s">
        <v>423</v>
      </c>
      <c r="E246" s="262" t="s">
        <v>424</v>
      </c>
      <c r="F246" s="263">
        <v>0</v>
      </c>
      <c r="G246" s="264">
        <v>1.4999999999999999E-2</v>
      </c>
      <c r="H246" s="262" t="s">
        <v>425</v>
      </c>
    </row>
    <row r="247" spans="1:8">
      <c r="A247" s="262" t="s">
        <v>431</v>
      </c>
      <c r="B247" s="262" t="s">
        <v>422</v>
      </c>
      <c r="C247" s="262" t="s">
        <v>396</v>
      </c>
      <c r="D247" s="262" t="s">
        <v>423</v>
      </c>
      <c r="E247" s="262" t="s">
        <v>424</v>
      </c>
      <c r="F247" s="263">
        <v>0</v>
      </c>
      <c r="G247" s="264">
        <v>1.4999999999999999E-2</v>
      </c>
      <c r="H247" s="262" t="s">
        <v>425</v>
      </c>
    </row>
    <row r="248" spans="1:8">
      <c r="A248" s="262" t="s">
        <v>432</v>
      </c>
      <c r="B248" s="262" t="s">
        <v>422</v>
      </c>
      <c r="C248" s="262" t="s">
        <v>396</v>
      </c>
      <c r="D248" s="262" t="s">
        <v>423</v>
      </c>
      <c r="E248" s="262" t="s">
        <v>424</v>
      </c>
      <c r="F248" s="263">
        <v>0</v>
      </c>
      <c r="G248" s="264">
        <v>9.9000000000000008E-3</v>
      </c>
      <c r="H248" s="262" t="s">
        <v>425</v>
      </c>
    </row>
    <row r="249" spans="1:8">
      <c r="A249" s="262" t="s">
        <v>433</v>
      </c>
      <c r="B249" s="262" t="s">
        <v>422</v>
      </c>
      <c r="C249" s="262" t="s">
        <v>396</v>
      </c>
      <c r="D249" s="262" t="s">
        <v>423</v>
      </c>
      <c r="E249" s="262" t="s">
        <v>424</v>
      </c>
      <c r="F249" s="263">
        <v>0</v>
      </c>
      <c r="G249" s="264">
        <v>1.4E-3</v>
      </c>
      <c r="H249" s="262" t="s">
        <v>425</v>
      </c>
    </row>
    <row r="250" spans="1:8">
      <c r="A250" s="262" t="s">
        <v>426</v>
      </c>
      <c r="B250" s="262" t="s">
        <v>422</v>
      </c>
      <c r="C250" s="262" t="s">
        <v>396</v>
      </c>
      <c r="D250" s="262" t="s">
        <v>424</v>
      </c>
      <c r="E250" s="262" t="s">
        <v>423</v>
      </c>
      <c r="F250" s="263">
        <v>0</v>
      </c>
      <c r="G250" s="264">
        <v>3.0000000000000001E-3</v>
      </c>
      <c r="H250" s="262" t="s">
        <v>425</v>
      </c>
    </row>
    <row r="251" spans="1:8">
      <c r="A251" s="262" t="s">
        <v>427</v>
      </c>
      <c r="B251" s="262" t="s">
        <v>422</v>
      </c>
      <c r="C251" s="262" t="s">
        <v>396</v>
      </c>
      <c r="D251" s="262" t="s">
        <v>424</v>
      </c>
      <c r="E251" s="262" t="s">
        <v>423</v>
      </c>
      <c r="F251" s="263">
        <v>0</v>
      </c>
      <c r="G251" s="264">
        <v>1.3999999999999999E-4</v>
      </c>
      <c r="H251" s="262" t="s">
        <v>425</v>
      </c>
    </row>
    <row r="252" spans="1:8">
      <c r="A252" s="262" t="s">
        <v>429</v>
      </c>
      <c r="B252" s="262" t="s">
        <v>422</v>
      </c>
      <c r="C252" s="262" t="s">
        <v>396</v>
      </c>
      <c r="D252" s="262" t="s">
        <v>424</v>
      </c>
      <c r="E252" s="262" t="s">
        <v>423</v>
      </c>
      <c r="F252" s="263">
        <v>0</v>
      </c>
      <c r="G252" s="264">
        <v>1E-3</v>
      </c>
      <c r="H252" s="262" t="s">
        <v>425</v>
      </c>
    </row>
    <row r="253" spans="1:8">
      <c r="A253" s="262" t="s">
        <v>430</v>
      </c>
      <c r="B253" s="262" t="s">
        <v>422</v>
      </c>
      <c r="C253" s="262" t="s">
        <v>396</v>
      </c>
      <c r="D253" s="262" t="s">
        <v>424</v>
      </c>
      <c r="E253" s="262" t="s">
        <v>423</v>
      </c>
      <c r="F253" s="263">
        <v>0</v>
      </c>
      <c r="G253" s="264">
        <v>1.0999999999999999E-2</v>
      </c>
      <c r="H253" s="262" t="s">
        <v>425</v>
      </c>
    </row>
    <row r="254" spans="1:8">
      <c r="A254" s="262" t="s">
        <v>431</v>
      </c>
      <c r="B254" s="262" t="s">
        <v>422</v>
      </c>
      <c r="C254" s="262" t="s">
        <v>396</v>
      </c>
      <c r="D254" s="262" t="s">
        <v>424</v>
      </c>
      <c r="E254" s="262" t="s">
        <v>423</v>
      </c>
      <c r="F254" s="263">
        <v>0</v>
      </c>
      <c r="G254" s="264">
        <v>1.0999999999999999E-2</v>
      </c>
      <c r="H254" s="262" t="s">
        <v>425</v>
      </c>
    </row>
    <row r="255" spans="1:8">
      <c r="A255" s="262" t="s">
        <v>433</v>
      </c>
      <c r="B255" s="262" t="s">
        <v>422</v>
      </c>
      <c r="C255" s="262" t="s">
        <v>396</v>
      </c>
      <c r="D255" s="262" t="s">
        <v>424</v>
      </c>
      <c r="E255" s="262" t="s">
        <v>423</v>
      </c>
      <c r="F255" s="263">
        <v>0</v>
      </c>
      <c r="G255" s="264">
        <v>1.2999999999999999E-3</v>
      </c>
      <c r="H255" s="262" t="s">
        <v>425</v>
      </c>
    </row>
    <row r="256" spans="1:8">
      <c r="A256" s="262" t="s">
        <v>421</v>
      </c>
      <c r="B256" s="262" t="s">
        <v>436</v>
      </c>
      <c r="C256" s="262" t="s">
        <v>396</v>
      </c>
      <c r="D256" s="262" t="s">
        <v>423</v>
      </c>
      <c r="E256" s="262" t="s">
        <v>424</v>
      </c>
      <c r="F256" s="263">
        <v>0</v>
      </c>
      <c r="G256" s="264">
        <v>3.2499999999999999E-3</v>
      </c>
      <c r="H256" s="262" t="s">
        <v>425</v>
      </c>
    </row>
    <row r="257" spans="1:8">
      <c r="A257" s="262" t="s">
        <v>421</v>
      </c>
      <c r="B257" s="262" t="s">
        <v>436</v>
      </c>
      <c r="C257" s="262" t="s">
        <v>396</v>
      </c>
      <c r="D257" s="262" t="s">
        <v>424</v>
      </c>
      <c r="E257" s="262" t="s">
        <v>423</v>
      </c>
      <c r="F257" s="263">
        <v>0</v>
      </c>
      <c r="G257" s="264">
        <v>1E-3</v>
      </c>
      <c r="H257" s="262" t="s">
        <v>425</v>
      </c>
    </row>
    <row r="258" spans="1:8">
      <c r="A258" s="262" t="s">
        <v>427</v>
      </c>
      <c r="B258" s="262" t="s">
        <v>436</v>
      </c>
      <c r="C258" s="262" t="s">
        <v>396</v>
      </c>
      <c r="D258" s="262" t="s">
        <v>424</v>
      </c>
      <c r="E258" s="262" t="s">
        <v>423</v>
      </c>
      <c r="F258" s="263">
        <v>0</v>
      </c>
      <c r="G258" s="264">
        <v>1.3999999999999999E-4</v>
      </c>
      <c r="H258" s="262" t="s">
        <v>425</v>
      </c>
    </row>
    <row r="259" spans="1:8">
      <c r="A259" s="262" t="s">
        <v>434</v>
      </c>
      <c r="B259" s="262" t="s">
        <v>435</v>
      </c>
      <c r="C259" s="262" t="s">
        <v>396</v>
      </c>
      <c r="D259" s="262" t="s">
        <v>423</v>
      </c>
      <c r="E259" s="262" t="s">
        <v>424</v>
      </c>
      <c r="F259" s="263">
        <v>0</v>
      </c>
      <c r="G259" s="264">
        <v>9.9000000000000008E-3</v>
      </c>
      <c r="H259" s="262" t="s">
        <v>425</v>
      </c>
    </row>
    <row r="260" spans="1:8">
      <c r="A260" s="262" t="s">
        <v>427</v>
      </c>
      <c r="B260" s="262" t="s">
        <v>435</v>
      </c>
      <c r="C260" s="262" t="s">
        <v>396</v>
      </c>
      <c r="D260" s="262" t="s">
        <v>423</v>
      </c>
      <c r="E260" s="262" t="s">
        <v>424</v>
      </c>
      <c r="F260" s="263">
        <v>0</v>
      </c>
      <c r="G260" s="264">
        <v>1.5E-3</v>
      </c>
      <c r="H260" s="262" t="s">
        <v>425</v>
      </c>
    </row>
    <row r="261" spans="1:8">
      <c r="A261" s="262" t="s">
        <v>433</v>
      </c>
      <c r="B261" s="262" t="s">
        <v>435</v>
      </c>
      <c r="C261" s="262" t="s">
        <v>396</v>
      </c>
      <c r="D261" s="262" t="s">
        <v>423</v>
      </c>
      <c r="E261" s="262" t="s">
        <v>424</v>
      </c>
      <c r="F261" s="263">
        <v>0</v>
      </c>
      <c r="G261" s="264">
        <v>1.4E-3</v>
      </c>
      <c r="H261" s="262" t="s">
        <v>425</v>
      </c>
    </row>
    <row r="262" spans="1:8">
      <c r="A262" s="262" t="s">
        <v>432</v>
      </c>
      <c r="B262" s="262" t="s">
        <v>435</v>
      </c>
      <c r="C262" s="262" t="s">
        <v>396</v>
      </c>
      <c r="D262" s="262" t="s">
        <v>423</v>
      </c>
      <c r="E262" s="262" t="s">
        <v>424</v>
      </c>
      <c r="F262" s="263">
        <v>0</v>
      </c>
      <c r="G262" s="264">
        <v>9.9000000000000008E-3</v>
      </c>
      <c r="H262" s="262" t="s">
        <v>425</v>
      </c>
    </row>
    <row r="263" spans="1:8">
      <c r="A263" s="262" t="s">
        <v>426</v>
      </c>
      <c r="B263" s="262" t="s">
        <v>435</v>
      </c>
      <c r="C263" s="262" t="s">
        <v>396</v>
      </c>
      <c r="D263" s="262" t="s">
        <v>423</v>
      </c>
      <c r="E263" s="262" t="s">
        <v>424</v>
      </c>
      <c r="F263" s="263">
        <v>0</v>
      </c>
      <c r="G263" s="264">
        <v>2.8999999999999998E-3</v>
      </c>
      <c r="H263" s="262" t="s">
        <v>425</v>
      </c>
    </row>
    <row r="264" spans="1:8">
      <c r="A264" s="262" t="s">
        <v>437</v>
      </c>
      <c r="B264" s="262" t="s">
        <v>422</v>
      </c>
      <c r="C264" s="262" t="s">
        <v>396</v>
      </c>
      <c r="D264" s="262" t="s">
        <v>424</v>
      </c>
      <c r="E264" s="262" t="s">
        <v>423</v>
      </c>
      <c r="F264" s="263">
        <v>0</v>
      </c>
      <c r="G264" s="264">
        <v>1E-3</v>
      </c>
      <c r="H264" s="262" t="s">
        <v>425</v>
      </c>
    </row>
    <row r="265" spans="1:8">
      <c r="A265" s="262" t="s">
        <v>421</v>
      </c>
      <c r="B265" s="262" t="s">
        <v>422</v>
      </c>
      <c r="C265" s="262" t="s">
        <v>397</v>
      </c>
      <c r="D265" s="262" t="s">
        <v>423</v>
      </c>
      <c r="E265" s="262" t="s">
        <v>424</v>
      </c>
      <c r="F265" s="263">
        <v>0</v>
      </c>
      <c r="G265" s="264">
        <v>0.02</v>
      </c>
      <c r="H265" s="262" t="s">
        <v>425</v>
      </c>
    </row>
    <row r="266" spans="1:8">
      <c r="A266" s="262" t="s">
        <v>421</v>
      </c>
      <c r="B266" s="262" t="s">
        <v>422</v>
      </c>
      <c r="C266" s="262" t="s">
        <v>397</v>
      </c>
      <c r="D266" s="262" t="s">
        <v>424</v>
      </c>
      <c r="E266" s="262" t="s">
        <v>423</v>
      </c>
      <c r="F266" s="263">
        <v>0</v>
      </c>
      <c r="G266" s="264">
        <v>3.9E-2</v>
      </c>
      <c r="H266" s="262" t="s">
        <v>425</v>
      </c>
    </row>
    <row r="267" spans="1:8">
      <c r="A267" s="262" t="s">
        <v>426</v>
      </c>
      <c r="B267" s="262" t="s">
        <v>422</v>
      </c>
      <c r="C267" s="262" t="s">
        <v>397</v>
      </c>
      <c r="D267" s="262" t="s">
        <v>423</v>
      </c>
      <c r="E267" s="262" t="s">
        <v>424</v>
      </c>
      <c r="F267" s="263">
        <v>0</v>
      </c>
      <c r="G267" s="264">
        <v>0.04</v>
      </c>
      <c r="H267" s="262" t="s">
        <v>425</v>
      </c>
    </row>
    <row r="268" spans="1:8">
      <c r="A268" s="262" t="s">
        <v>426</v>
      </c>
      <c r="B268" s="262" t="s">
        <v>422</v>
      </c>
      <c r="C268" s="262" t="s">
        <v>397</v>
      </c>
      <c r="D268" s="262" t="s">
        <v>424</v>
      </c>
      <c r="E268" s="262" t="s">
        <v>423</v>
      </c>
      <c r="F268" s="263">
        <v>0</v>
      </c>
      <c r="G268" s="264">
        <v>1.5100000000000001E-2</v>
      </c>
      <c r="H268" s="262" t="s">
        <v>425</v>
      </c>
    </row>
    <row r="269" spans="1:8">
      <c r="A269" s="262" t="s">
        <v>437</v>
      </c>
      <c r="B269" s="262" t="s">
        <v>422</v>
      </c>
      <c r="C269" s="262" t="s">
        <v>397</v>
      </c>
      <c r="D269" s="262" t="s">
        <v>423</v>
      </c>
      <c r="E269" s="262" t="s">
        <v>424</v>
      </c>
      <c r="F269" s="263">
        <v>0</v>
      </c>
      <c r="G269" s="264">
        <v>2.5000000000000001E-2</v>
      </c>
      <c r="H269" s="262" t="s">
        <v>425</v>
      </c>
    </row>
    <row r="270" spans="1:8">
      <c r="A270" s="262" t="s">
        <v>427</v>
      </c>
      <c r="B270" s="262" t="s">
        <v>422</v>
      </c>
      <c r="C270" s="262" t="s">
        <v>397</v>
      </c>
      <c r="D270" s="262" t="s">
        <v>423</v>
      </c>
      <c r="E270" s="262" t="s">
        <v>424</v>
      </c>
      <c r="F270" s="263">
        <v>0</v>
      </c>
      <c r="G270" s="264">
        <v>1.2E-2</v>
      </c>
      <c r="H270" s="262" t="s">
        <v>425</v>
      </c>
    </row>
    <row r="271" spans="1:8">
      <c r="A271" s="262" t="s">
        <v>427</v>
      </c>
      <c r="B271" s="262" t="s">
        <v>422</v>
      </c>
      <c r="C271" s="262" t="s">
        <v>397</v>
      </c>
      <c r="D271" s="262" t="s">
        <v>424</v>
      </c>
      <c r="E271" s="262" t="s">
        <v>423</v>
      </c>
      <c r="F271" s="263">
        <v>0</v>
      </c>
      <c r="G271" s="264">
        <v>1.4999999999999999E-2</v>
      </c>
      <c r="H271" s="262" t="s">
        <v>425</v>
      </c>
    </row>
    <row r="272" spans="1:8">
      <c r="A272" s="262" t="s">
        <v>428</v>
      </c>
      <c r="B272" s="262" t="s">
        <v>422</v>
      </c>
      <c r="C272" s="262" t="s">
        <v>397</v>
      </c>
      <c r="D272" s="262" t="s">
        <v>423</v>
      </c>
      <c r="E272" s="262" t="s">
        <v>424</v>
      </c>
      <c r="F272" s="263">
        <v>0</v>
      </c>
      <c r="G272" s="264">
        <v>0.16</v>
      </c>
      <c r="H272" s="262" t="s">
        <v>425</v>
      </c>
    </row>
    <row r="273" spans="1:8">
      <c r="A273" s="262" t="s">
        <v>429</v>
      </c>
      <c r="B273" s="262" t="s">
        <v>422</v>
      </c>
      <c r="C273" s="262" t="s">
        <v>397</v>
      </c>
      <c r="D273" s="262" t="s">
        <v>423</v>
      </c>
      <c r="E273" s="262" t="s">
        <v>424</v>
      </c>
      <c r="F273" s="263">
        <v>0</v>
      </c>
      <c r="G273" s="264">
        <v>0.2</v>
      </c>
      <c r="H273" s="262" t="s">
        <v>425</v>
      </c>
    </row>
    <row r="274" spans="1:8">
      <c r="A274" s="262" t="s">
        <v>429</v>
      </c>
      <c r="B274" s="262" t="s">
        <v>422</v>
      </c>
      <c r="C274" s="262" t="s">
        <v>397</v>
      </c>
      <c r="D274" s="262" t="s">
        <v>424</v>
      </c>
      <c r="E274" s="262" t="s">
        <v>423</v>
      </c>
      <c r="F274" s="263">
        <v>0</v>
      </c>
      <c r="G274" s="264">
        <v>1E-3</v>
      </c>
      <c r="H274" s="262" t="s">
        <v>425</v>
      </c>
    </row>
    <row r="275" spans="1:8">
      <c r="A275" s="262" t="s">
        <v>430</v>
      </c>
      <c r="B275" s="262" t="s">
        <v>422</v>
      </c>
      <c r="C275" s="262" t="s">
        <v>397</v>
      </c>
      <c r="D275" s="262" t="s">
        <v>423</v>
      </c>
      <c r="E275" s="262" t="s">
        <v>424</v>
      </c>
      <c r="F275" s="263">
        <v>0</v>
      </c>
      <c r="G275" s="264">
        <v>0.3</v>
      </c>
      <c r="H275" s="262" t="s">
        <v>425</v>
      </c>
    </row>
    <row r="276" spans="1:8">
      <c r="A276" s="262" t="s">
        <v>430</v>
      </c>
      <c r="B276" s="262" t="s">
        <v>422</v>
      </c>
      <c r="C276" s="262" t="s">
        <v>397</v>
      </c>
      <c r="D276" s="262" t="s">
        <v>424</v>
      </c>
      <c r="E276" s="262" t="s">
        <v>423</v>
      </c>
      <c r="F276" s="263">
        <v>0</v>
      </c>
      <c r="G276" s="264">
        <v>4.2000000000000003E-2</v>
      </c>
      <c r="H276" s="262" t="s">
        <v>425</v>
      </c>
    </row>
    <row r="277" spans="1:8">
      <c r="A277" s="262" t="s">
        <v>431</v>
      </c>
      <c r="B277" s="262" t="s">
        <v>422</v>
      </c>
      <c r="C277" s="262" t="s">
        <v>397</v>
      </c>
      <c r="D277" s="262" t="s">
        <v>423</v>
      </c>
      <c r="E277" s="262" t="s">
        <v>424</v>
      </c>
      <c r="F277" s="263">
        <v>0</v>
      </c>
      <c r="G277" s="264">
        <v>0.30099999999999999</v>
      </c>
      <c r="H277" s="262" t="s">
        <v>425</v>
      </c>
    </row>
    <row r="278" spans="1:8">
      <c r="A278" s="262" t="s">
        <v>431</v>
      </c>
      <c r="B278" s="262" t="s">
        <v>422</v>
      </c>
      <c r="C278" s="262" t="s">
        <v>397</v>
      </c>
      <c r="D278" s="262" t="s">
        <v>424</v>
      </c>
      <c r="E278" s="262" t="s">
        <v>423</v>
      </c>
      <c r="F278" s="263">
        <v>0</v>
      </c>
      <c r="G278" s="264">
        <v>4.2000000000000003E-2</v>
      </c>
      <c r="H278" s="262" t="s">
        <v>425</v>
      </c>
    </row>
    <row r="279" spans="1:8">
      <c r="A279" s="262" t="s">
        <v>432</v>
      </c>
      <c r="B279" s="262" t="s">
        <v>422</v>
      </c>
      <c r="C279" s="262" t="s">
        <v>397</v>
      </c>
      <c r="D279" s="262" t="s">
        <v>423</v>
      </c>
      <c r="E279" s="262" t="s">
        <v>424</v>
      </c>
      <c r="F279" s="263">
        <v>0</v>
      </c>
      <c r="G279" s="264">
        <v>1.1999999999999999E-3</v>
      </c>
      <c r="H279" s="262" t="s">
        <v>425</v>
      </c>
    </row>
    <row r="280" spans="1:8">
      <c r="A280" s="262" t="s">
        <v>433</v>
      </c>
      <c r="B280" s="262" t="s">
        <v>422</v>
      </c>
      <c r="C280" s="262" t="s">
        <v>397</v>
      </c>
      <c r="D280" s="262" t="s">
        <v>423</v>
      </c>
      <c r="E280" s="262" t="s">
        <v>424</v>
      </c>
      <c r="F280" s="263">
        <v>0</v>
      </c>
      <c r="G280" s="264">
        <v>1.6999999999999999E-3</v>
      </c>
      <c r="H280" s="262" t="s">
        <v>425</v>
      </c>
    </row>
    <row r="281" spans="1:8">
      <c r="A281" s="262" t="s">
        <v>433</v>
      </c>
      <c r="B281" s="262" t="s">
        <v>422</v>
      </c>
      <c r="C281" s="262" t="s">
        <v>397</v>
      </c>
      <c r="D281" s="262" t="s">
        <v>424</v>
      </c>
      <c r="E281" s="262" t="s">
        <v>423</v>
      </c>
      <c r="F281" s="263">
        <v>0</v>
      </c>
      <c r="G281" s="264">
        <v>1.2999999999999999E-3</v>
      </c>
      <c r="H281" s="262" t="s">
        <v>425</v>
      </c>
    </row>
    <row r="282" spans="1:8">
      <c r="A282" s="262" t="s">
        <v>421</v>
      </c>
      <c r="B282" s="262" t="s">
        <v>436</v>
      </c>
      <c r="C282" s="262" t="s">
        <v>397</v>
      </c>
      <c r="D282" s="262" t="s">
        <v>423</v>
      </c>
      <c r="E282" s="262" t="s">
        <v>424</v>
      </c>
      <c r="F282" s="263">
        <v>0</v>
      </c>
      <c r="G282" s="264">
        <v>3.9199999999999999E-2</v>
      </c>
      <c r="H282" s="262" t="s">
        <v>425</v>
      </c>
    </row>
    <row r="283" spans="1:8">
      <c r="A283" s="262" t="s">
        <v>421</v>
      </c>
      <c r="B283" s="262" t="s">
        <v>436</v>
      </c>
      <c r="C283" s="262" t="s">
        <v>397</v>
      </c>
      <c r="D283" s="262" t="s">
        <v>424</v>
      </c>
      <c r="E283" s="262" t="s">
        <v>423</v>
      </c>
      <c r="F283" s="263">
        <v>0</v>
      </c>
      <c r="G283" s="264">
        <v>3.5249999999999997E-2</v>
      </c>
      <c r="H283" s="262" t="s">
        <v>425</v>
      </c>
    </row>
    <row r="284" spans="1:8">
      <c r="A284" s="262" t="s">
        <v>427</v>
      </c>
      <c r="B284" s="262" t="s">
        <v>436</v>
      </c>
      <c r="C284" s="262" t="s">
        <v>397</v>
      </c>
      <c r="D284" s="262" t="s">
        <v>424</v>
      </c>
      <c r="E284" s="262" t="s">
        <v>423</v>
      </c>
      <c r="F284" s="263">
        <v>0</v>
      </c>
      <c r="G284" s="264">
        <v>1.4999999999999999E-2</v>
      </c>
      <c r="H284" s="262" t="s">
        <v>425</v>
      </c>
    </row>
    <row r="285" spans="1:8">
      <c r="A285" s="262" t="s">
        <v>434</v>
      </c>
      <c r="B285" s="262" t="s">
        <v>435</v>
      </c>
      <c r="C285" s="262" t="s">
        <v>397</v>
      </c>
      <c r="D285" s="262" t="s">
        <v>423</v>
      </c>
      <c r="E285" s="262" t="s">
        <v>424</v>
      </c>
      <c r="F285" s="263">
        <v>0</v>
      </c>
      <c r="G285" s="264">
        <v>6.6000000000000003E-2</v>
      </c>
      <c r="H285" s="262" t="s">
        <v>425</v>
      </c>
    </row>
    <row r="286" spans="1:8">
      <c r="A286" s="262" t="s">
        <v>427</v>
      </c>
      <c r="B286" s="262" t="s">
        <v>435</v>
      </c>
      <c r="C286" s="262" t="s">
        <v>397</v>
      </c>
      <c r="D286" s="262" t="s">
        <v>423</v>
      </c>
      <c r="E286" s="262" t="s">
        <v>424</v>
      </c>
      <c r="F286" s="263">
        <v>0</v>
      </c>
      <c r="G286" s="264">
        <v>6.6000000000000003E-2</v>
      </c>
      <c r="H286" s="262" t="s">
        <v>425</v>
      </c>
    </row>
    <row r="287" spans="1:8">
      <c r="A287" s="262" t="s">
        <v>433</v>
      </c>
      <c r="B287" s="262" t="s">
        <v>435</v>
      </c>
      <c r="C287" s="262" t="s">
        <v>397</v>
      </c>
      <c r="D287" s="262" t="s">
        <v>423</v>
      </c>
      <c r="E287" s="262" t="s">
        <v>424</v>
      </c>
      <c r="F287" s="263">
        <v>0</v>
      </c>
      <c r="G287" s="264">
        <v>1.7000000000000001E-2</v>
      </c>
      <c r="H287" s="262" t="s">
        <v>425</v>
      </c>
    </row>
    <row r="288" spans="1:8">
      <c r="A288" s="262" t="s">
        <v>432</v>
      </c>
      <c r="B288" s="262" t="s">
        <v>435</v>
      </c>
      <c r="C288" s="262" t="s">
        <v>397</v>
      </c>
      <c r="D288" s="262" t="s">
        <v>423</v>
      </c>
      <c r="E288" s="262" t="s">
        <v>424</v>
      </c>
      <c r="F288" s="263">
        <v>0</v>
      </c>
      <c r="G288" s="264">
        <v>1.2E-2</v>
      </c>
      <c r="H288" s="262" t="s">
        <v>425</v>
      </c>
    </row>
    <row r="289" spans="1:8">
      <c r="A289" s="262" t="s">
        <v>426</v>
      </c>
      <c r="B289" s="262" t="s">
        <v>435</v>
      </c>
      <c r="C289" s="262" t="s">
        <v>397</v>
      </c>
      <c r="D289" s="262" t="s">
        <v>423</v>
      </c>
      <c r="E289" s="262" t="s">
        <v>424</v>
      </c>
      <c r="F289" s="263">
        <v>0</v>
      </c>
      <c r="G289" s="264">
        <v>6.6000000000000003E-2</v>
      </c>
      <c r="H289" s="262" t="s">
        <v>425</v>
      </c>
    </row>
    <row r="290" spans="1:8">
      <c r="A290" s="262" t="s">
        <v>437</v>
      </c>
      <c r="B290" s="262" t="s">
        <v>422</v>
      </c>
      <c r="C290" s="262" t="s">
        <v>397</v>
      </c>
      <c r="D290" s="262" t="s">
        <v>424</v>
      </c>
      <c r="E290" s="262" t="s">
        <v>423</v>
      </c>
      <c r="F290" s="263">
        <v>0</v>
      </c>
      <c r="G290" s="264">
        <v>3.9E-2</v>
      </c>
      <c r="H290" s="262" t="s">
        <v>425</v>
      </c>
    </row>
    <row r="291" spans="1:8">
      <c r="A291" s="262" t="s">
        <v>437</v>
      </c>
      <c r="B291" s="262" t="s">
        <v>436</v>
      </c>
      <c r="C291" s="262" t="s">
        <v>397</v>
      </c>
      <c r="D291" s="262" t="s">
        <v>424</v>
      </c>
      <c r="E291" s="262" t="s">
        <v>423</v>
      </c>
      <c r="F291" s="263">
        <v>0</v>
      </c>
      <c r="G291" s="264">
        <v>3.9E-2</v>
      </c>
      <c r="H291" s="262" t="s">
        <v>425</v>
      </c>
    </row>
    <row r="292" spans="1:8">
      <c r="A292" s="262" t="s">
        <v>421</v>
      </c>
      <c r="B292" s="262" t="s">
        <v>422</v>
      </c>
      <c r="C292" s="262" t="s">
        <v>406</v>
      </c>
      <c r="D292" s="262" t="s">
        <v>423</v>
      </c>
      <c r="E292" s="262" t="s">
        <v>424</v>
      </c>
      <c r="F292" s="263">
        <v>0</v>
      </c>
      <c r="G292" s="264">
        <v>9.8400000000000002E-7</v>
      </c>
      <c r="H292" s="262" t="s">
        <v>425</v>
      </c>
    </row>
    <row r="293" spans="1:8">
      <c r="A293" s="262" t="s">
        <v>421</v>
      </c>
      <c r="B293" s="262" t="s">
        <v>422</v>
      </c>
      <c r="C293" s="262" t="s">
        <v>406</v>
      </c>
      <c r="D293" s="262" t="s">
        <v>424</v>
      </c>
      <c r="E293" s="262" t="s">
        <v>423</v>
      </c>
      <c r="F293" s="263">
        <v>0</v>
      </c>
      <c r="G293" s="264">
        <v>8.7400000000000002E-7</v>
      </c>
      <c r="H293" s="262" t="s">
        <v>425</v>
      </c>
    </row>
    <row r="294" spans="1:8">
      <c r="A294" s="262" t="s">
        <v>426</v>
      </c>
      <c r="B294" s="262" t="s">
        <v>422</v>
      </c>
      <c r="C294" s="262" t="s">
        <v>406</v>
      </c>
      <c r="D294" s="262" t="s">
        <v>423</v>
      </c>
      <c r="E294" s="262" t="s">
        <v>424</v>
      </c>
      <c r="F294" s="263">
        <v>0</v>
      </c>
      <c r="G294" s="264">
        <v>2.0000000000000001E-4</v>
      </c>
      <c r="H294" s="262" t="s">
        <v>425</v>
      </c>
    </row>
    <row r="295" spans="1:8">
      <c r="A295" s="262" t="s">
        <v>426</v>
      </c>
      <c r="B295" s="262" t="s">
        <v>422</v>
      </c>
      <c r="C295" s="262" t="s">
        <v>406</v>
      </c>
      <c r="D295" s="262" t="s">
        <v>424</v>
      </c>
      <c r="E295" s="262" t="s">
        <v>423</v>
      </c>
      <c r="F295" s="263">
        <v>0</v>
      </c>
      <c r="G295" s="264">
        <v>2.7300000000000002E-4</v>
      </c>
      <c r="H295" s="262" t="s">
        <v>425</v>
      </c>
    </row>
    <row r="296" spans="1:8">
      <c r="A296" s="262" t="s">
        <v>437</v>
      </c>
      <c r="B296" s="262" t="s">
        <v>422</v>
      </c>
      <c r="C296" s="262" t="s">
        <v>406</v>
      </c>
      <c r="D296" s="262" t="s">
        <v>423</v>
      </c>
      <c r="E296" s="262" t="s">
        <v>424</v>
      </c>
      <c r="F296" s="263">
        <v>0</v>
      </c>
      <c r="G296" s="264">
        <v>9.8400000000000002E-7</v>
      </c>
      <c r="H296" s="262" t="s">
        <v>425</v>
      </c>
    </row>
    <row r="297" spans="1:8">
      <c r="A297" s="262" t="s">
        <v>427</v>
      </c>
      <c r="B297" s="262" t="s">
        <v>422</v>
      </c>
      <c r="C297" s="262" t="s">
        <v>406</v>
      </c>
      <c r="D297" s="262" t="s">
        <v>423</v>
      </c>
      <c r="E297" s="262" t="s">
        <v>424</v>
      </c>
      <c r="F297" s="263">
        <v>0</v>
      </c>
      <c r="G297" s="264">
        <v>1.39E-6</v>
      </c>
      <c r="H297" s="262" t="s">
        <v>425</v>
      </c>
    </row>
    <row r="298" spans="1:8">
      <c r="A298" s="262" t="s">
        <v>427</v>
      </c>
      <c r="B298" s="262" t="s">
        <v>422</v>
      </c>
      <c r="C298" s="262" t="s">
        <v>406</v>
      </c>
      <c r="D298" s="262" t="s">
        <v>424</v>
      </c>
      <c r="E298" s="262" t="s">
        <v>423</v>
      </c>
      <c r="F298" s="263">
        <v>0</v>
      </c>
      <c r="G298" s="264">
        <v>3.9000000000000002E-7</v>
      </c>
      <c r="H298" s="262" t="s">
        <v>425</v>
      </c>
    </row>
    <row r="299" spans="1:8">
      <c r="A299" s="262" t="s">
        <v>434</v>
      </c>
      <c r="B299" s="262" t="s">
        <v>422</v>
      </c>
      <c r="C299" s="262" t="s">
        <v>406</v>
      </c>
      <c r="D299" s="262" t="s">
        <v>423</v>
      </c>
      <c r="E299" s="262" t="s">
        <v>424</v>
      </c>
      <c r="F299" s="263">
        <v>0</v>
      </c>
      <c r="G299" s="264">
        <v>6.4699999999999999E-6</v>
      </c>
      <c r="H299" s="262" t="s">
        <v>425</v>
      </c>
    </row>
    <row r="300" spans="1:8">
      <c r="A300" s="262" t="s">
        <v>428</v>
      </c>
      <c r="B300" s="262" t="s">
        <v>422</v>
      </c>
      <c r="C300" s="262" t="s">
        <v>406</v>
      </c>
      <c r="D300" s="262" t="s">
        <v>423</v>
      </c>
      <c r="E300" s="262" t="s">
        <v>424</v>
      </c>
      <c r="F300" s="263">
        <v>0</v>
      </c>
      <c r="G300" s="264">
        <v>2.5700000000000001E-5</v>
      </c>
      <c r="H300" s="262" t="s">
        <v>425</v>
      </c>
    </row>
    <row r="301" spans="1:8">
      <c r="A301" s="262" t="s">
        <v>429</v>
      </c>
      <c r="B301" s="262" t="s">
        <v>422</v>
      </c>
      <c r="C301" s="262" t="s">
        <v>406</v>
      </c>
      <c r="D301" s="262" t="s">
        <v>423</v>
      </c>
      <c r="E301" s="262" t="s">
        <v>424</v>
      </c>
      <c r="F301" s="263">
        <v>0</v>
      </c>
      <c r="G301" s="264">
        <v>1.0000000000000001E-5</v>
      </c>
      <c r="H301" s="262" t="s">
        <v>425</v>
      </c>
    </row>
    <row r="302" spans="1:8">
      <c r="A302" s="262" t="s">
        <v>429</v>
      </c>
      <c r="B302" s="262" t="s">
        <v>422</v>
      </c>
      <c r="C302" s="262" t="s">
        <v>406</v>
      </c>
      <c r="D302" s="262" t="s">
        <v>424</v>
      </c>
      <c r="E302" s="262" t="s">
        <v>423</v>
      </c>
      <c r="F302" s="263">
        <v>0</v>
      </c>
      <c r="G302" s="264">
        <v>3.0800000000000002E-6</v>
      </c>
      <c r="H302" s="262" t="s">
        <v>425</v>
      </c>
    </row>
    <row r="303" spans="1:8">
      <c r="A303" s="262" t="s">
        <v>430</v>
      </c>
      <c r="B303" s="262" t="s">
        <v>422</v>
      </c>
      <c r="C303" s="262" t="s">
        <v>406</v>
      </c>
      <c r="D303" s="262" t="s">
        <v>423</v>
      </c>
      <c r="E303" s="262" t="s">
        <v>424</v>
      </c>
      <c r="F303" s="263">
        <v>0</v>
      </c>
      <c r="G303" s="264">
        <v>1.9999999999999999E-6</v>
      </c>
      <c r="H303" s="262" t="s">
        <v>425</v>
      </c>
    </row>
    <row r="304" spans="1:8">
      <c r="A304" s="262" t="s">
        <v>431</v>
      </c>
      <c r="B304" s="262" t="s">
        <v>422</v>
      </c>
      <c r="C304" s="262" t="s">
        <v>406</v>
      </c>
      <c r="D304" s="262" t="s">
        <v>423</v>
      </c>
      <c r="E304" s="262" t="s">
        <v>424</v>
      </c>
      <c r="F304" s="263">
        <v>0</v>
      </c>
      <c r="G304" s="264">
        <v>1.9999999999999999E-6</v>
      </c>
      <c r="H304" s="262" t="s">
        <v>425</v>
      </c>
    </row>
    <row r="305" spans="1:8">
      <c r="A305" s="262" t="s">
        <v>430</v>
      </c>
      <c r="B305" s="262" t="s">
        <v>422</v>
      </c>
      <c r="C305" s="262" t="s">
        <v>406</v>
      </c>
      <c r="D305" s="262" t="s">
        <v>424</v>
      </c>
      <c r="E305" s="262" t="s">
        <v>423</v>
      </c>
      <c r="F305" s="263">
        <v>0</v>
      </c>
      <c r="G305" s="264">
        <v>1.4E-5</v>
      </c>
      <c r="H305" s="262" t="s">
        <v>425</v>
      </c>
    </row>
    <row r="306" spans="1:8">
      <c r="A306" s="262" t="s">
        <v>431</v>
      </c>
      <c r="B306" s="262" t="s">
        <v>422</v>
      </c>
      <c r="C306" s="262" t="s">
        <v>406</v>
      </c>
      <c r="D306" s="262" t="s">
        <v>424</v>
      </c>
      <c r="E306" s="262" t="s">
        <v>423</v>
      </c>
      <c r="F306" s="263">
        <v>0</v>
      </c>
      <c r="G306" s="264">
        <v>1.4E-5</v>
      </c>
      <c r="H306" s="262" t="s">
        <v>425</v>
      </c>
    </row>
    <row r="307" spans="1:8">
      <c r="A307" s="262" t="s">
        <v>432</v>
      </c>
      <c r="B307" s="262" t="s">
        <v>422</v>
      </c>
      <c r="C307" s="262" t="s">
        <v>406</v>
      </c>
      <c r="D307" s="262" t="s">
        <v>423</v>
      </c>
      <c r="E307" s="262" t="s">
        <v>424</v>
      </c>
      <c r="F307" s="263">
        <v>0</v>
      </c>
      <c r="G307" s="264">
        <v>2.2199999999999999E-6</v>
      </c>
      <c r="H307" s="262" t="s">
        <v>425</v>
      </c>
    </row>
    <row r="308" spans="1:8">
      <c r="A308" s="262" t="s">
        <v>433</v>
      </c>
      <c r="B308" s="262" t="s">
        <v>422</v>
      </c>
      <c r="C308" s="262" t="s">
        <v>406</v>
      </c>
      <c r="D308" s="262" t="s">
        <v>423</v>
      </c>
      <c r="E308" s="262" t="s">
        <v>424</v>
      </c>
      <c r="F308" s="263">
        <v>0</v>
      </c>
      <c r="G308" s="264">
        <v>6.7500000000000005E-10</v>
      </c>
      <c r="H308" s="262" t="s">
        <v>425</v>
      </c>
    </row>
    <row r="309" spans="1:8">
      <c r="A309" s="262" t="s">
        <v>434</v>
      </c>
      <c r="B309" s="262" t="s">
        <v>435</v>
      </c>
      <c r="C309" s="262" t="s">
        <v>406</v>
      </c>
      <c r="D309" s="262" t="s">
        <v>423</v>
      </c>
      <c r="E309" s="262" t="s">
        <v>424</v>
      </c>
      <c r="F309" s="263">
        <v>0</v>
      </c>
      <c r="G309" s="264">
        <v>8.0000000000000005E-9</v>
      </c>
      <c r="H309" s="262" t="s">
        <v>425</v>
      </c>
    </row>
    <row r="310" spans="1:8">
      <c r="A310" s="262" t="s">
        <v>427</v>
      </c>
      <c r="B310" s="262" t="s">
        <v>435</v>
      </c>
      <c r="C310" s="262" t="s">
        <v>406</v>
      </c>
      <c r="D310" s="262" t="s">
        <v>423</v>
      </c>
      <c r="E310" s="262" t="s">
        <v>424</v>
      </c>
      <c r="F310" s="263">
        <v>0</v>
      </c>
      <c r="G310" s="264">
        <v>8.0000000000000005E-9</v>
      </c>
      <c r="H310" s="262" t="s">
        <v>425</v>
      </c>
    </row>
    <row r="311" spans="1:8">
      <c r="A311" s="262" t="s">
        <v>433</v>
      </c>
      <c r="B311" s="262" t="s">
        <v>435</v>
      </c>
      <c r="C311" s="262" t="s">
        <v>406</v>
      </c>
      <c r="D311" s="262" t="s">
        <v>423</v>
      </c>
      <c r="E311" s="262" t="s">
        <v>424</v>
      </c>
      <c r="F311" s="263">
        <v>0</v>
      </c>
      <c r="G311" s="264">
        <v>6.7500000000000005E-10</v>
      </c>
      <c r="H311" s="262" t="s">
        <v>425</v>
      </c>
    </row>
    <row r="312" spans="1:8">
      <c r="A312" s="262" t="s">
        <v>432</v>
      </c>
      <c r="B312" s="262" t="s">
        <v>435</v>
      </c>
      <c r="C312" s="262" t="s">
        <v>406</v>
      </c>
      <c r="D312" s="262" t="s">
        <v>423</v>
      </c>
      <c r="E312" s="262" t="s">
        <v>424</v>
      </c>
      <c r="F312" s="263">
        <v>0</v>
      </c>
      <c r="G312" s="264">
        <v>2.2199999999999999E-6</v>
      </c>
      <c r="H312" s="262" t="s">
        <v>425</v>
      </c>
    </row>
    <row r="313" spans="1:8">
      <c r="A313" s="262" t="s">
        <v>426</v>
      </c>
      <c r="B313" s="262" t="s">
        <v>435</v>
      </c>
      <c r="C313" s="262" t="s">
        <v>406</v>
      </c>
      <c r="D313" s="262" t="s">
        <v>423</v>
      </c>
      <c r="E313" s="262" t="s">
        <v>424</v>
      </c>
      <c r="F313" s="263">
        <v>0</v>
      </c>
      <c r="G313" s="264">
        <v>8.0000000000000005E-9</v>
      </c>
      <c r="H313" s="262" t="s">
        <v>425</v>
      </c>
    </row>
    <row r="314" spans="1:8">
      <c r="A314" s="262" t="s">
        <v>421</v>
      </c>
      <c r="B314" s="262" t="s">
        <v>436</v>
      </c>
      <c r="C314" s="262" t="s">
        <v>406</v>
      </c>
      <c r="D314" s="262" t="s">
        <v>423</v>
      </c>
      <c r="E314" s="262" t="s">
        <v>424</v>
      </c>
      <c r="F314" s="263">
        <v>0</v>
      </c>
      <c r="G314" s="264">
        <v>9.8400000000000002E-7</v>
      </c>
      <c r="H314" s="262" t="s">
        <v>425</v>
      </c>
    </row>
    <row r="315" spans="1:8">
      <c r="A315" s="262" t="s">
        <v>426</v>
      </c>
      <c r="B315" s="262" t="s">
        <v>436</v>
      </c>
      <c r="C315" s="262" t="s">
        <v>406</v>
      </c>
      <c r="D315" s="262" t="s">
        <v>423</v>
      </c>
      <c r="E315" s="262" t="s">
        <v>424</v>
      </c>
      <c r="F315" s="263">
        <v>0</v>
      </c>
      <c r="G315" s="264">
        <v>2.0000000000000001E-4</v>
      </c>
      <c r="H315" s="262" t="s">
        <v>425</v>
      </c>
    </row>
    <row r="316" spans="1:8">
      <c r="A316" s="262" t="s">
        <v>437</v>
      </c>
      <c r="B316" s="262" t="s">
        <v>436</v>
      </c>
      <c r="C316" s="262" t="s">
        <v>406</v>
      </c>
      <c r="D316" s="262" t="s">
        <v>423</v>
      </c>
      <c r="E316" s="262" t="s">
        <v>424</v>
      </c>
      <c r="F316" s="263">
        <v>0</v>
      </c>
      <c r="G316" s="264">
        <v>9.8400000000000002E-7</v>
      </c>
      <c r="H316" s="262" t="s">
        <v>425</v>
      </c>
    </row>
    <row r="317" spans="1:8">
      <c r="A317" s="262" t="s">
        <v>427</v>
      </c>
      <c r="B317" s="262" t="s">
        <v>436</v>
      </c>
      <c r="C317" s="262" t="s">
        <v>406</v>
      </c>
      <c r="D317" s="262" t="s">
        <v>423</v>
      </c>
      <c r="E317" s="262" t="s">
        <v>424</v>
      </c>
      <c r="F317" s="263">
        <v>0</v>
      </c>
      <c r="G317" s="264">
        <v>1.39E-6</v>
      </c>
      <c r="H317" s="262" t="s">
        <v>425</v>
      </c>
    </row>
    <row r="318" spans="1:8">
      <c r="A318" s="262" t="s">
        <v>428</v>
      </c>
      <c r="B318" s="262" t="s">
        <v>436</v>
      </c>
      <c r="C318" s="262" t="s">
        <v>406</v>
      </c>
      <c r="D318" s="262" t="s">
        <v>423</v>
      </c>
      <c r="E318" s="262" t="s">
        <v>424</v>
      </c>
      <c r="F318" s="263">
        <v>0</v>
      </c>
      <c r="G318" s="264">
        <v>2.5700000000000001E-5</v>
      </c>
      <c r="H318" s="262" t="s">
        <v>425</v>
      </c>
    </row>
    <row r="319" spans="1:8">
      <c r="A319" s="262" t="s">
        <v>429</v>
      </c>
      <c r="B319" s="262" t="s">
        <v>436</v>
      </c>
      <c r="C319" s="262" t="s">
        <v>406</v>
      </c>
      <c r="D319" s="262" t="s">
        <v>423</v>
      </c>
      <c r="E319" s="262" t="s">
        <v>424</v>
      </c>
      <c r="F319" s="263">
        <v>0</v>
      </c>
      <c r="G319" s="264">
        <v>1.0000000000000001E-5</v>
      </c>
      <c r="H319" s="262" t="s">
        <v>425</v>
      </c>
    </row>
    <row r="320" spans="1:8">
      <c r="A320" s="262" t="s">
        <v>430</v>
      </c>
      <c r="B320" s="262" t="s">
        <v>436</v>
      </c>
      <c r="C320" s="262" t="s">
        <v>406</v>
      </c>
      <c r="D320" s="262" t="s">
        <v>423</v>
      </c>
      <c r="E320" s="262" t="s">
        <v>424</v>
      </c>
      <c r="F320" s="263">
        <v>0</v>
      </c>
      <c r="G320" s="264">
        <v>1.9999999999999999E-6</v>
      </c>
      <c r="H320" s="262" t="s">
        <v>425</v>
      </c>
    </row>
    <row r="321" spans="1:8">
      <c r="A321" s="262" t="s">
        <v>431</v>
      </c>
      <c r="B321" s="262" t="s">
        <v>436</v>
      </c>
      <c r="C321" s="262" t="s">
        <v>406</v>
      </c>
      <c r="D321" s="262" t="s">
        <v>423</v>
      </c>
      <c r="E321" s="262" t="s">
        <v>424</v>
      </c>
      <c r="F321" s="263">
        <v>0</v>
      </c>
      <c r="G321" s="264">
        <v>1.9999999999999999E-6</v>
      </c>
      <c r="H321" s="262" t="s">
        <v>425</v>
      </c>
    </row>
    <row r="322" spans="1:8">
      <c r="A322" s="262" t="s">
        <v>421</v>
      </c>
      <c r="B322" s="262" t="s">
        <v>436</v>
      </c>
      <c r="C322" s="262" t="s">
        <v>406</v>
      </c>
      <c r="D322" s="262" t="s">
        <v>424</v>
      </c>
      <c r="E322" s="262" t="s">
        <v>423</v>
      </c>
      <c r="F322" s="263">
        <v>0</v>
      </c>
      <c r="G322" s="264">
        <v>9.1300000000000004E-8</v>
      </c>
      <c r="H322" s="262" t="s">
        <v>425</v>
      </c>
    </row>
    <row r="323" spans="1:8">
      <c r="A323" s="262" t="s">
        <v>427</v>
      </c>
      <c r="B323" s="262" t="s">
        <v>436</v>
      </c>
      <c r="C323" s="262" t="s">
        <v>406</v>
      </c>
      <c r="D323" s="262" t="s">
        <v>424</v>
      </c>
      <c r="E323" s="262" t="s">
        <v>423</v>
      </c>
      <c r="F323" s="263">
        <v>0</v>
      </c>
      <c r="G323" s="264">
        <v>1.39E-6</v>
      </c>
      <c r="H323" s="262" t="s">
        <v>425</v>
      </c>
    </row>
    <row r="324" spans="1:8">
      <c r="A324" s="262" t="s">
        <v>437</v>
      </c>
      <c r="B324" s="262" t="s">
        <v>422</v>
      </c>
      <c r="C324" s="262" t="s">
        <v>406</v>
      </c>
      <c r="D324" s="262" t="s">
        <v>424</v>
      </c>
      <c r="E324" s="262" t="s">
        <v>423</v>
      </c>
      <c r="F324" s="263">
        <v>0</v>
      </c>
      <c r="G324" s="264">
        <v>9.9999999999999995E-7</v>
      </c>
      <c r="H324" s="262" t="s">
        <v>425</v>
      </c>
    </row>
    <row r="325" spans="1:8">
      <c r="A325" s="262" t="s">
        <v>421</v>
      </c>
      <c r="B325" s="262" t="s">
        <v>422</v>
      </c>
      <c r="C325" s="262" t="s">
        <v>398</v>
      </c>
      <c r="D325" s="262" t="s">
        <v>423</v>
      </c>
      <c r="E325" s="262" t="s">
        <v>424</v>
      </c>
      <c r="F325" s="263">
        <v>0</v>
      </c>
      <c r="G325" s="264">
        <v>1.4E-3</v>
      </c>
      <c r="H325" s="262" t="s">
        <v>425</v>
      </c>
    </row>
    <row r="326" spans="1:8">
      <c r="A326" s="262" t="s">
        <v>426</v>
      </c>
      <c r="B326" s="262" t="s">
        <v>422</v>
      </c>
      <c r="C326" s="262" t="s">
        <v>398</v>
      </c>
      <c r="D326" s="262" t="s">
        <v>423</v>
      </c>
      <c r="E326" s="262" t="s">
        <v>424</v>
      </c>
      <c r="F326" s="263">
        <v>0</v>
      </c>
      <c r="G326" s="264">
        <v>5.9999999999999995E-4</v>
      </c>
      <c r="H326" s="262" t="s">
        <v>425</v>
      </c>
    </row>
    <row r="327" spans="1:8">
      <c r="A327" s="262" t="s">
        <v>437</v>
      </c>
      <c r="B327" s="262" t="s">
        <v>422</v>
      </c>
      <c r="C327" s="262" t="s">
        <v>398</v>
      </c>
      <c r="D327" s="262" t="s">
        <v>423</v>
      </c>
      <c r="E327" s="262" t="s">
        <v>424</v>
      </c>
      <c r="F327" s="263">
        <v>0</v>
      </c>
      <c r="G327" s="264">
        <v>1.4E-3</v>
      </c>
      <c r="H327" s="262" t="s">
        <v>425</v>
      </c>
    </row>
    <row r="328" spans="1:8">
      <c r="A328" s="262" t="s">
        <v>427</v>
      </c>
      <c r="B328" s="262" t="s">
        <v>422</v>
      </c>
      <c r="C328" s="262" t="s">
        <v>398</v>
      </c>
      <c r="D328" s="262" t="s">
        <v>423</v>
      </c>
      <c r="E328" s="262" t="s">
        <v>424</v>
      </c>
      <c r="F328" s="263">
        <v>0</v>
      </c>
      <c r="G328" s="264">
        <v>5.9999999999999995E-4</v>
      </c>
      <c r="H328" s="262" t="s">
        <v>425</v>
      </c>
    </row>
    <row r="329" spans="1:8">
      <c r="A329" s="262" t="s">
        <v>428</v>
      </c>
      <c r="B329" s="262" t="s">
        <v>422</v>
      </c>
      <c r="C329" s="262" t="s">
        <v>398</v>
      </c>
      <c r="D329" s="262" t="s">
        <v>423</v>
      </c>
      <c r="E329" s="262" t="s">
        <v>424</v>
      </c>
      <c r="F329" s="263">
        <v>0</v>
      </c>
      <c r="G329" s="264">
        <v>6.9999999999999999E-4</v>
      </c>
      <c r="H329" s="262" t="s">
        <v>425</v>
      </c>
    </row>
    <row r="330" spans="1:8">
      <c r="A330" s="262" t="s">
        <v>429</v>
      </c>
      <c r="B330" s="262" t="s">
        <v>422</v>
      </c>
      <c r="C330" s="262" t="s">
        <v>398</v>
      </c>
      <c r="D330" s="262" t="s">
        <v>423</v>
      </c>
      <c r="E330" s="262" t="s">
        <v>424</v>
      </c>
      <c r="F330" s="263">
        <v>0</v>
      </c>
      <c r="G330" s="264">
        <v>6.9999999999999999E-4</v>
      </c>
      <c r="H330" s="262" t="s">
        <v>425</v>
      </c>
    </row>
    <row r="331" spans="1:8">
      <c r="A331" s="262" t="s">
        <v>430</v>
      </c>
      <c r="B331" s="262" t="s">
        <v>422</v>
      </c>
      <c r="C331" s="262" t="s">
        <v>398</v>
      </c>
      <c r="D331" s="262" t="s">
        <v>423</v>
      </c>
      <c r="E331" s="262" t="s">
        <v>424</v>
      </c>
      <c r="F331" s="263">
        <v>0</v>
      </c>
      <c r="G331" s="264">
        <v>4.3E-3</v>
      </c>
      <c r="H331" s="262" t="s">
        <v>425</v>
      </c>
    </row>
    <row r="332" spans="1:8">
      <c r="A332" s="262" t="s">
        <v>431</v>
      </c>
      <c r="B332" s="262" t="s">
        <v>422</v>
      </c>
      <c r="C332" s="262" t="s">
        <v>398</v>
      </c>
      <c r="D332" s="262" t="s">
        <v>423</v>
      </c>
      <c r="E332" s="262" t="s">
        <v>424</v>
      </c>
      <c r="F332" s="263">
        <v>0</v>
      </c>
      <c r="G332" s="264">
        <v>4.3E-3</v>
      </c>
      <c r="H332" s="262" t="s">
        <v>425</v>
      </c>
    </row>
    <row r="333" spans="1:8">
      <c r="A333" s="262" t="s">
        <v>433</v>
      </c>
      <c r="B333" s="262" t="s">
        <v>422</v>
      </c>
      <c r="C333" s="262" t="s">
        <v>398</v>
      </c>
      <c r="D333" s="262" t="s">
        <v>423</v>
      </c>
      <c r="E333" s="262" t="s">
        <v>424</v>
      </c>
      <c r="F333" s="263">
        <v>0</v>
      </c>
      <c r="G333" s="264">
        <v>1.4E-3</v>
      </c>
      <c r="H333" s="262" t="s">
        <v>425</v>
      </c>
    </row>
    <row r="334" spans="1:8">
      <c r="A334" s="262" t="s">
        <v>421</v>
      </c>
      <c r="B334" s="262" t="s">
        <v>422</v>
      </c>
      <c r="C334" s="262" t="s">
        <v>398</v>
      </c>
      <c r="D334" s="262" t="s">
        <v>424</v>
      </c>
      <c r="E334" s="262" t="s">
        <v>423</v>
      </c>
      <c r="F334" s="263">
        <v>0</v>
      </c>
      <c r="G334" s="264">
        <v>1E-4</v>
      </c>
      <c r="H334" s="262" t="s">
        <v>425</v>
      </c>
    </row>
    <row r="335" spans="1:8">
      <c r="A335" s="262" t="s">
        <v>426</v>
      </c>
      <c r="B335" s="262" t="s">
        <v>422</v>
      </c>
      <c r="C335" s="262" t="s">
        <v>398</v>
      </c>
      <c r="D335" s="262" t="s">
        <v>424</v>
      </c>
      <c r="E335" s="262" t="s">
        <v>423</v>
      </c>
      <c r="F335" s="263">
        <v>0</v>
      </c>
      <c r="G335" s="264">
        <v>5.9999999999999995E-4</v>
      </c>
      <c r="H335" s="262" t="s">
        <v>425</v>
      </c>
    </row>
    <row r="336" spans="1:8">
      <c r="A336" s="262" t="s">
        <v>427</v>
      </c>
      <c r="B336" s="262" t="s">
        <v>422</v>
      </c>
      <c r="C336" s="262" t="s">
        <v>398</v>
      </c>
      <c r="D336" s="262" t="s">
        <v>424</v>
      </c>
      <c r="E336" s="262" t="s">
        <v>423</v>
      </c>
      <c r="F336" s="263">
        <v>0</v>
      </c>
      <c r="G336" s="264">
        <v>5.9999999999999995E-4</v>
      </c>
      <c r="H336" s="262" t="s">
        <v>425</v>
      </c>
    </row>
    <row r="337" spans="1:8">
      <c r="A337" s="262" t="s">
        <v>429</v>
      </c>
      <c r="B337" s="262" t="s">
        <v>422</v>
      </c>
      <c r="C337" s="262" t="s">
        <v>398</v>
      </c>
      <c r="D337" s="262" t="s">
        <v>424</v>
      </c>
      <c r="E337" s="262" t="s">
        <v>423</v>
      </c>
      <c r="F337" s="263">
        <v>0</v>
      </c>
      <c r="G337" s="264">
        <v>1.5E-3</v>
      </c>
      <c r="H337" s="262" t="s">
        <v>425</v>
      </c>
    </row>
    <row r="338" spans="1:8">
      <c r="A338" s="262" t="s">
        <v>430</v>
      </c>
      <c r="B338" s="262" t="s">
        <v>422</v>
      </c>
      <c r="C338" s="262" t="s">
        <v>398</v>
      </c>
      <c r="D338" s="262" t="s">
        <v>424</v>
      </c>
      <c r="E338" s="262" t="s">
        <v>423</v>
      </c>
      <c r="F338" s="263">
        <v>0</v>
      </c>
      <c r="G338" s="264">
        <v>7.0000000000000001E-3</v>
      </c>
      <c r="H338" s="262" t="s">
        <v>425</v>
      </c>
    </row>
    <row r="339" spans="1:8">
      <c r="A339" s="262" t="s">
        <v>431</v>
      </c>
      <c r="B339" s="262" t="s">
        <v>422</v>
      </c>
      <c r="C339" s="262" t="s">
        <v>398</v>
      </c>
      <c r="D339" s="262" t="s">
        <v>424</v>
      </c>
      <c r="E339" s="262" t="s">
        <v>423</v>
      </c>
      <c r="F339" s="263">
        <v>0</v>
      </c>
      <c r="G339" s="264">
        <v>7.0000000000000001E-3</v>
      </c>
      <c r="H339" s="262" t="s">
        <v>425</v>
      </c>
    </row>
    <row r="340" spans="1:8">
      <c r="A340" s="262" t="s">
        <v>433</v>
      </c>
      <c r="B340" s="262" t="s">
        <v>422</v>
      </c>
      <c r="C340" s="262" t="s">
        <v>398</v>
      </c>
      <c r="D340" s="262" t="s">
        <v>424</v>
      </c>
      <c r="E340" s="262" t="s">
        <v>423</v>
      </c>
      <c r="F340" s="263">
        <v>0</v>
      </c>
      <c r="G340" s="264">
        <v>2E-3</v>
      </c>
      <c r="H340" s="262" t="s">
        <v>425</v>
      </c>
    </row>
    <row r="341" spans="1:8">
      <c r="A341" s="262" t="s">
        <v>421</v>
      </c>
      <c r="B341" s="262" t="s">
        <v>436</v>
      </c>
      <c r="C341" s="262" t="s">
        <v>398</v>
      </c>
      <c r="D341" s="262" t="s">
        <v>423</v>
      </c>
      <c r="E341" s="262" t="s">
        <v>424</v>
      </c>
      <c r="F341" s="263">
        <v>0</v>
      </c>
      <c r="G341" s="264">
        <v>1.5499999999999999E-3</v>
      </c>
      <c r="H341" s="262" t="s">
        <v>425</v>
      </c>
    </row>
    <row r="342" spans="1:8">
      <c r="A342" s="262" t="s">
        <v>421</v>
      </c>
      <c r="B342" s="262" t="s">
        <v>436</v>
      </c>
      <c r="C342" s="262" t="s">
        <v>398</v>
      </c>
      <c r="D342" s="262" t="s">
        <v>424</v>
      </c>
      <c r="E342" s="262" t="s">
        <v>423</v>
      </c>
      <c r="F342" s="263">
        <v>0</v>
      </c>
      <c r="G342" s="264">
        <v>1E-4</v>
      </c>
      <c r="H342" s="262" t="s">
        <v>425</v>
      </c>
    </row>
    <row r="343" spans="1:8">
      <c r="A343" s="262" t="s">
        <v>427</v>
      </c>
      <c r="B343" s="262" t="s">
        <v>436</v>
      </c>
      <c r="C343" s="262" t="s">
        <v>398</v>
      </c>
      <c r="D343" s="262" t="s">
        <v>424</v>
      </c>
      <c r="E343" s="262" t="s">
        <v>423</v>
      </c>
      <c r="F343" s="263">
        <v>0</v>
      </c>
      <c r="G343" s="264">
        <v>2.5000000000000001E-3</v>
      </c>
      <c r="H343" s="262" t="s">
        <v>425</v>
      </c>
    </row>
    <row r="344" spans="1:8">
      <c r="A344" s="262" t="s">
        <v>434</v>
      </c>
      <c r="B344" s="262" t="s">
        <v>435</v>
      </c>
      <c r="C344" s="262" t="s">
        <v>398</v>
      </c>
      <c r="D344" s="262" t="s">
        <v>423</v>
      </c>
      <c r="E344" s="262" t="s">
        <v>424</v>
      </c>
      <c r="F344" s="263">
        <v>0</v>
      </c>
      <c r="G344" s="264">
        <v>5.9999999999999995E-4</v>
      </c>
      <c r="H344" s="262" t="s">
        <v>425</v>
      </c>
    </row>
    <row r="345" spans="1:8">
      <c r="A345" s="262" t="s">
        <v>427</v>
      </c>
      <c r="B345" s="262" t="s">
        <v>435</v>
      </c>
      <c r="C345" s="262" t="s">
        <v>398</v>
      </c>
      <c r="D345" s="262" t="s">
        <v>423</v>
      </c>
      <c r="E345" s="262" t="s">
        <v>424</v>
      </c>
      <c r="F345" s="263">
        <v>0</v>
      </c>
      <c r="G345" s="264">
        <v>2.5000000000000001E-3</v>
      </c>
      <c r="H345" s="262" t="s">
        <v>425</v>
      </c>
    </row>
    <row r="346" spans="1:8">
      <c r="A346" s="262" t="s">
        <v>433</v>
      </c>
      <c r="B346" s="262" t="s">
        <v>435</v>
      </c>
      <c r="C346" s="262" t="s">
        <v>398</v>
      </c>
      <c r="D346" s="262" t="s">
        <v>423</v>
      </c>
      <c r="E346" s="262" t="s">
        <v>424</v>
      </c>
      <c r="F346" s="263">
        <v>0</v>
      </c>
      <c r="G346" s="264">
        <v>1.4E-3</v>
      </c>
      <c r="H346" s="262" t="s">
        <v>425</v>
      </c>
    </row>
    <row r="347" spans="1:8">
      <c r="A347" s="262" t="s">
        <v>432</v>
      </c>
      <c r="B347" s="262" t="s">
        <v>435</v>
      </c>
      <c r="C347" s="262" t="s">
        <v>398</v>
      </c>
      <c r="D347" s="262" t="s">
        <v>423</v>
      </c>
      <c r="E347" s="262" t="s">
        <v>424</v>
      </c>
      <c r="F347" s="263">
        <v>0</v>
      </c>
      <c r="G347" s="264">
        <v>5.9999999999999995E-4</v>
      </c>
      <c r="H347" s="262" t="s">
        <v>425</v>
      </c>
    </row>
    <row r="348" spans="1:8">
      <c r="A348" s="262" t="s">
        <v>426</v>
      </c>
      <c r="B348" s="262" t="s">
        <v>435</v>
      </c>
      <c r="C348" s="262" t="s">
        <v>398</v>
      </c>
      <c r="D348" s="262" t="s">
        <v>423</v>
      </c>
      <c r="E348" s="262" t="s">
        <v>424</v>
      </c>
      <c r="F348" s="263">
        <v>0</v>
      </c>
      <c r="G348" s="264">
        <v>5.9999999999999995E-4</v>
      </c>
      <c r="H348" s="262" t="s">
        <v>425</v>
      </c>
    </row>
    <row r="349" spans="1:8">
      <c r="A349" s="262" t="s">
        <v>432</v>
      </c>
      <c r="B349" s="262" t="s">
        <v>422</v>
      </c>
      <c r="C349" s="262" t="s">
        <v>398</v>
      </c>
      <c r="D349" s="262" t="s">
        <v>423</v>
      </c>
      <c r="E349" s="262" t="s">
        <v>424</v>
      </c>
      <c r="F349" s="263">
        <v>0</v>
      </c>
      <c r="G349" s="264">
        <v>5.9999999999999995E-4</v>
      </c>
      <c r="H349" s="262" t="s">
        <v>425</v>
      </c>
    </row>
    <row r="350" spans="1:8">
      <c r="A350" s="262" t="s">
        <v>437</v>
      </c>
      <c r="B350" s="262" t="s">
        <v>422</v>
      </c>
      <c r="C350" s="262" t="s">
        <v>398</v>
      </c>
      <c r="D350" s="262" t="s">
        <v>424</v>
      </c>
      <c r="E350" s="262" t="s">
        <v>423</v>
      </c>
      <c r="F350" s="263">
        <v>0</v>
      </c>
      <c r="G350" s="264">
        <v>1E-4</v>
      </c>
      <c r="H350" s="262" t="s">
        <v>425</v>
      </c>
    </row>
    <row r="351" spans="1:8">
      <c r="A351" s="262" t="s">
        <v>421</v>
      </c>
      <c r="B351" s="262" t="s">
        <v>422</v>
      </c>
      <c r="C351" s="262" t="s">
        <v>400</v>
      </c>
      <c r="D351" s="262" t="s">
        <v>423</v>
      </c>
      <c r="E351" s="262" t="s">
        <v>424</v>
      </c>
      <c r="F351" s="263">
        <v>0</v>
      </c>
      <c r="G351" s="264">
        <v>7.0000000000000007E-2</v>
      </c>
      <c r="H351" s="262" t="s">
        <v>425</v>
      </c>
    </row>
    <row r="352" spans="1:8">
      <c r="A352" s="262" t="s">
        <v>426</v>
      </c>
      <c r="B352" s="262" t="s">
        <v>422</v>
      </c>
      <c r="C352" s="262" t="s">
        <v>400</v>
      </c>
      <c r="D352" s="262" t="s">
        <v>423</v>
      </c>
      <c r="E352" s="262" t="s">
        <v>424</v>
      </c>
      <c r="F352" s="263">
        <v>0</v>
      </c>
      <c r="G352" s="264">
        <v>0.1</v>
      </c>
      <c r="H352" s="262" t="s">
        <v>425</v>
      </c>
    </row>
    <row r="353" spans="1:8">
      <c r="A353" s="262" t="s">
        <v>437</v>
      </c>
      <c r="B353" s="262" t="s">
        <v>422</v>
      </c>
      <c r="C353" s="262" t="s">
        <v>400</v>
      </c>
      <c r="D353" s="262" t="s">
        <v>423</v>
      </c>
      <c r="E353" s="262" t="s">
        <v>424</v>
      </c>
      <c r="F353" s="263">
        <v>0</v>
      </c>
      <c r="G353" s="264">
        <v>7.0000000000000007E-2</v>
      </c>
      <c r="H353" s="262" t="s">
        <v>425</v>
      </c>
    </row>
    <row r="354" spans="1:8">
      <c r="A354" s="262" t="s">
        <v>427</v>
      </c>
      <c r="B354" s="262" t="s">
        <v>422</v>
      </c>
      <c r="C354" s="262" t="s">
        <v>400</v>
      </c>
      <c r="D354" s="262" t="s">
        <v>423</v>
      </c>
      <c r="E354" s="262" t="s">
        <v>424</v>
      </c>
      <c r="F354" s="263">
        <v>0</v>
      </c>
      <c r="G354" s="264">
        <v>0.06</v>
      </c>
      <c r="H354" s="262" t="s">
        <v>425</v>
      </c>
    </row>
    <row r="355" spans="1:8">
      <c r="A355" s="262" t="s">
        <v>428</v>
      </c>
      <c r="B355" s="262" t="s">
        <v>422</v>
      </c>
      <c r="C355" s="262" t="s">
        <v>400</v>
      </c>
      <c r="D355" s="262" t="s">
        <v>423</v>
      </c>
      <c r="E355" s="262" t="s">
        <v>424</v>
      </c>
      <c r="F355" s="263">
        <v>0</v>
      </c>
      <c r="G355" s="264">
        <v>0.3</v>
      </c>
      <c r="H355" s="262" t="s">
        <v>425</v>
      </c>
    </row>
    <row r="356" spans="1:8">
      <c r="A356" s="262" t="s">
        <v>429</v>
      </c>
      <c r="B356" s="262" t="s">
        <v>422</v>
      </c>
      <c r="C356" s="262" t="s">
        <v>400</v>
      </c>
      <c r="D356" s="262" t="s">
        <v>423</v>
      </c>
      <c r="E356" s="262" t="s">
        <v>424</v>
      </c>
      <c r="F356" s="263">
        <v>0</v>
      </c>
      <c r="G356" s="264">
        <v>0.18</v>
      </c>
      <c r="H356" s="262" t="s">
        <v>425</v>
      </c>
    </row>
    <row r="357" spans="1:8">
      <c r="A357" s="262" t="s">
        <v>430</v>
      </c>
      <c r="B357" s="262" t="s">
        <v>422</v>
      </c>
      <c r="C357" s="262" t="s">
        <v>400</v>
      </c>
      <c r="D357" s="262" t="s">
        <v>423</v>
      </c>
      <c r="E357" s="262" t="s">
        <v>424</v>
      </c>
      <c r="F357" s="263">
        <v>0</v>
      </c>
      <c r="G357" s="264">
        <v>0.15</v>
      </c>
      <c r="H357" s="262" t="s">
        <v>425</v>
      </c>
    </row>
    <row r="358" spans="1:8">
      <c r="A358" s="262" t="s">
        <v>431</v>
      </c>
      <c r="B358" s="262" t="s">
        <v>422</v>
      </c>
      <c r="C358" s="262" t="s">
        <v>400</v>
      </c>
      <c r="D358" s="262" t="s">
        <v>423</v>
      </c>
      <c r="E358" s="262" t="s">
        <v>424</v>
      </c>
      <c r="F358" s="263">
        <v>0</v>
      </c>
      <c r="G358" s="264">
        <v>0.15</v>
      </c>
      <c r="H358" s="262" t="s">
        <v>425</v>
      </c>
    </row>
    <row r="359" spans="1:8">
      <c r="A359" s="262" t="s">
        <v>432</v>
      </c>
      <c r="B359" s="262" t="s">
        <v>422</v>
      </c>
      <c r="C359" s="262" t="s">
        <v>400</v>
      </c>
      <c r="D359" s="262" t="s">
        <v>423</v>
      </c>
      <c r="E359" s="262" t="s">
        <v>424</v>
      </c>
      <c r="F359" s="263">
        <v>0</v>
      </c>
      <c r="G359" s="264">
        <v>1.1000000000000001</v>
      </c>
      <c r="H359" s="262" t="s">
        <v>425</v>
      </c>
    </row>
    <row r="360" spans="1:8">
      <c r="A360" s="262" t="s">
        <v>433</v>
      </c>
      <c r="B360" s="262" t="s">
        <v>422</v>
      </c>
      <c r="C360" s="262" t="s">
        <v>400</v>
      </c>
      <c r="D360" s="262" t="s">
        <v>423</v>
      </c>
      <c r="E360" s="262" t="s">
        <v>424</v>
      </c>
      <c r="F360" s="263">
        <v>0</v>
      </c>
      <c r="G360" s="264">
        <v>0.09</v>
      </c>
      <c r="H360" s="262" t="s">
        <v>425</v>
      </c>
    </row>
    <row r="361" spans="1:8">
      <c r="A361" s="262" t="s">
        <v>421</v>
      </c>
      <c r="B361" s="262" t="s">
        <v>422</v>
      </c>
      <c r="C361" s="262" t="s">
        <v>400</v>
      </c>
      <c r="D361" s="262" t="s">
        <v>424</v>
      </c>
      <c r="E361" s="262" t="s">
        <v>423</v>
      </c>
      <c r="F361" s="263">
        <v>0</v>
      </c>
      <c r="G361" s="264">
        <v>8.8999999999999996E-2</v>
      </c>
      <c r="H361" s="262" t="s">
        <v>425</v>
      </c>
    </row>
    <row r="362" spans="1:8">
      <c r="A362" s="262" t="s">
        <v>426</v>
      </c>
      <c r="B362" s="262" t="s">
        <v>422</v>
      </c>
      <c r="C362" s="262" t="s">
        <v>400</v>
      </c>
      <c r="D362" s="262" t="s">
        <v>424</v>
      </c>
      <c r="E362" s="262" t="s">
        <v>423</v>
      </c>
      <c r="F362" s="263">
        <v>0</v>
      </c>
      <c r="G362" s="264">
        <v>0.21</v>
      </c>
      <c r="H362" s="262" t="s">
        <v>425</v>
      </c>
    </row>
    <row r="363" spans="1:8">
      <c r="A363" s="262" t="s">
        <v>427</v>
      </c>
      <c r="B363" s="262" t="s">
        <v>422</v>
      </c>
      <c r="C363" s="262" t="s">
        <v>400</v>
      </c>
      <c r="D363" s="262" t="s">
        <v>424</v>
      </c>
      <c r="E363" s="262" t="s">
        <v>423</v>
      </c>
      <c r="F363" s="263">
        <v>0</v>
      </c>
      <c r="G363" s="264">
        <v>1.3</v>
      </c>
      <c r="H363" s="262" t="s">
        <v>425</v>
      </c>
    </row>
    <row r="364" spans="1:8">
      <c r="A364" s="262" t="s">
        <v>429</v>
      </c>
      <c r="B364" s="262" t="s">
        <v>422</v>
      </c>
      <c r="C364" s="262" t="s">
        <v>400</v>
      </c>
      <c r="D364" s="262" t="s">
        <v>424</v>
      </c>
      <c r="E364" s="262" t="s">
        <v>423</v>
      </c>
      <c r="F364" s="263">
        <v>0</v>
      </c>
      <c r="G364" s="264">
        <v>0.32400000000000001</v>
      </c>
      <c r="H364" s="262" t="s">
        <v>425</v>
      </c>
    </row>
    <row r="365" spans="1:8">
      <c r="A365" s="262" t="s">
        <v>430</v>
      </c>
      <c r="B365" s="262" t="s">
        <v>422</v>
      </c>
      <c r="C365" s="262" t="s">
        <v>400</v>
      </c>
      <c r="D365" s="262" t="s">
        <v>424</v>
      </c>
      <c r="E365" s="262" t="s">
        <v>423</v>
      </c>
      <c r="F365" s="263">
        <v>0</v>
      </c>
      <c r="G365" s="264">
        <v>9.6000000000000002E-2</v>
      </c>
      <c r="H365" s="262" t="s">
        <v>425</v>
      </c>
    </row>
    <row r="366" spans="1:8">
      <c r="A366" s="262" t="s">
        <v>431</v>
      </c>
      <c r="B366" s="262" t="s">
        <v>422</v>
      </c>
      <c r="C366" s="262" t="s">
        <v>400</v>
      </c>
      <c r="D366" s="262" t="s">
        <v>424</v>
      </c>
      <c r="E366" s="262" t="s">
        <v>423</v>
      </c>
      <c r="F366" s="263">
        <v>0</v>
      </c>
      <c r="G366" s="264">
        <v>9.6000000000000002E-2</v>
      </c>
      <c r="H366" s="262" t="s">
        <v>425</v>
      </c>
    </row>
    <row r="367" spans="1:8">
      <c r="A367" s="262" t="s">
        <v>433</v>
      </c>
      <c r="B367" s="262" t="s">
        <v>422</v>
      </c>
      <c r="C367" s="262" t="s">
        <v>400</v>
      </c>
      <c r="D367" s="262" t="s">
        <v>424</v>
      </c>
      <c r="E367" s="262" t="s">
        <v>423</v>
      </c>
      <c r="F367" s="263">
        <v>0</v>
      </c>
      <c r="G367" s="264">
        <v>0.06</v>
      </c>
      <c r="H367" s="262" t="s">
        <v>425</v>
      </c>
    </row>
    <row r="368" spans="1:8">
      <c r="A368" s="262" t="s">
        <v>421</v>
      </c>
      <c r="B368" s="262" t="s">
        <v>436</v>
      </c>
      <c r="C368" s="262" t="s">
        <v>400</v>
      </c>
      <c r="D368" s="262" t="s">
        <v>423</v>
      </c>
      <c r="E368" s="262" t="s">
        <v>424</v>
      </c>
      <c r="F368" s="263">
        <v>0</v>
      </c>
      <c r="G368" s="264">
        <v>0.153</v>
      </c>
      <c r="H368" s="262" t="s">
        <v>425</v>
      </c>
    </row>
    <row r="369" spans="1:8">
      <c r="A369" s="262" t="s">
        <v>421</v>
      </c>
      <c r="B369" s="262" t="s">
        <v>436</v>
      </c>
      <c r="C369" s="262" t="s">
        <v>400</v>
      </c>
      <c r="D369" s="262" t="s">
        <v>424</v>
      </c>
      <c r="E369" s="262" t="s">
        <v>423</v>
      </c>
      <c r="F369" s="263">
        <v>0</v>
      </c>
      <c r="G369" s="264">
        <v>0.13758000000000001</v>
      </c>
      <c r="H369" s="262" t="s">
        <v>425</v>
      </c>
    </row>
    <row r="370" spans="1:8">
      <c r="A370" s="262" t="s">
        <v>427</v>
      </c>
      <c r="B370" s="262" t="s">
        <v>436</v>
      </c>
      <c r="C370" s="262" t="s">
        <v>400</v>
      </c>
      <c r="D370" s="262" t="s">
        <v>424</v>
      </c>
      <c r="E370" s="262" t="s">
        <v>423</v>
      </c>
      <c r="F370" s="263">
        <v>0</v>
      </c>
      <c r="G370" s="264">
        <v>0.35</v>
      </c>
      <c r="H370" s="262" t="s">
        <v>425</v>
      </c>
    </row>
    <row r="371" spans="1:8">
      <c r="A371" s="262" t="s">
        <v>434</v>
      </c>
      <c r="B371" s="262" t="s">
        <v>435</v>
      </c>
      <c r="C371" s="262" t="s">
        <v>400</v>
      </c>
      <c r="D371" s="262" t="s">
        <v>423</v>
      </c>
      <c r="E371" s="262" t="s">
        <v>424</v>
      </c>
      <c r="F371" s="263">
        <v>0</v>
      </c>
      <c r="G371" s="264">
        <v>0.51300000000000001</v>
      </c>
      <c r="H371" s="262" t="s">
        <v>425</v>
      </c>
    </row>
    <row r="372" spans="1:8">
      <c r="A372" s="262" t="s">
        <v>427</v>
      </c>
      <c r="B372" s="262" t="s">
        <v>435</v>
      </c>
      <c r="C372" s="262" t="s">
        <v>400</v>
      </c>
      <c r="D372" s="262" t="s">
        <v>423</v>
      </c>
      <c r="E372" s="262" t="s">
        <v>424</v>
      </c>
      <c r="F372" s="263">
        <v>0</v>
      </c>
      <c r="G372" s="264">
        <v>0.51300000000000001</v>
      </c>
      <c r="H372" s="262" t="s">
        <v>425</v>
      </c>
    </row>
    <row r="373" spans="1:8">
      <c r="A373" s="262" t="s">
        <v>433</v>
      </c>
      <c r="B373" s="262" t="s">
        <v>435</v>
      </c>
      <c r="C373" s="262" t="s">
        <v>400</v>
      </c>
      <c r="D373" s="262" t="s">
        <v>423</v>
      </c>
      <c r="E373" s="262" t="s">
        <v>424</v>
      </c>
      <c r="F373" s="263">
        <v>0</v>
      </c>
      <c r="G373" s="264">
        <v>0.09</v>
      </c>
      <c r="H373" s="262" t="s">
        <v>425</v>
      </c>
    </row>
    <row r="374" spans="1:8">
      <c r="A374" s="262" t="s">
        <v>432</v>
      </c>
      <c r="B374" s="262" t="s">
        <v>435</v>
      </c>
      <c r="C374" s="262" t="s">
        <v>400</v>
      </c>
      <c r="D374" s="262" t="s">
        <v>423</v>
      </c>
      <c r="E374" s="262" t="s">
        <v>424</v>
      </c>
      <c r="F374" s="263">
        <v>0</v>
      </c>
      <c r="G374" s="264">
        <v>1.1000000000000001</v>
      </c>
      <c r="H374" s="262" t="s">
        <v>425</v>
      </c>
    </row>
    <row r="375" spans="1:8">
      <c r="A375" s="262" t="s">
        <v>426</v>
      </c>
      <c r="B375" s="262" t="s">
        <v>435</v>
      </c>
      <c r="C375" s="262" t="s">
        <v>400</v>
      </c>
      <c r="D375" s="262" t="s">
        <v>423</v>
      </c>
      <c r="E375" s="262" t="s">
        <v>424</v>
      </c>
      <c r="F375" s="263">
        <v>0</v>
      </c>
      <c r="G375" s="264">
        <v>0.51300000000000001</v>
      </c>
      <c r="H375" s="262" t="s">
        <v>425</v>
      </c>
    </row>
    <row r="376" spans="1:8">
      <c r="A376" s="262" t="s">
        <v>437</v>
      </c>
      <c r="B376" s="262" t="s">
        <v>422</v>
      </c>
      <c r="C376" s="262" t="s">
        <v>400</v>
      </c>
      <c r="D376" s="262" t="s">
        <v>424</v>
      </c>
      <c r="E376" s="262" t="s">
        <v>423</v>
      </c>
      <c r="F376" s="263">
        <v>0</v>
      </c>
      <c r="G376" s="264">
        <v>8.8999999999999996E-2</v>
      </c>
      <c r="H376" s="262" t="s">
        <v>425</v>
      </c>
    </row>
    <row r="377" spans="1:8">
      <c r="A377" s="262" t="s">
        <v>437</v>
      </c>
      <c r="B377" s="262" t="s">
        <v>436</v>
      </c>
      <c r="C377" s="262" t="s">
        <v>400</v>
      </c>
      <c r="D377" s="262" t="s">
        <v>424</v>
      </c>
      <c r="E377" s="262" t="s">
        <v>423</v>
      </c>
      <c r="F377" s="263">
        <v>0</v>
      </c>
      <c r="G377" s="264">
        <v>0.153</v>
      </c>
      <c r="H377" s="262" t="s">
        <v>425</v>
      </c>
    </row>
    <row r="378" spans="1:8">
      <c r="A378" s="262" t="s">
        <v>432</v>
      </c>
      <c r="B378" s="262"/>
      <c r="C378" s="262" t="s">
        <v>412</v>
      </c>
      <c r="D378" s="262" t="s">
        <v>423</v>
      </c>
      <c r="E378" s="262" t="s">
        <v>423</v>
      </c>
      <c r="F378" s="263">
        <v>0</v>
      </c>
      <c r="G378" s="264">
        <v>0</v>
      </c>
      <c r="H378" s="262" t="s">
        <v>425</v>
      </c>
    </row>
    <row r="379" spans="1:8">
      <c r="A379" s="262" t="s">
        <v>433</v>
      </c>
      <c r="B379" s="262"/>
      <c r="C379" s="262" t="s">
        <v>412</v>
      </c>
      <c r="D379" s="262" t="s">
        <v>423</v>
      </c>
      <c r="E379" s="262" t="s">
        <v>423</v>
      </c>
      <c r="F379" s="263">
        <v>0</v>
      </c>
      <c r="G379" s="264">
        <v>0</v>
      </c>
      <c r="H379" s="262" t="s">
        <v>425</v>
      </c>
    </row>
    <row r="380" spans="1:8">
      <c r="A380" s="262" t="s">
        <v>430</v>
      </c>
      <c r="B380" s="262"/>
      <c r="C380" s="262" t="s">
        <v>412</v>
      </c>
      <c r="D380" s="262" t="s">
        <v>423</v>
      </c>
      <c r="E380" s="262" t="s">
        <v>423</v>
      </c>
      <c r="F380" s="263">
        <v>0</v>
      </c>
      <c r="G380" s="264">
        <v>0</v>
      </c>
      <c r="H380" s="262" t="s">
        <v>425</v>
      </c>
    </row>
    <row r="381" spans="1:8">
      <c r="A381" s="262" t="s">
        <v>429</v>
      </c>
      <c r="B381" s="262"/>
      <c r="C381" s="262" t="s">
        <v>412</v>
      </c>
      <c r="D381" s="262" t="s">
        <v>423</v>
      </c>
      <c r="E381" s="262" t="s">
        <v>423</v>
      </c>
      <c r="F381" s="263">
        <v>0</v>
      </c>
      <c r="G381" s="264">
        <v>0</v>
      </c>
      <c r="H381" s="262" t="s">
        <v>425</v>
      </c>
    </row>
    <row r="382" spans="1:8">
      <c r="A382" s="262" t="s">
        <v>439</v>
      </c>
      <c r="B382" s="262"/>
      <c r="C382" s="262" t="s">
        <v>412</v>
      </c>
      <c r="D382" s="262" t="s">
        <v>423</v>
      </c>
      <c r="E382" s="262" t="s">
        <v>423</v>
      </c>
      <c r="F382" s="263">
        <v>0</v>
      </c>
      <c r="G382" s="264">
        <v>0</v>
      </c>
      <c r="H382" s="262" t="s">
        <v>425</v>
      </c>
    </row>
    <row r="383" spans="1:8">
      <c r="A383" s="262" t="s">
        <v>428</v>
      </c>
      <c r="B383" s="262"/>
      <c r="C383" s="262" t="s">
        <v>412</v>
      </c>
      <c r="D383" s="262" t="s">
        <v>423</v>
      </c>
      <c r="E383" s="262" t="s">
        <v>423</v>
      </c>
      <c r="F383" s="263">
        <v>0</v>
      </c>
      <c r="G383" s="264">
        <v>0</v>
      </c>
      <c r="H383" s="262" t="s">
        <v>425</v>
      </c>
    </row>
    <row r="384" spans="1:8">
      <c r="A384" s="262" t="s">
        <v>426</v>
      </c>
      <c r="B384" s="262"/>
      <c r="C384" s="262" t="s">
        <v>412</v>
      </c>
      <c r="D384" s="262" t="s">
        <v>423</v>
      </c>
      <c r="E384" s="262" t="s">
        <v>423</v>
      </c>
      <c r="F384" s="263">
        <v>0</v>
      </c>
      <c r="G384" s="264">
        <v>0</v>
      </c>
      <c r="H384" s="262" t="s">
        <v>425</v>
      </c>
    </row>
    <row r="385" spans="1:8">
      <c r="A385" s="262" t="s">
        <v>427</v>
      </c>
      <c r="B385" s="262"/>
      <c r="C385" s="262" t="s">
        <v>412</v>
      </c>
      <c r="D385" s="262" t="s">
        <v>423</v>
      </c>
      <c r="E385" s="262" t="s">
        <v>423</v>
      </c>
      <c r="F385" s="263">
        <v>0</v>
      </c>
      <c r="G385" s="264">
        <v>0</v>
      </c>
      <c r="H385" s="262" t="s">
        <v>425</v>
      </c>
    </row>
    <row r="386" spans="1:8">
      <c r="A386" s="262" t="s">
        <v>440</v>
      </c>
      <c r="B386" s="262"/>
      <c r="C386" s="262" t="s">
        <v>412</v>
      </c>
      <c r="D386" s="262" t="s">
        <v>423</v>
      </c>
      <c r="E386" s="262" t="s">
        <v>423</v>
      </c>
      <c r="F386" s="263">
        <v>0</v>
      </c>
      <c r="G386" s="264">
        <v>0</v>
      </c>
      <c r="H386" s="262" t="s">
        <v>425</v>
      </c>
    </row>
    <row r="387" spans="1:8">
      <c r="A387" s="262" t="s">
        <v>421</v>
      </c>
      <c r="B387" s="262"/>
      <c r="C387" s="262" t="s">
        <v>412</v>
      </c>
      <c r="D387" s="262" t="s">
        <v>423</v>
      </c>
      <c r="E387" s="262" t="s">
        <v>423</v>
      </c>
      <c r="F387" s="263">
        <v>0</v>
      </c>
      <c r="G387" s="264">
        <v>0</v>
      </c>
      <c r="H387" s="262" t="s">
        <v>425</v>
      </c>
    </row>
    <row r="388" spans="1:8">
      <c r="A388" s="262" t="s">
        <v>434</v>
      </c>
      <c r="B388" s="262"/>
      <c r="C388" s="262" t="s">
        <v>412</v>
      </c>
      <c r="D388" s="262" t="s">
        <v>423</v>
      </c>
      <c r="E388" s="262" t="s">
        <v>423</v>
      </c>
      <c r="F388" s="263">
        <v>0</v>
      </c>
      <c r="G388" s="264">
        <v>0</v>
      </c>
      <c r="H388" s="262" t="s">
        <v>425</v>
      </c>
    </row>
    <row r="389" spans="1:8">
      <c r="A389" s="262" t="s">
        <v>437</v>
      </c>
      <c r="B389" s="262"/>
      <c r="C389" s="262" t="s">
        <v>412</v>
      </c>
      <c r="D389" s="262" t="s">
        <v>423</v>
      </c>
      <c r="E389" s="262" t="s">
        <v>423</v>
      </c>
      <c r="F389" s="263">
        <v>0</v>
      </c>
      <c r="G389" s="264">
        <v>0</v>
      </c>
      <c r="H389" s="262" t="s">
        <v>425</v>
      </c>
    </row>
    <row r="390" spans="1:8">
      <c r="A390" s="262" t="s">
        <v>441</v>
      </c>
      <c r="B390" s="262"/>
      <c r="C390" s="262" t="s">
        <v>412</v>
      </c>
      <c r="D390" s="262" t="s">
        <v>423</v>
      </c>
      <c r="E390" s="262" t="s">
        <v>423</v>
      </c>
      <c r="F390" s="263">
        <v>0</v>
      </c>
      <c r="G390" s="264">
        <v>0</v>
      </c>
      <c r="H390" s="262" t="s">
        <v>425</v>
      </c>
    </row>
    <row r="391" spans="1:8">
      <c r="A391" s="262" t="s">
        <v>442</v>
      </c>
      <c r="B391" s="262"/>
      <c r="C391" s="262" t="s">
        <v>412</v>
      </c>
      <c r="D391" s="262" t="s">
        <v>423</v>
      </c>
      <c r="E391" s="262" t="s">
        <v>423</v>
      </c>
      <c r="F391" s="263">
        <v>0</v>
      </c>
      <c r="G391" s="264">
        <v>0</v>
      </c>
      <c r="H391" s="262" t="s">
        <v>425</v>
      </c>
    </row>
    <row r="392" spans="1:8">
      <c r="A392" s="262" t="s">
        <v>431</v>
      </c>
      <c r="B392" s="262"/>
      <c r="C392" s="262" t="s">
        <v>412</v>
      </c>
      <c r="D392" s="262" t="s">
        <v>423</v>
      </c>
      <c r="E392" s="262" t="s">
        <v>423</v>
      </c>
      <c r="F392" s="263">
        <v>0</v>
      </c>
      <c r="G392" s="264">
        <v>0</v>
      </c>
      <c r="H392" s="262" t="s">
        <v>425</v>
      </c>
    </row>
    <row r="393" spans="1:8">
      <c r="A393" s="262" t="s">
        <v>421</v>
      </c>
      <c r="B393" s="262" t="s">
        <v>422</v>
      </c>
      <c r="C393" s="262" t="s">
        <v>401</v>
      </c>
      <c r="D393" s="262" t="s">
        <v>423</v>
      </c>
      <c r="E393" s="262" t="s">
        <v>424</v>
      </c>
      <c r="F393" s="263">
        <v>0</v>
      </c>
      <c r="G393" s="264">
        <v>5.0000000000000001E-4</v>
      </c>
      <c r="H393" s="262" t="s">
        <v>425</v>
      </c>
    </row>
    <row r="394" spans="1:8">
      <c r="A394" s="262" t="s">
        <v>421</v>
      </c>
      <c r="B394" s="262" t="s">
        <v>422</v>
      </c>
      <c r="C394" s="262" t="s">
        <v>401</v>
      </c>
      <c r="D394" s="262" t="s">
        <v>424</v>
      </c>
      <c r="E394" s="262" t="s">
        <v>423</v>
      </c>
      <c r="F394" s="263">
        <v>0</v>
      </c>
      <c r="G394" s="264">
        <v>8.9999999999999998E-4</v>
      </c>
      <c r="H394" s="262" t="s">
        <v>425</v>
      </c>
    </row>
    <row r="395" spans="1:8">
      <c r="A395" s="262" t="s">
        <v>426</v>
      </c>
      <c r="B395" s="262" t="s">
        <v>422</v>
      </c>
      <c r="C395" s="262" t="s">
        <v>401</v>
      </c>
      <c r="D395" s="262" t="s">
        <v>423</v>
      </c>
      <c r="E395" s="262" t="s">
        <v>424</v>
      </c>
      <c r="F395" s="263">
        <v>0</v>
      </c>
      <c r="G395" s="264">
        <v>0.04</v>
      </c>
      <c r="H395" s="262" t="s">
        <v>425</v>
      </c>
    </row>
    <row r="396" spans="1:8">
      <c r="A396" s="262" t="s">
        <v>426</v>
      </c>
      <c r="B396" s="262" t="s">
        <v>422</v>
      </c>
      <c r="C396" s="262" t="s">
        <v>401</v>
      </c>
      <c r="D396" s="262" t="s">
        <v>424</v>
      </c>
      <c r="E396" s="262" t="s">
        <v>423</v>
      </c>
      <c r="F396" s="263">
        <v>0</v>
      </c>
      <c r="G396" s="264">
        <v>1.4999999999999999E-2</v>
      </c>
      <c r="H396" s="262" t="s">
        <v>425</v>
      </c>
    </row>
    <row r="397" spans="1:8">
      <c r="A397" s="262" t="s">
        <v>437</v>
      </c>
      <c r="B397" s="262" t="s">
        <v>422</v>
      </c>
      <c r="C397" s="262" t="s">
        <v>401</v>
      </c>
      <c r="D397" s="262" t="s">
        <v>423</v>
      </c>
      <c r="E397" s="262" t="s">
        <v>424</v>
      </c>
      <c r="F397" s="263">
        <v>0</v>
      </c>
      <c r="G397" s="264">
        <v>5.0000000000000001E-4</v>
      </c>
      <c r="H397" s="262" t="s">
        <v>425</v>
      </c>
    </row>
    <row r="398" spans="1:8">
      <c r="A398" s="262" t="s">
        <v>427</v>
      </c>
      <c r="B398" s="262" t="s">
        <v>422</v>
      </c>
      <c r="C398" s="262" t="s">
        <v>401</v>
      </c>
      <c r="D398" s="262" t="s">
        <v>423</v>
      </c>
      <c r="E398" s="262" t="s">
        <v>424</v>
      </c>
      <c r="F398" s="263">
        <v>0</v>
      </c>
      <c r="G398" s="264">
        <v>9.4000000000000004E-3</v>
      </c>
      <c r="H398" s="262" t="s">
        <v>425</v>
      </c>
    </row>
    <row r="399" spans="1:8">
      <c r="A399" s="262" t="s">
        <v>427</v>
      </c>
      <c r="B399" s="262" t="s">
        <v>422</v>
      </c>
      <c r="C399" s="262" t="s">
        <v>401</v>
      </c>
      <c r="D399" s="262" t="s">
        <v>424</v>
      </c>
      <c r="E399" s="262" t="s">
        <v>423</v>
      </c>
      <c r="F399" s="263">
        <v>0</v>
      </c>
      <c r="G399" s="264">
        <v>2.47E-2</v>
      </c>
      <c r="H399" s="262" t="s">
        <v>425</v>
      </c>
    </row>
    <row r="400" spans="1:8">
      <c r="A400" s="262" t="s">
        <v>428</v>
      </c>
      <c r="B400" s="262" t="s">
        <v>422</v>
      </c>
      <c r="C400" s="262" t="s">
        <v>401</v>
      </c>
      <c r="D400" s="262" t="s">
        <v>423</v>
      </c>
      <c r="E400" s="262" t="s">
        <v>424</v>
      </c>
      <c r="F400" s="263">
        <v>0</v>
      </c>
      <c r="G400" s="264">
        <v>1.366E-2</v>
      </c>
      <c r="H400" s="262" t="s">
        <v>425</v>
      </c>
    </row>
    <row r="401" spans="1:8">
      <c r="A401" s="262" t="s">
        <v>429</v>
      </c>
      <c r="B401" s="262" t="s">
        <v>422</v>
      </c>
      <c r="C401" s="262" t="s">
        <v>401</v>
      </c>
      <c r="D401" s="262" t="s">
        <v>423</v>
      </c>
      <c r="E401" s="262" t="s">
        <v>424</v>
      </c>
      <c r="F401" s="263">
        <v>0</v>
      </c>
      <c r="G401" s="264">
        <v>7.5999999999999998E-2</v>
      </c>
      <c r="H401" s="262" t="s">
        <v>425</v>
      </c>
    </row>
    <row r="402" spans="1:8">
      <c r="A402" s="262" t="s">
        <v>429</v>
      </c>
      <c r="B402" s="262" t="s">
        <v>422</v>
      </c>
      <c r="C402" s="262" t="s">
        <v>401</v>
      </c>
      <c r="D402" s="262" t="s">
        <v>424</v>
      </c>
      <c r="E402" s="262" t="s">
        <v>423</v>
      </c>
      <c r="F402" s="263">
        <v>0</v>
      </c>
      <c r="G402" s="264">
        <v>0.02</v>
      </c>
      <c r="H402" s="262" t="s">
        <v>425</v>
      </c>
    </row>
    <row r="403" spans="1:8">
      <c r="A403" s="262" t="s">
        <v>430</v>
      </c>
      <c r="B403" s="262" t="s">
        <v>422</v>
      </c>
      <c r="C403" s="262" t="s">
        <v>401</v>
      </c>
      <c r="D403" s="262" t="s">
        <v>423</v>
      </c>
      <c r="E403" s="262" t="s">
        <v>424</v>
      </c>
      <c r="F403" s="263">
        <v>0</v>
      </c>
      <c r="G403" s="264">
        <v>0.15</v>
      </c>
      <c r="H403" s="262" t="s">
        <v>425</v>
      </c>
    </row>
    <row r="404" spans="1:8">
      <c r="A404" s="262" t="s">
        <v>430</v>
      </c>
      <c r="B404" s="262" t="s">
        <v>422</v>
      </c>
      <c r="C404" s="262" t="s">
        <v>401</v>
      </c>
      <c r="D404" s="262" t="s">
        <v>424</v>
      </c>
      <c r="E404" s="262" t="s">
        <v>423</v>
      </c>
      <c r="F404" s="263">
        <v>0</v>
      </c>
      <c r="G404" s="264">
        <v>2.5000000000000001E-2</v>
      </c>
      <c r="H404" s="262" t="s">
        <v>425</v>
      </c>
    </row>
    <row r="405" spans="1:8">
      <c r="A405" s="262" t="s">
        <v>431</v>
      </c>
      <c r="B405" s="262" t="s">
        <v>422</v>
      </c>
      <c r="C405" s="262" t="s">
        <v>401</v>
      </c>
      <c r="D405" s="262" t="s">
        <v>423</v>
      </c>
      <c r="E405" s="262" t="s">
        <v>424</v>
      </c>
      <c r="F405" s="263">
        <v>0</v>
      </c>
      <c r="G405" s="264">
        <v>0.151</v>
      </c>
      <c r="H405" s="262" t="s">
        <v>425</v>
      </c>
    </row>
    <row r="406" spans="1:8">
      <c r="A406" s="262" t="s">
        <v>431</v>
      </c>
      <c r="B406" s="262" t="s">
        <v>422</v>
      </c>
      <c r="C406" s="262" t="s">
        <v>401</v>
      </c>
      <c r="D406" s="262" t="s">
        <v>424</v>
      </c>
      <c r="E406" s="262" t="s">
        <v>423</v>
      </c>
      <c r="F406" s="263">
        <v>0</v>
      </c>
      <c r="G406" s="264">
        <v>2.5000000000000001E-2</v>
      </c>
      <c r="H406" s="262" t="s">
        <v>425</v>
      </c>
    </row>
    <row r="407" spans="1:8">
      <c r="A407" s="262" t="s">
        <v>432</v>
      </c>
      <c r="B407" s="262" t="s">
        <v>422</v>
      </c>
      <c r="C407" s="262" t="s">
        <v>401</v>
      </c>
      <c r="D407" s="262" t="s">
        <v>423</v>
      </c>
      <c r="E407" s="262" t="s">
        <v>424</v>
      </c>
      <c r="F407" s="263">
        <v>0</v>
      </c>
      <c r="G407" s="264">
        <v>1.2999999999999999E-4</v>
      </c>
      <c r="H407" s="262" t="s">
        <v>425</v>
      </c>
    </row>
    <row r="408" spans="1:8">
      <c r="A408" s="262" t="s">
        <v>433</v>
      </c>
      <c r="B408" s="262" t="s">
        <v>422</v>
      </c>
      <c r="C408" s="262" t="s">
        <v>401</v>
      </c>
      <c r="D408" s="262" t="s">
        <v>423</v>
      </c>
      <c r="E408" s="262" t="s">
        <v>424</v>
      </c>
      <c r="F408" s="263">
        <v>0</v>
      </c>
      <c r="G408" s="264">
        <v>5.0000000000000001E-4</v>
      </c>
      <c r="H408" s="262" t="s">
        <v>425</v>
      </c>
    </row>
    <row r="409" spans="1:8">
      <c r="A409" s="262" t="s">
        <v>433</v>
      </c>
      <c r="B409" s="262" t="s">
        <v>422</v>
      </c>
      <c r="C409" s="262" t="s">
        <v>401</v>
      </c>
      <c r="D409" s="262" t="s">
        <v>424</v>
      </c>
      <c r="E409" s="262" t="s">
        <v>423</v>
      </c>
      <c r="F409" s="263">
        <v>0</v>
      </c>
      <c r="G409" s="264">
        <v>5.0000000000000001E-4</v>
      </c>
      <c r="H409" s="262" t="s">
        <v>425</v>
      </c>
    </row>
    <row r="410" spans="1:8">
      <c r="A410" s="262" t="s">
        <v>421</v>
      </c>
      <c r="B410" s="262" t="s">
        <v>436</v>
      </c>
      <c r="C410" s="262" t="s">
        <v>401</v>
      </c>
      <c r="D410" s="262" t="s">
        <v>423</v>
      </c>
      <c r="E410" s="262" t="s">
        <v>424</v>
      </c>
      <c r="F410" s="263">
        <v>0</v>
      </c>
      <c r="G410" s="264">
        <v>9.0799999999999995E-4</v>
      </c>
      <c r="H410" s="262" t="s">
        <v>425</v>
      </c>
    </row>
    <row r="411" spans="1:8">
      <c r="A411" s="262" t="s">
        <v>421</v>
      </c>
      <c r="B411" s="262" t="s">
        <v>436</v>
      </c>
      <c r="C411" s="262" t="s">
        <v>401</v>
      </c>
      <c r="D411" s="262" t="s">
        <v>424</v>
      </c>
      <c r="E411" s="262" t="s">
        <v>423</v>
      </c>
      <c r="F411" s="263">
        <v>0</v>
      </c>
      <c r="G411" s="264">
        <v>2.8E-3</v>
      </c>
      <c r="H411" s="262" t="s">
        <v>425</v>
      </c>
    </row>
    <row r="412" spans="1:8">
      <c r="A412" s="262" t="s">
        <v>427</v>
      </c>
      <c r="B412" s="262" t="s">
        <v>436</v>
      </c>
      <c r="C412" s="262" t="s">
        <v>401</v>
      </c>
      <c r="D412" s="262" t="s">
        <v>424</v>
      </c>
      <c r="E412" s="262" t="s">
        <v>423</v>
      </c>
      <c r="F412" s="263">
        <v>0</v>
      </c>
      <c r="G412" s="264">
        <v>0.03</v>
      </c>
      <c r="H412" s="262" t="s">
        <v>425</v>
      </c>
    </row>
    <row r="413" spans="1:8">
      <c r="A413" s="262" t="s">
        <v>434</v>
      </c>
      <c r="B413" s="262" t="s">
        <v>435</v>
      </c>
      <c r="C413" s="262" t="s">
        <v>401</v>
      </c>
      <c r="D413" s="262" t="s">
        <v>423</v>
      </c>
      <c r="E413" s="262" t="s">
        <v>424</v>
      </c>
      <c r="F413" s="263">
        <v>0</v>
      </c>
      <c r="G413" s="264">
        <v>0.02</v>
      </c>
      <c r="H413" s="262" t="s">
        <v>425</v>
      </c>
    </row>
    <row r="414" spans="1:8">
      <c r="A414" s="262" t="s">
        <v>427</v>
      </c>
      <c r="B414" s="262" t="s">
        <v>435</v>
      </c>
      <c r="C414" s="262" t="s">
        <v>401</v>
      </c>
      <c r="D414" s="262" t="s">
        <v>423</v>
      </c>
      <c r="E414" s="262" t="s">
        <v>424</v>
      </c>
      <c r="F414" s="263">
        <v>0</v>
      </c>
      <c r="G414" s="264">
        <v>0.02</v>
      </c>
      <c r="H414" s="262" t="s">
        <v>425</v>
      </c>
    </row>
    <row r="415" spans="1:8">
      <c r="A415" s="262" t="s">
        <v>433</v>
      </c>
      <c r="B415" s="262" t="s">
        <v>435</v>
      </c>
      <c r="C415" s="262" t="s">
        <v>401</v>
      </c>
      <c r="D415" s="262" t="s">
        <v>423</v>
      </c>
      <c r="E415" s="262" t="s">
        <v>424</v>
      </c>
      <c r="F415" s="263">
        <v>0</v>
      </c>
      <c r="G415" s="264">
        <v>6.8999999999999999E-3</v>
      </c>
      <c r="H415" s="262" t="s">
        <v>425</v>
      </c>
    </row>
    <row r="416" spans="1:8">
      <c r="A416" s="262" t="s">
        <v>432</v>
      </c>
      <c r="B416" s="262" t="s">
        <v>435</v>
      </c>
      <c r="C416" s="262" t="s">
        <v>401</v>
      </c>
      <c r="D416" s="262" t="s">
        <v>423</v>
      </c>
      <c r="E416" s="262" t="s">
        <v>424</v>
      </c>
      <c r="F416" s="263">
        <v>0</v>
      </c>
      <c r="G416" s="264">
        <v>0.13</v>
      </c>
      <c r="H416" s="262" t="s">
        <v>425</v>
      </c>
    </row>
    <row r="417" spans="1:8">
      <c r="A417" s="262" t="s">
        <v>426</v>
      </c>
      <c r="B417" s="262" t="s">
        <v>435</v>
      </c>
      <c r="C417" s="262" t="s">
        <v>401</v>
      </c>
      <c r="D417" s="262" t="s">
        <v>423</v>
      </c>
      <c r="E417" s="262" t="s">
        <v>424</v>
      </c>
      <c r="F417" s="263">
        <v>0</v>
      </c>
      <c r="G417" s="264">
        <v>0.02</v>
      </c>
      <c r="H417" s="262" t="s">
        <v>425</v>
      </c>
    </row>
    <row r="418" spans="1:8">
      <c r="A418" s="262" t="s">
        <v>437</v>
      </c>
      <c r="B418" s="262" t="s">
        <v>422</v>
      </c>
      <c r="C418" s="262" t="s">
        <v>401</v>
      </c>
      <c r="D418" s="262" t="s">
        <v>424</v>
      </c>
      <c r="E418" s="262" t="s">
        <v>423</v>
      </c>
      <c r="F418" s="263">
        <v>0</v>
      </c>
      <c r="G418" s="264">
        <v>8.9999999999999998E-4</v>
      </c>
      <c r="H418" s="262" t="s">
        <v>425</v>
      </c>
    </row>
    <row r="419" spans="1:8">
      <c r="A419" s="262" t="s">
        <v>437</v>
      </c>
      <c r="B419" s="262" t="s">
        <v>436</v>
      </c>
      <c r="C419" s="262" t="s">
        <v>401</v>
      </c>
      <c r="D419" s="262" t="s">
        <v>424</v>
      </c>
      <c r="E419" s="262" t="s">
        <v>423</v>
      </c>
      <c r="F419" s="263">
        <v>0</v>
      </c>
      <c r="G419" s="264">
        <v>8.9999999999999998E-4</v>
      </c>
      <c r="H419" s="262" t="s">
        <v>425</v>
      </c>
    </row>
    <row r="420" spans="1:8">
      <c r="A420" s="262" t="s">
        <v>421</v>
      </c>
      <c r="B420" s="262" t="s">
        <v>422</v>
      </c>
      <c r="C420" s="262" t="s">
        <v>402</v>
      </c>
      <c r="D420" s="262" t="s">
        <v>423</v>
      </c>
      <c r="E420" s="262" t="s">
        <v>424</v>
      </c>
      <c r="F420" s="263">
        <v>0</v>
      </c>
      <c r="G420" s="264">
        <v>2E-12</v>
      </c>
      <c r="H420" s="262" t="s">
        <v>425</v>
      </c>
    </row>
    <row r="421" spans="1:8">
      <c r="A421" s="262" t="s">
        <v>421</v>
      </c>
      <c r="B421" s="262" t="s">
        <v>422</v>
      </c>
      <c r="C421" s="262" t="s">
        <v>402</v>
      </c>
      <c r="D421" s="262" t="s">
        <v>424</v>
      </c>
      <c r="E421" s="262" t="s">
        <v>423</v>
      </c>
      <c r="F421" s="263">
        <v>0</v>
      </c>
      <c r="G421" s="264">
        <v>4.9999999999999999E-13</v>
      </c>
      <c r="H421" s="262" t="s">
        <v>425</v>
      </c>
    </row>
    <row r="422" spans="1:8">
      <c r="A422" s="262" t="s">
        <v>426</v>
      </c>
      <c r="B422" s="262" t="s">
        <v>422</v>
      </c>
      <c r="C422" s="262" t="s">
        <v>402</v>
      </c>
      <c r="D422" s="262" t="s">
        <v>423</v>
      </c>
      <c r="E422" s="262" t="s">
        <v>424</v>
      </c>
      <c r="F422" s="263">
        <v>0</v>
      </c>
      <c r="G422" s="264">
        <v>9.9999999999999994E-12</v>
      </c>
      <c r="H422" s="262" t="s">
        <v>425</v>
      </c>
    </row>
    <row r="423" spans="1:8">
      <c r="A423" s="262" t="s">
        <v>426</v>
      </c>
      <c r="B423" s="262" t="s">
        <v>422</v>
      </c>
      <c r="C423" s="262" t="s">
        <v>402</v>
      </c>
      <c r="D423" s="262" t="s">
        <v>423</v>
      </c>
      <c r="E423" s="262" t="s">
        <v>424</v>
      </c>
      <c r="F423" s="263">
        <v>0</v>
      </c>
      <c r="G423" s="264">
        <v>2.4999999999999998E-12</v>
      </c>
      <c r="H423" s="262" t="s">
        <v>425</v>
      </c>
    </row>
    <row r="424" spans="1:8">
      <c r="A424" s="262" t="s">
        <v>437</v>
      </c>
      <c r="B424" s="262" t="s">
        <v>422</v>
      </c>
      <c r="C424" s="262" t="s">
        <v>402</v>
      </c>
      <c r="D424" s="262" t="s">
        <v>423</v>
      </c>
      <c r="E424" s="262" t="s">
        <v>424</v>
      </c>
      <c r="F424" s="263">
        <v>0</v>
      </c>
      <c r="G424" s="264">
        <v>2E-12</v>
      </c>
      <c r="H424" s="262" t="s">
        <v>425</v>
      </c>
    </row>
    <row r="425" spans="1:8">
      <c r="A425" s="262" t="s">
        <v>427</v>
      </c>
      <c r="B425" s="262" t="s">
        <v>422</v>
      </c>
      <c r="C425" s="262" t="s">
        <v>402</v>
      </c>
      <c r="D425" s="262" t="s">
        <v>423</v>
      </c>
      <c r="E425" s="262" t="s">
        <v>424</v>
      </c>
      <c r="F425" s="263">
        <v>0</v>
      </c>
      <c r="G425" s="264">
        <v>2.4999999999999998E-12</v>
      </c>
      <c r="H425" s="262" t="s">
        <v>425</v>
      </c>
    </row>
    <row r="426" spans="1:8">
      <c r="A426" s="262" t="s">
        <v>427</v>
      </c>
      <c r="B426" s="262" t="s">
        <v>422</v>
      </c>
      <c r="C426" s="262" t="s">
        <v>402</v>
      </c>
      <c r="D426" s="262" t="s">
        <v>424</v>
      </c>
      <c r="E426" s="262" t="s">
        <v>423</v>
      </c>
      <c r="F426" s="263">
        <v>0</v>
      </c>
      <c r="G426" s="264">
        <v>9.9999999999999998E-13</v>
      </c>
      <c r="H426" s="262" t="s">
        <v>425</v>
      </c>
    </row>
    <row r="427" spans="1:8">
      <c r="A427" s="262" t="s">
        <v>429</v>
      </c>
      <c r="B427" s="262" t="s">
        <v>422</v>
      </c>
      <c r="C427" s="262" t="s">
        <v>402</v>
      </c>
      <c r="D427" s="262" t="s">
        <v>423</v>
      </c>
      <c r="E427" s="262" t="s">
        <v>424</v>
      </c>
      <c r="F427" s="263">
        <v>0</v>
      </c>
      <c r="G427" s="264">
        <v>1E-10</v>
      </c>
      <c r="H427" s="262" t="s">
        <v>425</v>
      </c>
    </row>
    <row r="428" spans="1:8">
      <c r="A428" s="262" t="s">
        <v>429</v>
      </c>
      <c r="B428" s="262" t="s">
        <v>422</v>
      </c>
      <c r="C428" s="262" t="s">
        <v>402</v>
      </c>
      <c r="D428" s="262" t="s">
        <v>424</v>
      </c>
      <c r="E428" s="262" t="s">
        <v>423</v>
      </c>
      <c r="F428" s="263">
        <v>0</v>
      </c>
      <c r="G428" s="264">
        <v>9.9999999999999994E-12</v>
      </c>
      <c r="H428" s="262" t="s">
        <v>425</v>
      </c>
    </row>
    <row r="429" spans="1:8">
      <c r="A429" s="262" t="s">
        <v>430</v>
      </c>
      <c r="B429" s="262" t="s">
        <v>422</v>
      </c>
      <c r="C429" s="262" t="s">
        <v>402</v>
      </c>
      <c r="D429" s="262" t="s">
        <v>423</v>
      </c>
      <c r="E429" s="262" t="s">
        <v>424</v>
      </c>
      <c r="F429" s="263">
        <v>0</v>
      </c>
      <c r="G429" s="264">
        <v>3.2600000000000001E-10</v>
      </c>
      <c r="H429" s="262" t="s">
        <v>425</v>
      </c>
    </row>
    <row r="430" spans="1:8">
      <c r="A430" s="262" t="s">
        <v>431</v>
      </c>
      <c r="B430" s="262" t="s">
        <v>422</v>
      </c>
      <c r="C430" s="262" t="s">
        <v>402</v>
      </c>
      <c r="D430" s="262" t="s">
        <v>423</v>
      </c>
      <c r="E430" s="262" t="s">
        <v>424</v>
      </c>
      <c r="F430" s="263">
        <v>0</v>
      </c>
      <c r="G430" s="264">
        <v>3.2600000000000001E-10</v>
      </c>
      <c r="H430" s="262" t="s">
        <v>425</v>
      </c>
    </row>
    <row r="431" spans="1:8">
      <c r="A431" s="262" t="s">
        <v>430</v>
      </c>
      <c r="B431" s="262" t="s">
        <v>422</v>
      </c>
      <c r="C431" s="262" t="s">
        <v>402</v>
      </c>
      <c r="D431" s="262" t="s">
        <v>424</v>
      </c>
      <c r="E431" s="262" t="s">
        <v>423</v>
      </c>
      <c r="F431" s="263">
        <v>0</v>
      </c>
      <c r="G431" s="264">
        <v>5.0000000000000002E-11</v>
      </c>
      <c r="H431" s="262" t="s">
        <v>425</v>
      </c>
    </row>
    <row r="432" spans="1:8">
      <c r="A432" s="262" t="s">
        <v>431</v>
      </c>
      <c r="B432" s="262" t="s">
        <v>422</v>
      </c>
      <c r="C432" s="262" t="s">
        <v>402</v>
      </c>
      <c r="D432" s="262" t="s">
        <v>424</v>
      </c>
      <c r="E432" s="262" t="s">
        <v>423</v>
      </c>
      <c r="F432" s="263">
        <v>0</v>
      </c>
      <c r="G432" s="264">
        <v>5.0000000000000002E-11</v>
      </c>
      <c r="H432" s="262" t="s">
        <v>425</v>
      </c>
    </row>
    <row r="433" spans="1:8">
      <c r="A433" s="262" t="s">
        <v>433</v>
      </c>
      <c r="B433" s="262" t="s">
        <v>422</v>
      </c>
      <c r="C433" s="262" t="s">
        <v>402</v>
      </c>
      <c r="D433" s="262" t="s">
        <v>423</v>
      </c>
      <c r="E433" s="262" t="s">
        <v>424</v>
      </c>
      <c r="F433" s="263">
        <v>0</v>
      </c>
      <c r="G433" s="264">
        <v>4.9999999999999999E-13</v>
      </c>
      <c r="H433" s="262" t="s">
        <v>425</v>
      </c>
    </row>
    <row r="434" spans="1:8">
      <c r="A434" s="262" t="s">
        <v>421</v>
      </c>
      <c r="B434" s="262" t="s">
        <v>436</v>
      </c>
      <c r="C434" s="262" t="s">
        <v>402</v>
      </c>
      <c r="D434" s="262" t="s">
        <v>424</v>
      </c>
      <c r="E434" s="262" t="s">
        <v>423</v>
      </c>
      <c r="F434" s="263">
        <v>0</v>
      </c>
      <c r="G434" s="264">
        <v>9.9999999999999998E-13</v>
      </c>
      <c r="H434" s="262" t="s">
        <v>425</v>
      </c>
    </row>
    <row r="435" spans="1:8">
      <c r="A435" s="262" t="s">
        <v>427</v>
      </c>
      <c r="B435" s="262" t="s">
        <v>436</v>
      </c>
      <c r="C435" s="262" t="s">
        <v>402</v>
      </c>
      <c r="D435" s="262" t="s">
        <v>424</v>
      </c>
      <c r="E435" s="262" t="s">
        <v>423</v>
      </c>
      <c r="F435" s="263">
        <v>0</v>
      </c>
      <c r="G435" s="264">
        <v>9.9999999999999998E-13</v>
      </c>
      <c r="H435" s="262" t="s">
        <v>425</v>
      </c>
    </row>
    <row r="436" spans="1:8">
      <c r="A436" s="262" t="s">
        <v>437</v>
      </c>
      <c r="B436" s="262" t="s">
        <v>422</v>
      </c>
      <c r="C436" s="262" t="s">
        <v>402</v>
      </c>
      <c r="D436" s="262" t="s">
        <v>424</v>
      </c>
      <c r="E436" s="262" t="s">
        <v>423</v>
      </c>
      <c r="F436" s="263">
        <v>0</v>
      </c>
      <c r="G436" s="264">
        <v>4.9999999999999999E-13</v>
      </c>
      <c r="H436" s="262" t="s">
        <v>425</v>
      </c>
    </row>
    <row r="437" spans="1:8">
      <c r="A437" s="262" t="s">
        <v>433</v>
      </c>
      <c r="B437" s="262" t="s">
        <v>422</v>
      </c>
      <c r="C437" s="262" t="s">
        <v>402</v>
      </c>
      <c r="D437" s="262" t="s">
        <v>424</v>
      </c>
      <c r="E437" s="262" t="s">
        <v>423</v>
      </c>
      <c r="F437" s="263">
        <v>0</v>
      </c>
      <c r="G437" s="264">
        <v>4.9999999999999999E-13</v>
      </c>
      <c r="H437" s="262" t="s">
        <v>425</v>
      </c>
    </row>
    <row r="438" spans="1:8">
      <c r="A438" s="262" t="s">
        <v>426</v>
      </c>
      <c r="B438" s="262" t="s">
        <v>435</v>
      </c>
      <c r="C438" s="262" t="s">
        <v>402</v>
      </c>
      <c r="D438" s="262" t="s">
        <v>423</v>
      </c>
      <c r="E438" s="262" t="s">
        <v>424</v>
      </c>
      <c r="F438" s="263">
        <v>0</v>
      </c>
      <c r="G438" s="264">
        <v>1.4000000000000001E-12</v>
      </c>
      <c r="H438" s="262" t="s">
        <v>425</v>
      </c>
    </row>
    <row r="439" spans="1:8">
      <c r="A439" s="262" t="s">
        <v>421</v>
      </c>
      <c r="B439" s="262" t="s">
        <v>422</v>
      </c>
      <c r="C439" s="262" t="s">
        <v>409</v>
      </c>
      <c r="D439" s="262" t="s">
        <v>423</v>
      </c>
      <c r="E439" s="262" t="s">
        <v>424</v>
      </c>
      <c r="F439" s="263">
        <v>0</v>
      </c>
      <c r="G439" s="264">
        <v>1.36E-5</v>
      </c>
      <c r="H439" s="262" t="s">
        <v>425</v>
      </c>
    </row>
    <row r="440" spans="1:8">
      <c r="A440" s="262" t="s">
        <v>421</v>
      </c>
      <c r="B440" s="262" t="s">
        <v>422</v>
      </c>
      <c r="C440" s="262" t="s">
        <v>409</v>
      </c>
      <c r="D440" s="262" t="s">
        <v>424</v>
      </c>
      <c r="E440" s="262" t="s">
        <v>423</v>
      </c>
      <c r="F440" s="263">
        <v>0</v>
      </c>
      <c r="G440" s="264">
        <v>1.2099999999999999E-5</v>
      </c>
      <c r="H440" s="262" t="s">
        <v>425</v>
      </c>
    </row>
    <row r="441" spans="1:8">
      <c r="A441" s="262" t="s">
        <v>426</v>
      </c>
      <c r="B441" s="262" t="s">
        <v>422</v>
      </c>
      <c r="C441" s="262" t="s">
        <v>409</v>
      </c>
      <c r="D441" s="262" t="s">
        <v>423</v>
      </c>
      <c r="E441" s="262" t="s">
        <v>424</v>
      </c>
      <c r="F441" s="263">
        <v>0</v>
      </c>
      <c r="G441" s="264">
        <v>5.0000000000000004E-6</v>
      </c>
      <c r="H441" s="262" t="s">
        <v>425</v>
      </c>
    </row>
    <row r="442" spans="1:8">
      <c r="A442" s="262" t="s">
        <v>426</v>
      </c>
      <c r="B442" s="262" t="s">
        <v>422</v>
      </c>
      <c r="C442" s="262" t="s">
        <v>409</v>
      </c>
      <c r="D442" s="262" t="s">
        <v>424</v>
      </c>
      <c r="E442" s="262" t="s">
        <v>423</v>
      </c>
      <c r="F442" s="263">
        <v>0</v>
      </c>
      <c r="G442" s="264">
        <v>9.3999999999999994E-5</v>
      </c>
      <c r="H442" s="262" t="s">
        <v>425</v>
      </c>
    </row>
    <row r="443" spans="1:8">
      <c r="A443" s="262" t="s">
        <v>437</v>
      </c>
      <c r="B443" s="262" t="s">
        <v>422</v>
      </c>
      <c r="C443" s="262" t="s">
        <v>409</v>
      </c>
      <c r="D443" s="262" t="s">
        <v>423</v>
      </c>
      <c r="E443" s="262" t="s">
        <v>424</v>
      </c>
      <c r="F443" s="263">
        <v>0</v>
      </c>
      <c r="G443" s="264">
        <v>1.36E-5</v>
      </c>
      <c r="H443" s="262" t="s">
        <v>425</v>
      </c>
    </row>
    <row r="444" spans="1:8">
      <c r="A444" s="262" t="s">
        <v>427</v>
      </c>
      <c r="B444" s="262" t="s">
        <v>422</v>
      </c>
      <c r="C444" s="262" t="s">
        <v>409</v>
      </c>
      <c r="D444" s="262" t="s">
        <v>423</v>
      </c>
      <c r="E444" s="262" t="s">
        <v>424</v>
      </c>
      <c r="F444" s="263">
        <v>0</v>
      </c>
      <c r="G444" s="264">
        <v>9.9299999999999998E-6</v>
      </c>
      <c r="H444" s="262" t="s">
        <v>425</v>
      </c>
    </row>
    <row r="445" spans="1:8">
      <c r="A445" s="262" t="s">
        <v>427</v>
      </c>
      <c r="B445" s="262" t="s">
        <v>422</v>
      </c>
      <c r="C445" s="262" t="s">
        <v>409</v>
      </c>
      <c r="D445" s="262" t="s">
        <v>424</v>
      </c>
      <c r="E445" s="262" t="s">
        <v>423</v>
      </c>
      <c r="F445" s="263">
        <v>0</v>
      </c>
      <c r="G445" s="264">
        <v>8.4499999999999996E-7</v>
      </c>
      <c r="H445" s="262" t="s">
        <v>425</v>
      </c>
    </row>
    <row r="446" spans="1:8">
      <c r="A446" s="262" t="s">
        <v>434</v>
      </c>
      <c r="B446" s="262" t="s">
        <v>422</v>
      </c>
      <c r="C446" s="262" t="s">
        <v>409</v>
      </c>
      <c r="D446" s="262" t="s">
        <v>423</v>
      </c>
      <c r="E446" s="262" t="s">
        <v>424</v>
      </c>
      <c r="F446" s="263">
        <v>0</v>
      </c>
      <c r="G446" s="264">
        <v>0.13400000000000001</v>
      </c>
      <c r="H446" s="262" t="s">
        <v>425</v>
      </c>
    </row>
    <row r="447" spans="1:8">
      <c r="A447" s="262" t="s">
        <v>428</v>
      </c>
      <c r="B447" s="262" t="s">
        <v>422</v>
      </c>
      <c r="C447" s="262" t="s">
        <v>409</v>
      </c>
      <c r="D447" s="262" t="s">
        <v>423</v>
      </c>
      <c r="E447" s="262" t="s">
        <v>424</v>
      </c>
      <c r="F447" s="263">
        <v>0</v>
      </c>
      <c r="G447" s="264">
        <v>4.6400000000000003E-5</v>
      </c>
      <c r="H447" s="262" t="s">
        <v>425</v>
      </c>
    </row>
    <row r="448" spans="1:8">
      <c r="A448" s="262" t="s">
        <v>429</v>
      </c>
      <c r="B448" s="262" t="s">
        <v>422</v>
      </c>
      <c r="C448" s="262" t="s">
        <v>409</v>
      </c>
      <c r="D448" s="262" t="s">
        <v>423</v>
      </c>
      <c r="E448" s="262" t="s">
        <v>424</v>
      </c>
      <c r="F448" s="263">
        <v>0</v>
      </c>
      <c r="G448" s="264">
        <v>1.4999999999999999E-4</v>
      </c>
      <c r="H448" s="262" t="s">
        <v>425</v>
      </c>
    </row>
    <row r="449" spans="1:8">
      <c r="A449" s="262" t="s">
        <v>430</v>
      </c>
      <c r="B449" s="262" t="s">
        <v>422</v>
      </c>
      <c r="C449" s="262" t="s">
        <v>409</v>
      </c>
      <c r="D449" s="262" t="s">
        <v>423</v>
      </c>
      <c r="E449" s="262" t="s">
        <v>424</v>
      </c>
      <c r="F449" s="263">
        <v>0</v>
      </c>
      <c r="G449" s="264">
        <v>1.1400000000000001E-4</v>
      </c>
      <c r="H449" s="262" t="s">
        <v>425</v>
      </c>
    </row>
    <row r="450" spans="1:8">
      <c r="A450" s="262" t="s">
        <v>431</v>
      </c>
      <c r="B450" s="262" t="s">
        <v>422</v>
      </c>
      <c r="C450" s="262" t="s">
        <v>409</v>
      </c>
      <c r="D450" s="262" t="s">
        <v>423</v>
      </c>
      <c r="E450" s="262" t="s">
        <v>424</v>
      </c>
      <c r="F450" s="263">
        <v>0</v>
      </c>
      <c r="G450" s="264">
        <v>1.1400000000000001E-4</v>
      </c>
      <c r="H450" s="262" t="s">
        <v>425</v>
      </c>
    </row>
    <row r="451" spans="1:8">
      <c r="A451" s="262" t="s">
        <v>429</v>
      </c>
      <c r="B451" s="262" t="s">
        <v>422</v>
      </c>
      <c r="C451" s="262" t="s">
        <v>409</v>
      </c>
      <c r="D451" s="262" t="s">
        <v>424</v>
      </c>
      <c r="E451" s="262" t="s">
        <v>423</v>
      </c>
      <c r="F451" s="263">
        <v>0</v>
      </c>
      <c r="G451" s="264">
        <v>3.8500000000000004E-6</v>
      </c>
      <c r="H451" s="262" t="s">
        <v>425</v>
      </c>
    </row>
    <row r="452" spans="1:8">
      <c r="A452" s="262" t="s">
        <v>430</v>
      </c>
      <c r="B452" s="262" t="s">
        <v>422</v>
      </c>
      <c r="C452" s="262" t="s">
        <v>409</v>
      </c>
      <c r="D452" s="262" t="s">
        <v>424</v>
      </c>
      <c r="E452" s="262" t="s">
        <v>423</v>
      </c>
      <c r="F452" s="263">
        <v>0</v>
      </c>
      <c r="G452" s="264">
        <v>1.8100000000000001E-4</v>
      </c>
      <c r="H452" s="262" t="s">
        <v>425</v>
      </c>
    </row>
    <row r="453" spans="1:8">
      <c r="A453" s="262" t="s">
        <v>431</v>
      </c>
      <c r="B453" s="262" t="s">
        <v>422</v>
      </c>
      <c r="C453" s="262" t="s">
        <v>409</v>
      </c>
      <c r="D453" s="262" t="s">
        <v>424</v>
      </c>
      <c r="E453" s="262" t="s">
        <v>423</v>
      </c>
      <c r="F453" s="263">
        <v>0</v>
      </c>
      <c r="G453" s="264">
        <v>1.8100000000000001E-4</v>
      </c>
      <c r="H453" s="262" t="s">
        <v>425</v>
      </c>
    </row>
    <row r="454" spans="1:8">
      <c r="A454" s="262" t="s">
        <v>432</v>
      </c>
      <c r="B454" s="262" t="s">
        <v>422</v>
      </c>
      <c r="C454" s="262" t="s">
        <v>409</v>
      </c>
      <c r="D454" s="262" t="s">
        <v>423</v>
      </c>
      <c r="E454" s="262" t="s">
        <v>424</v>
      </c>
      <c r="F454" s="263">
        <v>0</v>
      </c>
      <c r="G454" s="264">
        <v>1.59E-5</v>
      </c>
      <c r="H454" s="262" t="s">
        <v>425</v>
      </c>
    </row>
    <row r="455" spans="1:8">
      <c r="A455" s="262" t="s">
        <v>433</v>
      </c>
      <c r="B455" s="262" t="s">
        <v>422</v>
      </c>
      <c r="C455" s="262" t="s">
        <v>409</v>
      </c>
      <c r="D455" s="262" t="s">
        <v>423</v>
      </c>
      <c r="E455" s="262" t="s">
        <v>424</v>
      </c>
      <c r="F455" s="263">
        <v>0</v>
      </c>
      <c r="G455" s="264">
        <v>9.1299999999999997E-9</v>
      </c>
      <c r="H455" s="262" t="s">
        <v>425</v>
      </c>
    </row>
    <row r="456" spans="1:8">
      <c r="A456" s="262" t="s">
        <v>434</v>
      </c>
      <c r="B456" s="262" t="s">
        <v>435</v>
      </c>
      <c r="C456" s="262" t="s">
        <v>409</v>
      </c>
      <c r="D456" s="262" t="s">
        <v>423</v>
      </c>
      <c r="E456" s="262" t="s">
        <v>424</v>
      </c>
      <c r="F456" s="263">
        <v>0</v>
      </c>
      <c r="G456" s="264">
        <v>2.9E-5</v>
      </c>
      <c r="H456" s="262" t="s">
        <v>425</v>
      </c>
    </row>
    <row r="457" spans="1:8">
      <c r="A457" s="262" t="s">
        <v>427</v>
      </c>
      <c r="B457" s="262" t="s">
        <v>435</v>
      </c>
      <c r="C457" s="262" t="s">
        <v>409</v>
      </c>
      <c r="D457" s="262" t="s">
        <v>423</v>
      </c>
      <c r="E457" s="262" t="s">
        <v>424</v>
      </c>
      <c r="F457" s="263">
        <v>0</v>
      </c>
      <c r="G457" s="264">
        <v>2.9E-5</v>
      </c>
      <c r="H457" s="262" t="s">
        <v>425</v>
      </c>
    </row>
    <row r="458" spans="1:8">
      <c r="A458" s="262" t="s">
        <v>433</v>
      </c>
      <c r="B458" s="262" t="s">
        <v>435</v>
      </c>
      <c r="C458" s="262" t="s">
        <v>409</v>
      </c>
      <c r="D458" s="262" t="s">
        <v>423</v>
      </c>
      <c r="E458" s="262" t="s">
        <v>424</v>
      </c>
      <c r="F458" s="263">
        <v>0</v>
      </c>
      <c r="G458" s="264">
        <v>9.1299999999999997E-9</v>
      </c>
      <c r="H458" s="262" t="s">
        <v>425</v>
      </c>
    </row>
    <row r="459" spans="1:8">
      <c r="A459" s="262" t="s">
        <v>432</v>
      </c>
      <c r="B459" s="262" t="s">
        <v>435</v>
      </c>
      <c r="C459" s="262" t="s">
        <v>409</v>
      </c>
      <c r="D459" s="262" t="s">
        <v>423</v>
      </c>
      <c r="E459" s="262" t="s">
        <v>424</v>
      </c>
      <c r="F459" s="263">
        <v>0</v>
      </c>
      <c r="G459" s="264">
        <v>1.59E-5</v>
      </c>
      <c r="H459" s="262" t="s">
        <v>425</v>
      </c>
    </row>
    <row r="460" spans="1:8">
      <c r="A460" s="262" t="s">
        <v>426</v>
      </c>
      <c r="B460" s="262" t="s">
        <v>435</v>
      </c>
      <c r="C460" s="262" t="s">
        <v>409</v>
      </c>
      <c r="D460" s="262" t="s">
        <v>423</v>
      </c>
      <c r="E460" s="262" t="s">
        <v>424</v>
      </c>
      <c r="F460" s="263">
        <v>0</v>
      </c>
      <c r="G460" s="264">
        <v>2.9E-5</v>
      </c>
      <c r="H460" s="262" t="s">
        <v>425</v>
      </c>
    </row>
    <row r="461" spans="1:8">
      <c r="A461" s="262" t="s">
        <v>421</v>
      </c>
      <c r="B461" s="262" t="s">
        <v>436</v>
      </c>
      <c r="C461" s="262" t="s">
        <v>409</v>
      </c>
      <c r="D461" s="262" t="s">
        <v>423</v>
      </c>
      <c r="E461" s="262" t="s">
        <v>424</v>
      </c>
      <c r="F461" s="263">
        <v>0</v>
      </c>
      <c r="G461" s="264">
        <v>1.36E-5</v>
      </c>
      <c r="H461" s="262" t="s">
        <v>425</v>
      </c>
    </row>
    <row r="462" spans="1:8">
      <c r="A462" s="262" t="s">
        <v>426</v>
      </c>
      <c r="B462" s="262" t="s">
        <v>436</v>
      </c>
      <c r="C462" s="262" t="s">
        <v>409</v>
      </c>
      <c r="D462" s="262" t="s">
        <v>423</v>
      </c>
      <c r="E462" s="262" t="s">
        <v>424</v>
      </c>
      <c r="F462" s="263">
        <v>0</v>
      </c>
      <c r="G462" s="264">
        <v>5.0000000000000004E-6</v>
      </c>
      <c r="H462" s="262" t="s">
        <v>425</v>
      </c>
    </row>
    <row r="463" spans="1:8">
      <c r="A463" s="262" t="s">
        <v>437</v>
      </c>
      <c r="B463" s="262" t="s">
        <v>436</v>
      </c>
      <c r="C463" s="262" t="s">
        <v>409</v>
      </c>
      <c r="D463" s="262" t="s">
        <v>423</v>
      </c>
      <c r="E463" s="262" t="s">
        <v>424</v>
      </c>
      <c r="F463" s="263">
        <v>0</v>
      </c>
      <c r="G463" s="264">
        <v>1.36E-5</v>
      </c>
      <c r="H463" s="262" t="s">
        <v>425</v>
      </c>
    </row>
    <row r="464" spans="1:8">
      <c r="A464" s="262" t="s">
        <v>427</v>
      </c>
      <c r="B464" s="262" t="s">
        <v>436</v>
      </c>
      <c r="C464" s="262" t="s">
        <v>409</v>
      </c>
      <c r="D464" s="262" t="s">
        <v>423</v>
      </c>
      <c r="E464" s="262" t="s">
        <v>424</v>
      </c>
      <c r="F464" s="263">
        <v>0</v>
      </c>
      <c r="G464" s="264">
        <v>9.9299999999999998E-6</v>
      </c>
      <c r="H464" s="262" t="s">
        <v>425</v>
      </c>
    </row>
    <row r="465" spans="1:8">
      <c r="A465" s="262" t="s">
        <v>428</v>
      </c>
      <c r="B465" s="262" t="s">
        <v>436</v>
      </c>
      <c r="C465" s="262" t="s">
        <v>409</v>
      </c>
      <c r="D465" s="262" t="s">
        <v>423</v>
      </c>
      <c r="E465" s="262" t="s">
        <v>424</v>
      </c>
      <c r="F465" s="263">
        <v>0</v>
      </c>
      <c r="G465" s="264">
        <v>4.6400000000000003E-5</v>
      </c>
      <c r="H465" s="262" t="s">
        <v>425</v>
      </c>
    </row>
    <row r="466" spans="1:8">
      <c r="A466" s="262" t="s">
        <v>429</v>
      </c>
      <c r="B466" s="262" t="s">
        <v>436</v>
      </c>
      <c r="C466" s="262" t="s">
        <v>409</v>
      </c>
      <c r="D466" s="262" t="s">
        <v>423</v>
      </c>
      <c r="E466" s="262" t="s">
        <v>424</v>
      </c>
      <c r="F466" s="263">
        <v>0</v>
      </c>
      <c r="G466" s="264">
        <v>1.4999999999999999E-4</v>
      </c>
      <c r="H466" s="262" t="s">
        <v>425</v>
      </c>
    </row>
    <row r="467" spans="1:8">
      <c r="A467" s="262" t="s">
        <v>430</v>
      </c>
      <c r="B467" s="262" t="s">
        <v>436</v>
      </c>
      <c r="C467" s="262" t="s">
        <v>409</v>
      </c>
      <c r="D467" s="262" t="s">
        <v>423</v>
      </c>
      <c r="E467" s="262" t="s">
        <v>424</v>
      </c>
      <c r="F467" s="263">
        <v>0</v>
      </c>
      <c r="G467" s="264">
        <v>1.1400000000000001E-4</v>
      </c>
      <c r="H467" s="262" t="s">
        <v>425</v>
      </c>
    </row>
    <row r="468" spans="1:8">
      <c r="A468" s="262" t="s">
        <v>431</v>
      </c>
      <c r="B468" s="262" t="s">
        <v>436</v>
      </c>
      <c r="C468" s="262" t="s">
        <v>409</v>
      </c>
      <c r="D468" s="262" t="s">
        <v>423</v>
      </c>
      <c r="E468" s="262" t="s">
        <v>424</v>
      </c>
      <c r="F468" s="263">
        <v>0</v>
      </c>
      <c r="G468" s="264">
        <v>1.1400000000000001E-4</v>
      </c>
      <c r="H468" s="262" t="s">
        <v>425</v>
      </c>
    </row>
    <row r="469" spans="1:8">
      <c r="A469" s="262" t="s">
        <v>421</v>
      </c>
      <c r="B469" s="262" t="s">
        <v>436</v>
      </c>
      <c r="C469" s="262" t="s">
        <v>409</v>
      </c>
      <c r="D469" s="262" t="s">
        <v>424</v>
      </c>
      <c r="E469" s="262" t="s">
        <v>423</v>
      </c>
      <c r="F469" s="263">
        <v>0</v>
      </c>
      <c r="G469" s="264">
        <v>1.0099999999999999E-8</v>
      </c>
      <c r="H469" s="262" t="s">
        <v>425</v>
      </c>
    </row>
    <row r="470" spans="1:8">
      <c r="A470" s="262" t="s">
        <v>427</v>
      </c>
      <c r="B470" s="262" t="s">
        <v>436</v>
      </c>
      <c r="C470" s="262" t="s">
        <v>409</v>
      </c>
      <c r="D470" s="262" t="s">
        <v>424</v>
      </c>
      <c r="E470" s="262" t="s">
        <v>423</v>
      </c>
      <c r="F470" s="263">
        <v>0</v>
      </c>
      <c r="G470" s="264">
        <v>8.4499999999999996E-7</v>
      </c>
      <c r="H470" s="262" t="s">
        <v>425</v>
      </c>
    </row>
    <row r="471" spans="1:8">
      <c r="A471" s="262" t="s">
        <v>437</v>
      </c>
      <c r="B471" s="262" t="s">
        <v>422</v>
      </c>
      <c r="C471" s="262" t="s">
        <v>409</v>
      </c>
      <c r="D471" s="262" t="s">
        <v>424</v>
      </c>
      <c r="E471" s="262" t="s">
        <v>423</v>
      </c>
      <c r="F471" s="263">
        <v>0</v>
      </c>
      <c r="G471" s="264">
        <v>1.4E-5</v>
      </c>
      <c r="H471" s="262" t="s">
        <v>425</v>
      </c>
    </row>
    <row r="476" spans="1:8">
      <c r="A476" s="265" t="s">
        <v>443</v>
      </c>
      <c r="B476" s="265"/>
      <c r="C476" s="265"/>
      <c r="D476" s="265"/>
      <c r="E476" s="265"/>
    </row>
    <row r="477" spans="1:8">
      <c r="A477" s="266" t="s">
        <v>444</v>
      </c>
      <c r="B477" s="266" t="s">
        <v>445</v>
      </c>
      <c r="C477" s="266" t="s">
        <v>446</v>
      </c>
      <c r="D477" s="266" t="s">
        <v>447</v>
      </c>
      <c r="E477" s="266" t="s">
        <v>448</v>
      </c>
    </row>
    <row r="478" spans="1:8">
      <c r="A478" s="267" t="s">
        <v>432</v>
      </c>
      <c r="B478" s="267">
        <v>37</v>
      </c>
      <c r="C478" s="267" t="s">
        <v>449</v>
      </c>
      <c r="D478" s="267">
        <v>0</v>
      </c>
      <c r="E478" s="267">
        <v>0</v>
      </c>
    </row>
    <row r="479" spans="1:8">
      <c r="A479" s="268" t="s">
        <v>433</v>
      </c>
      <c r="B479" s="269">
        <v>21.244</v>
      </c>
      <c r="C479" s="268" t="s">
        <v>449</v>
      </c>
      <c r="D479" s="268">
        <v>3.1999999999999999E-5</v>
      </c>
      <c r="E479" s="268">
        <v>0</v>
      </c>
    </row>
    <row r="480" spans="1:8">
      <c r="A480" s="267" t="s">
        <v>430</v>
      </c>
      <c r="B480" s="270">
        <v>10.467000000000001</v>
      </c>
      <c r="C480" s="267" t="s">
        <v>449</v>
      </c>
      <c r="D480" s="267">
        <v>0.03</v>
      </c>
      <c r="E480" s="267">
        <v>0</v>
      </c>
    </row>
    <row r="481" spans="1:5">
      <c r="A481" s="268" t="s">
        <v>429</v>
      </c>
      <c r="B481" s="271">
        <v>24.914000000000001</v>
      </c>
      <c r="C481" s="268" t="s">
        <v>449</v>
      </c>
      <c r="D481" s="268">
        <v>1.2999999999999999E-2</v>
      </c>
      <c r="E481" s="268">
        <v>0.05</v>
      </c>
    </row>
    <row r="482" spans="1:5">
      <c r="A482" s="267" t="s">
        <v>428</v>
      </c>
      <c r="B482" s="270">
        <v>30.811</v>
      </c>
      <c r="C482" s="267" t="s">
        <v>449</v>
      </c>
      <c r="D482" s="267">
        <v>0.02</v>
      </c>
      <c r="E482" s="267">
        <v>0</v>
      </c>
    </row>
    <row r="483" spans="1:5">
      <c r="A483" s="268" t="s">
        <v>426</v>
      </c>
      <c r="B483" s="271">
        <v>40</v>
      </c>
      <c r="C483" s="268" t="s">
        <v>449</v>
      </c>
      <c r="D483" s="268">
        <v>1</v>
      </c>
      <c r="E483" s="268">
        <v>0</v>
      </c>
    </row>
    <row r="484" spans="1:5">
      <c r="A484" s="267" t="s">
        <v>437</v>
      </c>
      <c r="B484" s="270">
        <v>46</v>
      </c>
      <c r="C484" s="267" t="s">
        <v>449</v>
      </c>
      <c r="D484" s="267">
        <v>5.0000000000000001E-3</v>
      </c>
      <c r="E484" s="267">
        <v>0</v>
      </c>
    </row>
    <row r="485" spans="1:5">
      <c r="A485" s="268" t="s">
        <v>421</v>
      </c>
      <c r="B485" s="271">
        <v>38.426000000000002</v>
      </c>
      <c r="C485" s="268" t="s">
        <v>450</v>
      </c>
      <c r="D485" s="268">
        <v>6.9999999999999999E-4</v>
      </c>
      <c r="E485" s="268">
        <v>0</v>
      </c>
    </row>
    <row r="486" spans="1:5">
      <c r="A486" s="267" t="s">
        <v>427</v>
      </c>
      <c r="B486" s="270">
        <v>42.6</v>
      </c>
      <c r="C486" s="267" t="s">
        <v>449</v>
      </c>
      <c r="D486" s="267">
        <v>1E-3</v>
      </c>
      <c r="E486" s="267">
        <v>0</v>
      </c>
    </row>
    <row r="487" spans="1:5">
      <c r="A487" s="268" t="s">
        <v>434</v>
      </c>
      <c r="B487" s="271">
        <v>44</v>
      </c>
      <c r="C487" s="268" t="s">
        <v>449</v>
      </c>
      <c r="D487" s="268">
        <v>1E-3</v>
      </c>
      <c r="E487" s="268">
        <v>0</v>
      </c>
    </row>
    <row r="488" spans="1:5">
      <c r="A488" s="267" t="s">
        <v>431</v>
      </c>
      <c r="B488" s="272">
        <v>11.6</v>
      </c>
      <c r="C488" s="267" t="s">
        <v>449</v>
      </c>
      <c r="D488" s="267">
        <v>3.0000000000000001E-5</v>
      </c>
      <c r="E488" s="267">
        <v>0</v>
      </c>
    </row>
    <row r="492" spans="1:5">
      <c r="A492" s="273" t="s">
        <v>413</v>
      </c>
      <c r="B492" s="273" t="s">
        <v>414</v>
      </c>
      <c r="C492" s="273" t="s">
        <v>451</v>
      </c>
    </row>
    <row r="493" spans="1:5">
      <c r="A493" s="274" t="s">
        <v>384</v>
      </c>
      <c r="B493" s="274" t="s">
        <v>384</v>
      </c>
      <c r="C493" s="274" t="s">
        <v>384</v>
      </c>
    </row>
    <row r="494" spans="1:5">
      <c r="A494" s="275" t="s">
        <v>432</v>
      </c>
      <c r="B494" s="275" t="s">
        <v>422</v>
      </c>
      <c r="C494" s="275" t="s">
        <v>424</v>
      </c>
    </row>
    <row r="495" spans="1:5">
      <c r="A495" s="276" t="s">
        <v>433</v>
      </c>
      <c r="B495" s="276" t="s">
        <v>435</v>
      </c>
      <c r="C495" s="276" t="s">
        <v>423</v>
      </c>
    </row>
    <row r="496" spans="1:5">
      <c r="A496" s="275" t="s">
        <v>430</v>
      </c>
      <c r="B496" s="275" t="s">
        <v>436</v>
      </c>
      <c r="C496" s="275"/>
    </row>
    <row r="497" spans="1:4">
      <c r="A497" s="276" t="s">
        <v>429</v>
      </c>
      <c r="B497" s="276"/>
      <c r="C497" s="276"/>
    </row>
    <row r="498" spans="1:4">
      <c r="A498" s="275" t="s">
        <v>428</v>
      </c>
      <c r="B498" s="275"/>
      <c r="C498" s="275"/>
    </row>
    <row r="499" spans="1:4">
      <c r="A499" s="276" t="s">
        <v>426</v>
      </c>
      <c r="B499" s="276"/>
      <c r="C499" s="276"/>
    </row>
    <row r="500" spans="1:4">
      <c r="A500" s="275" t="s">
        <v>437</v>
      </c>
      <c r="B500" s="275"/>
      <c r="C500" s="275"/>
    </row>
    <row r="501" spans="1:4">
      <c r="A501" s="276" t="s">
        <v>421</v>
      </c>
      <c r="B501" s="276"/>
      <c r="C501" s="276"/>
    </row>
    <row r="502" spans="1:4">
      <c r="A502" s="275" t="s">
        <v>427</v>
      </c>
      <c r="B502" s="275"/>
      <c r="C502" s="275"/>
    </row>
    <row r="503" spans="1:4">
      <c r="A503" s="276" t="s">
        <v>434</v>
      </c>
      <c r="B503" s="276"/>
      <c r="C503" s="276"/>
    </row>
    <row r="504" spans="1:4">
      <c r="A504" s="275" t="s">
        <v>431</v>
      </c>
      <c r="B504" s="275"/>
      <c r="C504" s="275"/>
    </row>
    <row r="507" spans="1:4">
      <c r="A507" s="277" t="s">
        <v>413</v>
      </c>
      <c r="B507" s="277" t="s">
        <v>418</v>
      </c>
      <c r="C507" s="277" t="s">
        <v>419</v>
      </c>
      <c r="D507" s="277" t="s">
        <v>420</v>
      </c>
    </row>
    <row r="508" spans="1:4">
      <c r="A508" s="278" t="s">
        <v>432</v>
      </c>
      <c r="B508" s="278">
        <v>0.995</v>
      </c>
      <c r="C508" s="278">
        <v>70.8</v>
      </c>
      <c r="D508" s="278"/>
    </row>
    <row r="509" spans="1:4">
      <c r="A509" t="s">
        <v>433</v>
      </c>
      <c r="B509">
        <v>0.995</v>
      </c>
      <c r="C509">
        <v>54.6</v>
      </c>
    </row>
    <row r="510" spans="1:4">
      <c r="A510" s="279" t="s">
        <v>430</v>
      </c>
      <c r="B510" s="279">
        <v>1</v>
      </c>
      <c r="C510" s="279">
        <v>112</v>
      </c>
      <c r="D510" s="279"/>
    </row>
    <row r="511" spans="1:4">
      <c r="A511" t="s">
        <v>429</v>
      </c>
      <c r="B511">
        <v>0.99199999999999999</v>
      </c>
      <c r="C511">
        <v>94.1</v>
      </c>
    </row>
    <row r="512" spans="1:4">
      <c r="A512" s="279" t="s">
        <v>428</v>
      </c>
      <c r="B512" s="279">
        <v>0.98</v>
      </c>
      <c r="C512" s="279">
        <v>102</v>
      </c>
      <c r="D512" s="279"/>
    </row>
    <row r="513" spans="1:4">
      <c r="A513" t="s">
        <v>426</v>
      </c>
      <c r="B513">
        <v>0.99299999999999999</v>
      </c>
      <c r="C513">
        <v>78.900000000000006</v>
      </c>
    </row>
    <row r="514" spans="1:4">
      <c r="A514" s="279" t="s">
        <v>437</v>
      </c>
      <c r="B514" s="279">
        <v>0.995</v>
      </c>
      <c r="C514" s="279">
        <v>63.1</v>
      </c>
      <c r="D514" s="279"/>
    </row>
    <row r="515" spans="1:4">
      <c r="A515" t="s">
        <v>421</v>
      </c>
      <c r="B515">
        <v>9.9500000000000001E-4</v>
      </c>
      <c r="C515">
        <v>56.6</v>
      </c>
      <c r="D515" t="s">
        <v>425</v>
      </c>
    </row>
    <row r="516" spans="1:4">
      <c r="A516" s="279" t="s">
        <v>427</v>
      </c>
      <c r="B516" s="279">
        <v>0.99</v>
      </c>
      <c r="C516" s="279">
        <v>74.099999999999994</v>
      </c>
      <c r="D516" s="279"/>
    </row>
    <row r="517" spans="1:4">
      <c r="A517" t="s">
        <v>434</v>
      </c>
      <c r="B517">
        <v>0.99</v>
      </c>
      <c r="C517">
        <v>73.7</v>
      </c>
    </row>
    <row r="518" spans="1:4">
      <c r="A518" s="279" t="s">
        <v>431</v>
      </c>
      <c r="B518" s="279">
        <v>1</v>
      </c>
      <c r="C518" s="279">
        <v>100</v>
      </c>
      <c r="D518" s="279"/>
    </row>
  </sheetData>
  <sheetProtection algorithmName="SHA-512" hashValue="kMHsh8Jo43Cc2PnY81w4UZjjbliDecJAh3jO6E/9ak7C4D0f9ReG5xfC8rUzKrI2dCiVJQv1YnQfzHyd+N8Gzw==" saltValue="msGs7mbtABhOg0tDpDbgCA==" spinCount="100000" sheet="1" objects="1" scenarios="1"/>
  <pageMargins left="0.7" right="0.7" top="0.75" bottom="0.75" header="0.3" footer="0.3"/>
  <pageSetup paperSize="9" orientation="portrait"/>
  <tableParts count="4">
    <tablePart r:id="rId1"/>
    <tablePart r:id="rId2"/>
    <tablePart r:id="rId3"/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lha2">
    <tabColor theme="4" tint="0.59999389629810485"/>
  </sheetPr>
  <dimension ref="B1:S30"/>
  <sheetViews>
    <sheetView view="pageBreakPreview" zoomScale="80" zoomScaleNormal="100" workbookViewId="0">
      <selection activeCell="A259" sqref="A259"/>
    </sheetView>
  </sheetViews>
  <sheetFormatPr defaultColWidth="9" defaultRowHeight="15"/>
  <cols>
    <col min="1" max="1" width="2.75" style="6" customWidth="1"/>
    <col min="2" max="6" width="9" style="6"/>
    <col min="7" max="7" width="14.125" style="6" customWidth="1"/>
    <col min="8" max="8" width="12.25" style="6" customWidth="1"/>
    <col min="9" max="9" width="32.875" style="6" customWidth="1"/>
    <col min="10" max="16384" width="9" style="6"/>
  </cols>
  <sheetData>
    <row r="1" spans="2:19">
      <c r="I1" s="4" t="s">
        <v>118</v>
      </c>
    </row>
    <row r="2" spans="2:19">
      <c r="I2" s="6" t="s">
        <v>119</v>
      </c>
    </row>
    <row r="4" spans="2:19">
      <c r="B4" s="419"/>
      <c r="C4" s="420"/>
      <c r="D4" s="420"/>
      <c r="E4" s="420"/>
      <c r="F4" s="420"/>
      <c r="G4" s="420"/>
      <c r="H4" s="420"/>
      <c r="I4" s="421"/>
    </row>
    <row r="5" spans="2:19" ht="15" customHeight="1">
      <c r="B5" s="20"/>
      <c r="C5" s="14"/>
      <c r="D5" s="14"/>
      <c r="E5" s="14"/>
      <c r="F5" s="594" t="s">
        <v>120</v>
      </c>
      <c r="G5" s="594"/>
      <c r="H5" s="594"/>
      <c r="I5" s="594"/>
    </row>
    <row r="6" spans="2:19" ht="15" customHeight="1">
      <c r="B6" s="20"/>
      <c r="C6" s="14"/>
      <c r="D6" s="14"/>
      <c r="E6" s="14"/>
      <c r="F6" s="594"/>
      <c r="G6" s="594"/>
      <c r="H6" s="594"/>
      <c r="I6" s="594"/>
    </row>
    <row r="7" spans="2:19" ht="46.5" customHeight="1">
      <c r="B7" s="20"/>
      <c r="C7" s="14"/>
      <c r="D7" s="14"/>
      <c r="E7" s="14"/>
      <c r="F7" s="594"/>
      <c r="G7" s="594"/>
      <c r="H7" s="594"/>
      <c r="I7" s="594"/>
    </row>
    <row r="8" spans="2:19">
      <c r="B8" s="29"/>
      <c r="C8" s="30"/>
      <c r="D8" s="30"/>
      <c r="E8" s="30"/>
      <c r="F8" s="30"/>
      <c r="G8" s="30"/>
      <c r="H8" s="30"/>
      <c r="I8" s="31"/>
    </row>
    <row r="9" spans="2:19">
      <c r="B9" s="422" t="s">
        <v>121</v>
      </c>
      <c r="C9" s="423"/>
      <c r="D9" s="423"/>
      <c r="E9" s="420"/>
      <c r="F9" s="420"/>
      <c r="G9" s="420"/>
      <c r="H9" s="420"/>
      <c r="I9" s="421"/>
    </row>
    <row r="10" spans="2:19" ht="90.75" customHeight="1">
      <c r="B10" s="587" t="s">
        <v>122</v>
      </c>
      <c r="C10" s="588"/>
      <c r="D10" s="588"/>
      <c r="E10" s="588"/>
      <c r="F10" s="588"/>
      <c r="G10" s="588"/>
      <c r="H10" s="588"/>
      <c r="I10" s="589"/>
    </row>
    <row r="11" spans="2:19" ht="159" customHeight="1">
      <c r="B11" s="595" t="s">
        <v>123</v>
      </c>
      <c r="C11" s="588"/>
      <c r="D11" s="588"/>
      <c r="E11" s="588"/>
      <c r="F11" s="588"/>
      <c r="G11" s="588"/>
      <c r="H11" s="588"/>
      <c r="I11" s="589"/>
      <c r="K11" s="593"/>
      <c r="L11" s="593"/>
      <c r="M11" s="593"/>
      <c r="N11" s="593"/>
      <c r="O11" s="593"/>
      <c r="P11" s="593"/>
      <c r="Q11" s="593"/>
      <c r="R11" s="593"/>
      <c r="S11" s="593"/>
    </row>
    <row r="12" spans="2:19" ht="9" customHeight="1">
      <c r="B12" s="587"/>
      <c r="C12" s="588"/>
      <c r="D12" s="588"/>
      <c r="E12" s="588"/>
      <c r="F12" s="588"/>
      <c r="G12" s="588"/>
      <c r="H12" s="588"/>
      <c r="I12" s="589"/>
      <c r="K12" s="593"/>
      <c r="L12" s="593"/>
      <c r="M12" s="593"/>
      <c r="N12" s="593"/>
      <c r="O12" s="593"/>
      <c r="P12" s="593"/>
      <c r="Q12" s="593"/>
      <c r="R12" s="593"/>
      <c r="S12" s="593"/>
    </row>
    <row r="13" spans="2:19" ht="99" customHeight="1">
      <c r="B13" s="595" t="s">
        <v>124</v>
      </c>
      <c r="C13" s="588"/>
      <c r="D13" s="588"/>
      <c r="E13" s="588"/>
      <c r="F13" s="588"/>
      <c r="G13" s="588"/>
      <c r="H13" s="588"/>
      <c r="I13" s="589"/>
      <c r="K13" s="593"/>
      <c r="L13" s="593"/>
      <c r="M13" s="593"/>
      <c r="N13" s="593"/>
      <c r="O13" s="593"/>
      <c r="P13" s="593"/>
      <c r="Q13" s="593"/>
      <c r="R13" s="593"/>
      <c r="S13" s="593"/>
    </row>
    <row r="14" spans="2:19" ht="75.75" customHeight="1">
      <c r="B14" s="595" t="s">
        <v>125</v>
      </c>
      <c r="C14" s="588"/>
      <c r="D14" s="588"/>
      <c r="E14" s="588"/>
      <c r="F14" s="588"/>
      <c r="G14" s="588"/>
      <c r="H14" s="588"/>
      <c r="I14" s="589"/>
      <c r="K14" s="593"/>
      <c r="L14" s="593"/>
      <c r="M14" s="593"/>
      <c r="N14" s="593"/>
      <c r="O14" s="593"/>
      <c r="P14" s="593"/>
      <c r="Q14" s="593"/>
      <c r="R14" s="593"/>
      <c r="S14" s="593"/>
    </row>
    <row r="15" spans="2:19" ht="33.75" customHeight="1">
      <c r="B15" s="424" t="s">
        <v>126</v>
      </c>
      <c r="C15" s="420"/>
      <c r="D15" s="420"/>
      <c r="E15" s="420"/>
      <c r="F15" s="420"/>
      <c r="G15" s="420"/>
      <c r="H15" s="420"/>
      <c r="I15" s="421"/>
    </row>
    <row r="16" spans="2:19" ht="24.75" customHeight="1">
      <c r="B16" s="20" t="s">
        <v>127</v>
      </c>
      <c r="C16" s="14"/>
      <c r="D16" s="14"/>
      <c r="E16" s="14"/>
      <c r="F16" s="14"/>
      <c r="G16" s="14"/>
      <c r="H16" s="14"/>
      <c r="I16" s="21"/>
    </row>
    <row r="17" spans="2:9" ht="13.5" customHeight="1">
      <c r="B17" s="595" t="s">
        <v>128</v>
      </c>
      <c r="C17" s="588"/>
      <c r="D17" s="588"/>
      <c r="E17" s="588"/>
      <c r="F17" s="588"/>
      <c r="G17" s="588"/>
      <c r="H17" s="588"/>
      <c r="I17" s="589"/>
    </row>
    <row r="18" spans="2:9" ht="9" customHeight="1">
      <c r="B18" s="587"/>
      <c r="C18" s="588"/>
      <c r="D18" s="588"/>
      <c r="E18" s="588"/>
      <c r="F18" s="588"/>
      <c r="G18" s="588"/>
      <c r="H18" s="588"/>
      <c r="I18" s="589"/>
    </row>
    <row r="19" spans="2:9">
      <c r="B19" s="584" t="s">
        <v>129</v>
      </c>
      <c r="C19" s="585"/>
      <c r="D19" s="585"/>
      <c r="E19" s="585"/>
      <c r="F19" s="585"/>
      <c r="G19" s="585"/>
      <c r="H19" s="585"/>
      <c r="I19" s="586"/>
    </row>
    <row r="20" spans="2:9" ht="15" customHeight="1">
      <c r="B20" s="587" t="s">
        <v>130</v>
      </c>
      <c r="C20" s="588"/>
      <c r="D20" s="588"/>
      <c r="E20" s="588"/>
      <c r="F20" s="588"/>
      <c r="G20" s="588"/>
      <c r="H20" s="588"/>
      <c r="I20" s="589"/>
    </row>
    <row r="21" spans="2:9" ht="34.5" customHeight="1">
      <c r="B21" s="587" t="s">
        <v>131</v>
      </c>
      <c r="C21" s="588"/>
      <c r="D21" s="588"/>
      <c r="E21" s="588"/>
      <c r="F21" s="588"/>
      <c r="G21" s="588"/>
      <c r="H21" s="588"/>
      <c r="I21" s="589"/>
    </row>
    <row r="22" spans="2:9" ht="38.25" customHeight="1">
      <c r="B22" s="587" t="s">
        <v>132</v>
      </c>
      <c r="C22" s="588"/>
      <c r="D22" s="588"/>
      <c r="E22" s="588"/>
      <c r="F22" s="588"/>
      <c r="G22" s="588"/>
      <c r="H22" s="588"/>
      <c r="I22" s="589"/>
    </row>
    <row r="23" spans="2:9" ht="0.75" customHeight="1">
      <c r="B23" s="587"/>
      <c r="C23" s="588"/>
      <c r="D23" s="588"/>
      <c r="E23" s="588"/>
      <c r="F23" s="588"/>
      <c r="G23" s="588"/>
      <c r="H23" s="588"/>
      <c r="I23" s="589"/>
    </row>
    <row r="24" spans="2:9" ht="37.5" customHeight="1">
      <c r="B24" s="587" t="s">
        <v>133</v>
      </c>
      <c r="C24" s="588"/>
      <c r="D24" s="588"/>
      <c r="E24" s="588"/>
      <c r="F24" s="588"/>
      <c r="G24" s="588"/>
      <c r="H24" s="588"/>
      <c r="I24" s="589"/>
    </row>
    <row r="25" spans="2:9" ht="34.5" customHeight="1">
      <c r="B25" s="596" t="s">
        <v>134</v>
      </c>
      <c r="C25" s="597"/>
      <c r="D25" s="597"/>
      <c r="E25" s="597"/>
      <c r="F25" s="597"/>
      <c r="G25" s="597"/>
      <c r="H25" s="597"/>
      <c r="I25" s="598"/>
    </row>
    <row r="26" spans="2:9" ht="25.5" customHeight="1">
      <c r="B26" s="587" t="s">
        <v>135</v>
      </c>
      <c r="C26" s="588"/>
      <c r="D26" s="588"/>
      <c r="E26" s="588"/>
      <c r="F26" s="588"/>
      <c r="G26" s="588"/>
      <c r="H26" s="588"/>
      <c r="I26" s="589"/>
    </row>
    <row r="27" spans="2:9">
      <c r="B27" s="587"/>
      <c r="C27" s="588"/>
      <c r="D27" s="588"/>
      <c r="E27" s="588"/>
      <c r="F27" s="588"/>
      <c r="G27" s="588"/>
      <c r="H27" s="588"/>
      <c r="I27" s="589"/>
    </row>
    <row r="28" spans="2:9" ht="47.25" customHeight="1">
      <c r="B28" s="587" t="s">
        <v>136</v>
      </c>
      <c r="C28" s="588"/>
      <c r="D28" s="588"/>
      <c r="E28" s="588"/>
      <c r="F28" s="588"/>
      <c r="G28" s="588"/>
      <c r="H28" s="588"/>
      <c r="I28" s="589"/>
    </row>
    <row r="29" spans="2:9" ht="57" customHeight="1">
      <c r="B29" s="587" t="s">
        <v>137</v>
      </c>
      <c r="C29" s="588"/>
      <c r="D29" s="588"/>
      <c r="E29" s="588"/>
      <c r="F29" s="588"/>
      <c r="G29" s="588"/>
      <c r="H29" s="588"/>
      <c r="I29" s="589"/>
    </row>
    <row r="30" spans="2:9" ht="48" customHeight="1">
      <c r="B30" s="590" t="s">
        <v>138</v>
      </c>
      <c r="C30" s="591"/>
      <c r="D30" s="591"/>
      <c r="E30" s="591"/>
      <c r="F30" s="591"/>
      <c r="G30" s="591"/>
      <c r="H30" s="591"/>
      <c r="I30" s="592"/>
    </row>
  </sheetData>
  <sheetProtection algorithmName="SHA-512" hashValue="1HNSOiJ3Pygo30e+E0TpvY1coTkTkLXVozlKd+jZXT65M+NUHmbWH1CIgNUlqbEPbHCXewPOzE5Z4j9UXJMEnA==" saltValue="hatMqoCiGo2y1MdqLmezHA==" spinCount="100000" sheet="1" objects="1" scenarios="1"/>
  <customSheetViews>
    <customSheetView guid="{3C65655F-F5CB-4AFF-9FBB-FFE0704F7A17}">
      <selection activeCell="K9" sqref="K9:S10"/>
      <colBreaks count="1" manualBreakCount="1">
        <brk id="10" max="1048575" man="1"/>
      </colBreaks>
      <pageMargins left="0.7" right="0.7" top="0.75" bottom="0.75" header="0.3" footer="0.3"/>
      <pageSetup paperSize="9" scale="98" orientation="portrait"/>
    </customSheetView>
  </customSheetViews>
  <mergeCells count="18">
    <mergeCell ref="F5:I7"/>
    <mergeCell ref="B11:I12"/>
    <mergeCell ref="B17:I18"/>
    <mergeCell ref="B26:I27"/>
    <mergeCell ref="B21:I21"/>
    <mergeCell ref="B24:I24"/>
    <mergeCell ref="B25:I25"/>
    <mergeCell ref="B10:I10"/>
    <mergeCell ref="B13:I13"/>
    <mergeCell ref="B14:I14"/>
    <mergeCell ref="B19:I19"/>
    <mergeCell ref="B20:I20"/>
    <mergeCell ref="B30:I30"/>
    <mergeCell ref="K11:S12"/>
    <mergeCell ref="K13:S14"/>
    <mergeCell ref="B22:I23"/>
    <mergeCell ref="B28:I28"/>
    <mergeCell ref="B29:I29"/>
  </mergeCells>
  <pageMargins left="0.7" right="0.7" top="0.75" bottom="0.75" header="0.3" footer="0.3"/>
  <pageSetup paperSize="9" scale="70" orientation="portrait" r:id="rId1"/>
  <rowBreaks count="1" manualBreakCount="1">
    <brk id="30" max="8" man="1"/>
  </rowBreaks>
  <colBreaks count="1" manualBreakCount="1">
    <brk id="10" max="1048575" man="1"/>
  </colBreaks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BC154"/>
  <sheetViews>
    <sheetView tabSelected="1" topLeftCell="A61" zoomScale="80" zoomScaleNormal="80" zoomScaleSheetLayoutView="33" workbookViewId="0">
      <selection activeCell="G83" sqref="G83"/>
    </sheetView>
  </sheetViews>
  <sheetFormatPr defaultColWidth="9" defaultRowHeight="15"/>
  <cols>
    <col min="2" max="2" width="20.125" customWidth="1"/>
    <col min="3" max="3" width="13.75" customWidth="1"/>
    <col min="4" max="4" width="11.375" customWidth="1"/>
    <col min="5" max="5" width="16.5" customWidth="1"/>
    <col min="6" max="15" width="10.75" customWidth="1"/>
    <col min="16" max="16" width="15.625" customWidth="1"/>
    <col min="17" max="17" width="11" customWidth="1"/>
    <col min="18" max="48" width="10.75" customWidth="1"/>
    <col min="49" max="55" width="10.25" customWidth="1"/>
  </cols>
  <sheetData>
    <row r="1" spans="1:52" s="14" customFormat="1" ht="23.25">
      <c r="A1" s="63"/>
      <c r="B1" s="64" t="s">
        <v>333</v>
      </c>
      <c r="C1" s="63"/>
      <c r="D1" s="63"/>
      <c r="E1" s="63"/>
      <c r="F1" s="63"/>
      <c r="G1" s="63"/>
      <c r="H1" s="63"/>
      <c r="I1" s="185" t="s">
        <v>192</v>
      </c>
      <c r="J1" s="186">
        <f>Atividade!L3</f>
        <v>0</v>
      </c>
      <c r="K1" s="187" t="s">
        <v>141</v>
      </c>
      <c r="L1" s="187"/>
      <c r="M1" s="186">
        <v>2025</v>
      </c>
      <c r="N1" s="186"/>
      <c r="O1" s="36"/>
      <c r="P1" s="63"/>
      <c r="Q1" s="63"/>
      <c r="R1" s="67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  <c r="AE1" s="63"/>
      <c r="AF1" s="188"/>
      <c r="AG1" s="188"/>
      <c r="AH1" s="188"/>
      <c r="AI1" s="188"/>
      <c r="AJ1" s="188"/>
      <c r="AK1" s="188"/>
      <c r="AL1" s="188"/>
      <c r="AM1" s="188"/>
      <c r="AN1" s="188"/>
      <c r="AO1" s="188"/>
      <c r="AP1" s="188"/>
      <c r="AQ1" s="188"/>
      <c r="AR1" s="188"/>
      <c r="AS1" s="188"/>
      <c r="AT1" s="188"/>
      <c r="AU1" s="188"/>
      <c r="AV1" s="188"/>
      <c r="AW1" s="188"/>
      <c r="AX1" s="188"/>
      <c r="AY1" s="188"/>
      <c r="AZ1" s="188"/>
    </row>
    <row r="2" spans="1:52" s="14" customFormat="1">
      <c r="A2" s="68"/>
      <c r="B2" s="69" t="s">
        <v>193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189"/>
      <c r="AF2" s="189"/>
      <c r="AG2" s="189"/>
      <c r="AH2" s="189"/>
      <c r="AI2" s="189"/>
      <c r="AJ2" s="189"/>
      <c r="AK2" s="189"/>
      <c r="AL2" s="189"/>
      <c r="AM2" s="189"/>
      <c r="AN2" s="189"/>
      <c r="AO2" s="189"/>
      <c r="AP2" s="189"/>
      <c r="AQ2" s="189"/>
      <c r="AR2" s="189"/>
      <c r="AS2" s="189"/>
      <c r="AT2" s="189"/>
      <c r="AU2" s="189"/>
      <c r="AV2" s="189"/>
      <c r="AW2" s="189"/>
      <c r="AX2" s="189"/>
      <c r="AY2" s="189"/>
      <c r="AZ2" s="189"/>
    </row>
    <row r="3" spans="1:52" s="14" customFormat="1">
      <c r="A3" s="71" t="s">
        <v>194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</row>
    <row r="4" spans="1:52" s="14" customFormat="1">
      <c r="A4" s="71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 s="19"/>
    </row>
    <row r="5" spans="1:52" s="14" customFormat="1">
      <c r="A5" s="71"/>
      <c r="B5" s="471" t="s">
        <v>452</v>
      </c>
      <c r="C5" s="471"/>
      <c r="D5" s="471"/>
      <c r="E5" s="471"/>
      <c r="F5" s="471"/>
      <c r="G5" s="471"/>
      <c r="H5" s="471"/>
      <c r="I5" s="471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</row>
    <row r="6" spans="1:52" s="14" customFormat="1">
      <c r="A6" s="71"/>
      <c r="B6" s="471" t="s">
        <v>453</v>
      </c>
      <c r="C6" s="471"/>
      <c r="D6" s="471"/>
      <c r="E6" s="471"/>
      <c r="F6" s="471"/>
      <c r="G6" s="471"/>
      <c r="H6" s="471"/>
      <c r="I6" s="471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</row>
    <row r="7" spans="1:52">
      <c r="B7" s="471" t="s">
        <v>454</v>
      </c>
      <c r="C7" s="471"/>
      <c r="D7" s="471"/>
      <c r="E7" s="471"/>
      <c r="F7" s="471"/>
      <c r="G7" s="471"/>
      <c r="H7" s="471"/>
      <c r="I7" s="471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</row>
    <row r="8" spans="1:52">
      <c r="A8" s="19"/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</row>
    <row r="9" spans="1:52" s="14" customFormat="1" ht="26.25" customHeight="1">
      <c r="A9" s="201"/>
      <c r="B9" s="202" t="s">
        <v>455</v>
      </c>
      <c r="C9" s="201"/>
      <c r="D9" s="201"/>
      <c r="E9" s="201"/>
      <c r="F9" s="201"/>
      <c r="G9" s="201"/>
      <c r="H9" s="201"/>
      <c r="I9" s="201"/>
      <c r="J9" s="201"/>
      <c r="K9" s="201"/>
      <c r="L9" s="201"/>
      <c r="M9" s="201"/>
      <c r="N9" s="201"/>
      <c r="O9" s="201"/>
      <c r="P9" s="201"/>
      <c r="Q9" s="201"/>
      <c r="R9" s="201"/>
      <c r="S9" s="201"/>
      <c r="T9" s="201"/>
      <c r="U9" s="201"/>
      <c r="V9" s="201"/>
      <c r="W9" s="201"/>
      <c r="X9" s="201"/>
      <c r="Y9" s="110"/>
      <c r="Z9" s="110"/>
      <c r="AA9" s="110"/>
      <c r="AB9" s="110"/>
      <c r="AC9" s="110"/>
      <c r="AD9" s="110"/>
      <c r="AE9" s="110"/>
      <c r="AF9" s="110"/>
      <c r="AG9" s="110"/>
      <c r="AH9" s="110"/>
      <c r="AI9" s="110"/>
      <c r="AJ9" s="110"/>
      <c r="AK9" s="110"/>
      <c r="AL9" s="110"/>
      <c r="AM9" s="110"/>
      <c r="AN9" s="110"/>
      <c r="AO9" s="110"/>
      <c r="AP9" s="110"/>
      <c r="AQ9" s="110"/>
      <c r="AR9" s="110"/>
      <c r="AS9" s="110"/>
      <c r="AT9" s="110"/>
      <c r="AU9" s="110"/>
      <c r="AV9" s="111"/>
      <c r="AW9" s="111"/>
      <c r="AX9" s="111"/>
      <c r="AY9" s="111"/>
      <c r="AZ9" s="111"/>
    </row>
    <row r="10" spans="1:52" s="14" customFormat="1" ht="18.75">
      <c r="A10" s="90"/>
      <c r="B10" s="203" t="s">
        <v>456</v>
      </c>
      <c r="C10" s="19"/>
      <c r="D10" s="19"/>
      <c r="E10" s="19"/>
      <c r="F10" s="19"/>
      <c r="H10" s="19"/>
      <c r="I10" s="19"/>
      <c r="J10" s="19"/>
      <c r="K10" s="19"/>
      <c r="L10" s="19"/>
      <c r="M10" s="19"/>
      <c r="N10" s="19"/>
      <c r="O10" s="19"/>
      <c r="P10" s="204"/>
      <c r="Q10" s="204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</row>
    <row r="11" spans="1:52" s="14" customFormat="1" ht="18.75">
      <c r="A11" s="90"/>
      <c r="B11" s="203"/>
      <c r="C11" s="19"/>
      <c r="D11" s="19"/>
      <c r="E11" s="19"/>
      <c r="F11" s="19"/>
      <c r="H11" s="19"/>
      <c r="I11" s="19"/>
      <c r="J11" s="19"/>
      <c r="K11" s="19"/>
      <c r="L11" s="19"/>
      <c r="M11" s="19"/>
      <c r="N11" s="19"/>
      <c r="O11" s="19"/>
      <c r="P11" s="204"/>
      <c r="Q11" s="204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</row>
    <row r="12" spans="1:52" s="14" customFormat="1">
      <c r="A12" s="90"/>
      <c r="B12" s="120" t="s">
        <v>457</v>
      </c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204"/>
      <c r="Q12" s="204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</row>
    <row r="13" spans="1:52" s="14" customFormat="1">
      <c r="A13" s="19"/>
      <c r="B13" s="205" t="s">
        <v>458</v>
      </c>
      <c r="C13" s="144"/>
      <c r="D13" s="19"/>
      <c r="E13" s="19"/>
      <c r="F13" s="19"/>
      <c r="G13" s="19"/>
      <c r="H13" s="204"/>
      <c r="I13" s="204"/>
      <c r="J13" s="204"/>
      <c r="K13" s="204"/>
      <c r="L13" s="204"/>
      <c r="M13" s="204"/>
      <c r="N13" s="204"/>
      <c r="O13" s="204"/>
      <c r="P13" s="204"/>
      <c r="Q13" s="204"/>
      <c r="R13" s="204"/>
      <c r="S13" s="204"/>
      <c r="T13" s="204"/>
      <c r="U13" s="204"/>
      <c r="V13" s="204"/>
      <c r="W13" s="204"/>
      <c r="X13" s="204"/>
      <c r="Y13" s="204"/>
      <c r="Z13" s="204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P13" s="19"/>
      <c r="AQ13" s="19"/>
      <c r="AR13" s="19"/>
      <c r="AS13" s="19"/>
      <c r="AT13" s="19"/>
      <c r="AU13" s="19"/>
    </row>
    <row r="14" spans="1:52" s="14" customFormat="1">
      <c r="A14" s="19"/>
      <c r="B14" s="516" t="s">
        <v>355</v>
      </c>
      <c r="C14" s="516" t="s">
        <v>224</v>
      </c>
      <c r="D14" s="478" t="s">
        <v>459</v>
      </c>
      <c r="E14" s="478" t="s">
        <v>460</v>
      </c>
      <c r="F14" s="514" t="s">
        <v>461</v>
      </c>
      <c r="G14" s="514"/>
      <c r="H14" s="514"/>
      <c r="I14" s="514"/>
      <c r="J14" s="514"/>
      <c r="K14" s="514"/>
      <c r="L14" s="514"/>
      <c r="M14" s="514"/>
      <c r="N14" s="204"/>
      <c r="O14" s="204"/>
      <c r="P14" s="204"/>
      <c r="Q14" s="204"/>
      <c r="R14" s="204"/>
      <c r="S14" s="204"/>
      <c r="T14" s="204"/>
      <c r="U14" s="204"/>
      <c r="V14" s="204"/>
      <c r="W14" s="204"/>
      <c r="X14" s="204"/>
      <c r="Y14" s="204"/>
      <c r="Z14" s="204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U14" s="19"/>
    </row>
    <row r="15" spans="1:52" s="14" customFormat="1" ht="21" customHeight="1">
      <c r="A15" s="19"/>
      <c r="B15" s="516"/>
      <c r="C15" s="516"/>
      <c r="D15" s="478"/>
      <c r="E15" s="478"/>
      <c r="F15" s="515"/>
      <c r="G15" s="515"/>
      <c r="H15" s="515"/>
      <c r="I15" s="515"/>
      <c r="J15" s="515"/>
      <c r="K15" s="515"/>
      <c r="L15" s="515"/>
      <c r="M15" s="515"/>
      <c r="N15" s="204"/>
      <c r="O15" s="204"/>
      <c r="P15" s="204"/>
      <c r="Q15" s="204"/>
      <c r="R15" s="204"/>
      <c r="S15" s="204"/>
      <c r="T15" s="204"/>
      <c r="U15" s="204"/>
      <c r="V15" s="204"/>
      <c r="W15" s="204"/>
      <c r="X15" s="204"/>
      <c r="Y15" s="204"/>
      <c r="Z15" s="204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9"/>
      <c r="AS15" s="19"/>
      <c r="AT15" s="19"/>
      <c r="AU15" s="19"/>
    </row>
    <row r="16" spans="1:52" s="14" customFormat="1" ht="39" customHeight="1">
      <c r="A16" s="19"/>
      <c r="B16" s="206" t="s">
        <v>462</v>
      </c>
      <c r="C16" s="206" t="s">
        <v>320</v>
      </c>
      <c r="D16" s="174"/>
      <c r="E16" s="207"/>
      <c r="F16" s="472"/>
      <c r="G16" s="473"/>
      <c r="H16" s="473"/>
      <c r="I16" s="473"/>
      <c r="J16" s="473"/>
      <c r="K16" s="473"/>
      <c r="L16" s="473"/>
      <c r="M16" s="474"/>
      <c r="N16" s="204"/>
      <c r="O16" s="204"/>
      <c r="P16" s="204"/>
      <c r="Q16" s="204"/>
      <c r="R16" s="204"/>
      <c r="S16" s="204"/>
      <c r="T16" s="204"/>
      <c r="U16" s="204"/>
      <c r="V16" s="204"/>
      <c r="W16" s="204"/>
      <c r="X16" s="204"/>
      <c r="Y16" s="204"/>
      <c r="Z16" s="204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19"/>
      <c r="AR16" s="19"/>
      <c r="AS16" s="19"/>
      <c r="AT16" s="19"/>
      <c r="AU16" s="19"/>
    </row>
    <row r="17" spans="1:52" s="14" customFormat="1" ht="39" customHeight="1">
      <c r="A17" s="19"/>
      <c r="B17" s="208" t="s">
        <v>214</v>
      </c>
      <c r="C17" s="208" t="s">
        <v>214</v>
      </c>
      <c r="D17" s="174"/>
      <c r="E17" s="207"/>
      <c r="F17" s="475"/>
      <c r="G17" s="476"/>
      <c r="H17" s="476"/>
      <c r="I17" s="476"/>
      <c r="J17" s="476"/>
      <c r="K17" s="476"/>
      <c r="L17" s="476"/>
      <c r="M17" s="477"/>
      <c r="N17" s="204"/>
      <c r="O17" s="204"/>
      <c r="P17" s="204"/>
      <c r="Q17" s="204"/>
      <c r="R17" s="204"/>
      <c r="S17" s="204"/>
      <c r="T17" s="204"/>
      <c r="U17" s="204"/>
      <c r="V17" s="204"/>
      <c r="W17" s="204"/>
      <c r="X17" s="204"/>
      <c r="Y17" s="204"/>
      <c r="Z17" s="204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</row>
    <row r="18" spans="1:52" s="14" customFormat="1" ht="39" customHeight="1">
      <c r="A18" s="19"/>
      <c r="B18" s="208" t="s">
        <v>214</v>
      </c>
      <c r="C18" s="208" t="s">
        <v>214</v>
      </c>
      <c r="D18" s="174"/>
      <c r="E18" s="207"/>
      <c r="F18" s="475"/>
      <c r="G18" s="476"/>
      <c r="H18" s="476"/>
      <c r="I18" s="476"/>
      <c r="J18" s="476"/>
      <c r="K18" s="476"/>
      <c r="L18" s="476"/>
      <c r="M18" s="477"/>
      <c r="N18" s="204"/>
      <c r="O18" s="204"/>
      <c r="P18" s="204"/>
      <c r="Q18" s="204"/>
      <c r="R18" s="204"/>
      <c r="S18" s="204"/>
      <c r="T18" s="204"/>
      <c r="U18" s="204"/>
      <c r="V18" s="204"/>
      <c r="W18" s="204"/>
      <c r="X18" s="204"/>
      <c r="Y18" s="204"/>
      <c r="Z18" s="204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</row>
    <row r="19" spans="1:52" s="14" customFormat="1" ht="39" customHeight="1">
      <c r="A19" s="19"/>
      <c r="B19" s="208" t="s">
        <v>214</v>
      </c>
      <c r="C19" s="208" t="s">
        <v>214</v>
      </c>
      <c r="D19" s="174"/>
      <c r="E19" s="207"/>
      <c r="F19" s="475"/>
      <c r="G19" s="476"/>
      <c r="H19" s="476"/>
      <c r="I19" s="476"/>
      <c r="J19" s="476"/>
      <c r="K19" s="476"/>
      <c r="L19" s="476"/>
      <c r="M19" s="477"/>
      <c r="N19" s="204"/>
      <c r="O19" s="204"/>
      <c r="P19" s="204"/>
      <c r="Q19" s="204"/>
      <c r="R19" s="204"/>
      <c r="S19" s="204"/>
      <c r="T19" s="204"/>
      <c r="U19" s="204"/>
      <c r="V19" s="204"/>
      <c r="W19" s="204"/>
      <c r="X19" s="204"/>
      <c r="Y19" s="204"/>
      <c r="Z19" s="204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</row>
    <row r="20" spans="1:52" s="14" customFormat="1" ht="39" customHeight="1">
      <c r="A20" s="19"/>
      <c r="B20" s="208" t="s">
        <v>214</v>
      </c>
      <c r="C20" s="208" t="s">
        <v>214</v>
      </c>
      <c r="D20" s="174"/>
      <c r="E20" s="207"/>
      <c r="F20" s="475"/>
      <c r="G20" s="476"/>
      <c r="H20" s="476"/>
      <c r="I20" s="476"/>
      <c r="J20" s="476"/>
      <c r="K20" s="476"/>
      <c r="L20" s="476"/>
      <c r="M20" s="477"/>
      <c r="N20" s="204"/>
      <c r="O20" s="204"/>
      <c r="P20" s="204"/>
      <c r="Q20" s="204"/>
      <c r="R20" s="204"/>
      <c r="S20" s="204"/>
      <c r="T20" s="204"/>
      <c r="U20" s="204"/>
      <c r="V20" s="204"/>
      <c r="W20" s="204"/>
      <c r="X20" s="204"/>
      <c r="Y20" s="204"/>
      <c r="Z20" s="204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S20" s="19"/>
      <c r="AT20" s="19"/>
      <c r="AU20" s="19"/>
    </row>
    <row r="21" spans="1:52" s="14" customFormat="1" ht="39" customHeight="1">
      <c r="A21" s="19"/>
      <c r="B21" s="208" t="s">
        <v>214</v>
      </c>
      <c r="C21" s="208" t="s">
        <v>214</v>
      </c>
      <c r="D21" s="174"/>
      <c r="E21" s="207"/>
      <c r="F21" s="475"/>
      <c r="G21" s="476"/>
      <c r="H21" s="476"/>
      <c r="I21" s="476"/>
      <c r="J21" s="476"/>
      <c r="K21" s="476"/>
      <c r="L21" s="476"/>
      <c r="M21" s="477"/>
      <c r="N21" s="204"/>
      <c r="O21" s="204"/>
      <c r="P21" s="204"/>
      <c r="Q21" s="204"/>
      <c r="R21" s="204"/>
      <c r="S21" s="204"/>
      <c r="T21" s="204"/>
      <c r="U21" s="204"/>
      <c r="V21" s="204"/>
      <c r="W21" s="204"/>
      <c r="X21" s="204"/>
      <c r="Y21" s="204"/>
      <c r="Z21" s="204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</row>
    <row r="22" spans="1:52" s="14" customFormat="1" ht="39" customHeight="1">
      <c r="A22" s="19"/>
      <c r="B22" s="208" t="s">
        <v>214</v>
      </c>
      <c r="C22" s="208" t="s">
        <v>214</v>
      </c>
      <c r="D22" s="174"/>
      <c r="E22" s="207"/>
      <c r="F22" s="475"/>
      <c r="G22" s="476"/>
      <c r="H22" s="476"/>
      <c r="I22" s="476"/>
      <c r="J22" s="476"/>
      <c r="K22" s="476"/>
      <c r="L22" s="476"/>
      <c r="M22" s="477"/>
      <c r="N22" s="204"/>
      <c r="O22" s="204"/>
      <c r="P22" s="204"/>
      <c r="Q22" s="204"/>
      <c r="R22" s="204"/>
      <c r="S22" s="204"/>
      <c r="T22" s="204"/>
      <c r="U22" s="204"/>
      <c r="V22" s="204"/>
      <c r="W22" s="204"/>
      <c r="X22" s="204"/>
      <c r="Y22" s="204"/>
      <c r="Z22" s="204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9"/>
      <c r="AS22" s="19"/>
      <c r="AT22" s="19"/>
      <c r="AU22" s="19"/>
    </row>
    <row r="23" spans="1:52" s="14" customFormat="1" ht="39" customHeight="1">
      <c r="B23" s="208" t="s">
        <v>214</v>
      </c>
      <c r="C23" s="208" t="s">
        <v>214</v>
      </c>
      <c r="D23" s="174"/>
      <c r="E23" s="207"/>
      <c r="F23" s="475"/>
      <c r="G23" s="476"/>
      <c r="H23" s="476"/>
      <c r="I23" s="476"/>
      <c r="J23" s="476"/>
      <c r="K23" s="476"/>
      <c r="L23" s="476"/>
      <c r="M23" s="477"/>
      <c r="N23" s="204"/>
      <c r="O23" s="204"/>
      <c r="P23" s="204"/>
      <c r="Q23" s="204"/>
      <c r="R23" s="204"/>
      <c r="S23" s="204"/>
      <c r="T23" s="204"/>
      <c r="U23" s="204"/>
      <c r="V23" s="204"/>
      <c r="W23" s="204"/>
      <c r="X23" s="204"/>
      <c r="Y23" s="204"/>
      <c r="Z23" s="204"/>
    </row>
    <row r="24" spans="1:52" s="14" customFormat="1" ht="39" customHeight="1">
      <c r="B24" s="208" t="s">
        <v>214</v>
      </c>
      <c r="C24" s="208" t="s">
        <v>214</v>
      </c>
      <c r="D24" s="174"/>
      <c r="E24" s="207"/>
      <c r="F24" s="475"/>
      <c r="G24" s="476"/>
      <c r="H24" s="476"/>
      <c r="I24" s="476"/>
      <c r="J24" s="476"/>
      <c r="K24" s="476"/>
      <c r="L24" s="476"/>
      <c r="M24" s="477"/>
      <c r="N24" s="204"/>
      <c r="O24" s="204"/>
      <c r="P24" s="204"/>
      <c r="Q24" s="204"/>
      <c r="R24" s="204"/>
      <c r="S24" s="204"/>
      <c r="T24" s="204"/>
      <c r="U24" s="204"/>
      <c r="V24" s="204"/>
      <c r="W24" s="204"/>
      <c r="X24" s="204"/>
      <c r="Y24" s="204"/>
      <c r="Z24" s="204"/>
    </row>
    <row r="25" spans="1:52" s="14" customFormat="1" ht="39" customHeight="1">
      <c r="B25" s="208" t="s">
        <v>214</v>
      </c>
      <c r="C25" s="208" t="s">
        <v>214</v>
      </c>
      <c r="D25" s="174"/>
      <c r="E25" s="207"/>
      <c r="F25" s="475"/>
      <c r="G25" s="476"/>
      <c r="H25" s="476"/>
      <c r="I25" s="476"/>
      <c r="J25" s="476"/>
      <c r="K25" s="476"/>
      <c r="L25" s="476"/>
      <c r="M25" s="477"/>
      <c r="N25" s="204"/>
      <c r="O25" s="204"/>
      <c r="P25" s="204"/>
      <c r="Q25" s="204"/>
      <c r="R25" s="204"/>
      <c r="S25" s="204"/>
      <c r="T25" s="204"/>
      <c r="U25" s="204"/>
      <c r="V25" s="204"/>
      <c r="W25" s="204"/>
      <c r="X25" s="204"/>
      <c r="Y25" s="204"/>
      <c r="Z25" s="204"/>
    </row>
    <row r="26" spans="1:52" s="14" customFormat="1" ht="39" customHeight="1">
      <c r="B26" s="208" t="s">
        <v>214</v>
      </c>
      <c r="C26" s="208" t="s">
        <v>214</v>
      </c>
      <c r="D26" s="174"/>
      <c r="E26" s="207"/>
      <c r="F26" s="475"/>
      <c r="G26" s="476"/>
      <c r="H26" s="476"/>
      <c r="I26" s="476"/>
      <c r="J26" s="476"/>
      <c r="K26" s="476"/>
      <c r="L26" s="476"/>
      <c r="M26" s="477"/>
      <c r="N26" s="204"/>
      <c r="O26" s="204"/>
      <c r="P26" s="204"/>
      <c r="Q26" s="204"/>
      <c r="R26" s="204"/>
      <c r="S26" s="204"/>
      <c r="T26" s="204"/>
      <c r="U26" s="204"/>
      <c r="V26" s="204"/>
      <c r="W26" s="204"/>
      <c r="X26" s="204"/>
      <c r="Y26" s="204"/>
      <c r="Z26" s="204"/>
    </row>
    <row r="27" spans="1:52" s="14" customFormat="1" ht="39" customHeight="1">
      <c r="B27" s="208" t="s">
        <v>214</v>
      </c>
      <c r="C27" s="208" t="s">
        <v>214</v>
      </c>
      <c r="D27" s="174"/>
      <c r="E27" s="207"/>
      <c r="F27" s="475"/>
      <c r="G27" s="476"/>
      <c r="H27" s="476"/>
      <c r="I27" s="476"/>
      <c r="J27" s="476"/>
      <c r="K27" s="476"/>
      <c r="L27" s="476"/>
      <c r="M27" s="477"/>
    </row>
    <row r="28" spans="1:52" s="14" customFormat="1" ht="39" customHeight="1">
      <c r="B28" s="208" t="s">
        <v>214</v>
      </c>
      <c r="C28" s="208" t="s">
        <v>214</v>
      </c>
      <c r="D28" s="174"/>
      <c r="E28" s="207"/>
      <c r="F28" s="475"/>
      <c r="G28" s="476"/>
      <c r="H28" s="476"/>
      <c r="I28" s="476"/>
      <c r="J28" s="476"/>
      <c r="K28" s="476"/>
      <c r="L28" s="476"/>
      <c r="M28" s="477"/>
    </row>
    <row r="29" spans="1:52" s="14" customFormat="1" ht="39" customHeight="1">
      <c r="B29" s="208" t="s">
        <v>214</v>
      </c>
      <c r="C29" s="208" t="s">
        <v>214</v>
      </c>
      <c r="D29" s="174"/>
      <c r="E29" s="207"/>
      <c r="F29" s="475"/>
      <c r="G29" s="476"/>
      <c r="H29" s="476"/>
      <c r="I29" s="476"/>
      <c r="J29" s="476"/>
      <c r="K29" s="476"/>
      <c r="L29" s="476"/>
      <c r="M29" s="477"/>
    </row>
    <row r="30" spans="1:52" s="14" customFormat="1"/>
    <row r="31" spans="1:52" s="14" customFormat="1" ht="21" customHeight="1"/>
    <row r="32" spans="1:52" s="14" customFormat="1" ht="26.25" customHeight="1">
      <c r="A32" s="201"/>
      <c r="B32" s="202" t="s">
        <v>453</v>
      </c>
      <c r="C32" s="201"/>
      <c r="D32" s="201"/>
      <c r="E32" s="201"/>
      <c r="F32" s="201"/>
      <c r="G32" s="201"/>
      <c r="H32" s="201"/>
      <c r="I32" s="201"/>
      <c r="J32" s="201"/>
      <c r="K32" s="201"/>
      <c r="L32" s="201"/>
      <c r="M32" s="201"/>
      <c r="N32" s="201"/>
      <c r="O32" s="201"/>
      <c r="P32" s="201"/>
      <c r="Q32" s="201"/>
      <c r="R32" s="201"/>
      <c r="S32" s="201"/>
      <c r="T32" s="201"/>
      <c r="U32" s="201"/>
      <c r="V32" s="201"/>
      <c r="W32" s="201"/>
      <c r="X32" s="201"/>
      <c r="Y32" s="110"/>
      <c r="Z32" s="110"/>
      <c r="AA32" s="110"/>
      <c r="AB32" s="110"/>
      <c r="AC32" s="110"/>
      <c r="AD32" s="110"/>
      <c r="AE32" s="110"/>
      <c r="AF32" s="110"/>
      <c r="AG32" s="110"/>
      <c r="AH32" s="110"/>
      <c r="AI32" s="110"/>
      <c r="AJ32" s="110"/>
      <c r="AK32" s="110"/>
      <c r="AL32" s="110"/>
      <c r="AM32" s="110"/>
      <c r="AN32" s="110"/>
      <c r="AO32" s="110"/>
      <c r="AP32" s="110"/>
      <c r="AQ32" s="110"/>
      <c r="AR32" s="110"/>
      <c r="AS32" s="110"/>
      <c r="AT32" s="110"/>
      <c r="AU32" s="110"/>
      <c r="AV32" s="111"/>
      <c r="AW32" s="111"/>
      <c r="AX32" s="111"/>
      <c r="AY32" s="111"/>
      <c r="AZ32" s="111"/>
    </row>
    <row r="33" spans="2:23" s="14" customFormat="1">
      <c r="B33" s="120" t="s">
        <v>457</v>
      </c>
    </row>
    <row r="34" spans="2:23" s="14" customFormat="1">
      <c r="B34" s="209"/>
      <c r="C34" s="209"/>
      <c r="D34" s="209"/>
      <c r="E34" s="209"/>
      <c r="F34" s="209"/>
      <c r="G34" s="209"/>
      <c r="H34" s="209"/>
      <c r="I34" s="209"/>
      <c r="J34" s="209"/>
      <c r="K34" s="209"/>
      <c r="L34" s="209"/>
      <c r="M34" s="209"/>
      <c r="N34" s="209"/>
      <c r="O34" s="209"/>
      <c r="P34" s="209"/>
      <c r="Q34" s="209"/>
      <c r="R34" s="209"/>
      <c r="S34" s="209"/>
      <c r="T34" s="209"/>
      <c r="U34" s="209"/>
      <c r="V34" s="209"/>
      <c r="W34" s="209"/>
    </row>
    <row r="35" spans="2:23" s="14" customFormat="1" ht="27" customHeight="1">
      <c r="B35" s="479" t="str">
        <f>CONCATENATE("Selecione o sistema de produção relativo ao ano de ",M1)</f>
        <v>Selecione o sistema de produção relativo ao ano de 2025</v>
      </c>
      <c r="C35" s="479"/>
      <c r="D35" s="479"/>
      <c r="E35" s="479"/>
      <c r="F35" s="480" t="s">
        <v>384</v>
      </c>
      <c r="G35" s="480"/>
      <c r="H35" s="480"/>
      <c r="I35" s="480"/>
      <c r="J35" s="480"/>
      <c r="K35" s="480"/>
      <c r="L35" s="480"/>
      <c r="M35" s="480"/>
      <c r="N35" s="480"/>
      <c r="O35" s="209"/>
      <c r="P35" s="209"/>
      <c r="Q35" s="209"/>
      <c r="R35" s="209"/>
      <c r="S35" s="209"/>
      <c r="T35" s="209"/>
      <c r="U35" s="209"/>
      <c r="V35" s="209"/>
      <c r="W35" s="209"/>
    </row>
    <row r="36" spans="2:23" s="14" customFormat="1">
      <c r="B36" s="209"/>
      <c r="C36" s="209"/>
      <c r="D36" s="209"/>
      <c r="E36" s="209"/>
      <c r="F36" s="209"/>
      <c r="G36" s="209"/>
      <c r="H36" s="209"/>
      <c r="I36" s="209"/>
      <c r="J36" s="209"/>
      <c r="K36" s="209"/>
      <c r="L36" s="209"/>
      <c r="M36" s="209"/>
      <c r="N36" s="209"/>
      <c r="O36" s="209"/>
      <c r="P36" s="209"/>
      <c r="Q36" s="209"/>
      <c r="R36" s="209"/>
      <c r="S36" s="209"/>
      <c r="T36" s="209"/>
      <c r="U36" s="209"/>
      <c r="V36" s="209"/>
      <c r="W36" s="209"/>
    </row>
    <row r="37" spans="2:23" s="14" customFormat="1" ht="15.75">
      <c r="B37" s="210" t="s">
        <v>463</v>
      </c>
      <c r="C37" s="211"/>
      <c r="D37" s="212"/>
      <c r="E37" s="212"/>
      <c r="F37" s="209"/>
      <c r="G37" s="209"/>
      <c r="H37" s="209"/>
      <c r="I37" s="209"/>
      <c r="J37" s="209"/>
      <c r="K37" s="209"/>
      <c r="L37" s="209"/>
      <c r="M37" s="209"/>
      <c r="N37" s="209"/>
      <c r="O37" s="209"/>
      <c r="P37" s="209"/>
      <c r="Q37" s="209"/>
      <c r="R37" s="209"/>
      <c r="S37" s="209"/>
      <c r="T37" s="209"/>
      <c r="U37" s="209"/>
      <c r="V37" s="209"/>
      <c r="W37" s="209"/>
    </row>
    <row r="38" spans="2:23" s="14" customFormat="1" ht="59.25" customHeight="1">
      <c r="B38" s="479" t="s">
        <v>464</v>
      </c>
      <c r="C38" s="479"/>
      <c r="D38" s="479"/>
      <c r="E38" s="479"/>
      <c r="F38" s="213" t="s">
        <v>84</v>
      </c>
      <c r="G38" s="213" t="s">
        <v>295</v>
      </c>
      <c r="H38" s="213" t="s">
        <v>92</v>
      </c>
      <c r="I38" s="213" t="s">
        <v>299</v>
      </c>
      <c r="J38" s="213" t="s">
        <v>226</v>
      </c>
      <c r="K38" s="214"/>
      <c r="L38" s="209"/>
      <c r="M38" s="481" t="s">
        <v>465</v>
      </c>
      <c r="N38" s="482"/>
      <c r="O38" s="483"/>
      <c r="P38" s="216" t="s">
        <v>466</v>
      </c>
      <c r="Q38" s="484" t="s">
        <v>467</v>
      </c>
      <c r="R38" s="484"/>
      <c r="S38" s="216" t="s">
        <v>468</v>
      </c>
      <c r="T38" s="215" t="s">
        <v>469</v>
      </c>
      <c r="U38" s="215" t="s">
        <v>470</v>
      </c>
      <c r="V38" s="217" t="s">
        <v>471</v>
      </c>
      <c r="W38" s="209"/>
    </row>
    <row r="39" spans="2:23" s="14" customFormat="1" ht="19.5" customHeight="1">
      <c r="B39" s="485" t="s">
        <v>472</v>
      </c>
      <c r="C39" s="485"/>
      <c r="D39" s="485"/>
      <c r="E39" s="485"/>
      <c r="F39" s="218"/>
      <c r="G39" s="218"/>
      <c r="H39" s="218"/>
      <c r="I39" s="219">
        <f>IFERROR(AVERAGE(F39:H39),0)</f>
        <v>0</v>
      </c>
      <c r="J39" s="220">
        <f>SUM(F39:H39)</f>
        <v>0</v>
      </c>
      <c r="K39" s="214">
        <f>I39-I50*0.8*9.5</f>
        <v>0</v>
      </c>
      <c r="L39" s="209"/>
      <c r="M39" s="486" t="s">
        <v>473</v>
      </c>
      <c r="N39" s="487"/>
      <c r="O39" s="488"/>
      <c r="P39" s="221">
        <f>IFERROR(($K$39*0.0095*(0.15/0.85)*1.214*365),"")</f>
        <v>0</v>
      </c>
      <c r="Q39" s="489">
        <f>IFERROR($K$39*0.0095*0.7*1.214*365,"")</f>
        <v>0</v>
      </c>
      <c r="R39" s="489"/>
      <c r="S39" s="221">
        <f>IFERROR(P39+Q39,"")</f>
        <v>0</v>
      </c>
      <c r="T39" s="221">
        <f>IFERROR($K$39*10,"")</f>
        <v>0</v>
      </c>
      <c r="U39" s="222">
        <f>IFERROR($K$39*(20/500)*(15/453),"")</f>
        <v>0</v>
      </c>
      <c r="V39" s="222">
        <f>IFERROR($K$39*(2000/500)*(15/453),"")</f>
        <v>0</v>
      </c>
      <c r="W39" s="209"/>
    </row>
    <row r="40" spans="2:23" s="14" customFormat="1" ht="19.5" customHeight="1">
      <c r="B40" s="490" t="s">
        <v>474</v>
      </c>
      <c r="C40" s="490"/>
      <c r="D40" s="490"/>
      <c r="E40" s="490"/>
      <c r="F40" s="218"/>
      <c r="G40" s="218"/>
      <c r="H40" s="218"/>
      <c r="I40" s="219">
        <f t="shared" ref="I40:I50" si="0">IFERROR(AVERAGE(F40:H40),0)</f>
        <v>0</v>
      </c>
      <c r="J40" s="220">
        <f t="shared" ref="J40:J51" si="1">SUM(F40:H40)</f>
        <v>0</v>
      </c>
      <c r="K40" s="223">
        <f>I40+I41+I42+I43+I44+I45</f>
        <v>0</v>
      </c>
      <c r="L40" s="209"/>
      <c r="M40" s="486" t="s">
        <v>475</v>
      </c>
      <c r="N40" s="487"/>
      <c r="O40" s="488"/>
      <c r="P40" s="221">
        <f>IFERROR(($K$40*0.0276*(0.15/0.85)*1.214*365),"")</f>
        <v>0</v>
      </c>
      <c r="Q40" s="489">
        <f>IFERROR($K$40*0.0276*0.7*1.214*365,"")</f>
        <v>0</v>
      </c>
      <c r="R40" s="489"/>
      <c r="S40" s="221">
        <f>IFERROR(P40+Q40,"")</f>
        <v>0</v>
      </c>
      <c r="T40" s="221">
        <f>IFERROR($K$40*10,"")</f>
        <v>0</v>
      </c>
      <c r="U40" s="222">
        <f>IFERROR($K$40*(20/500)*(80/453),"")</f>
        <v>0</v>
      </c>
      <c r="V40" s="222">
        <f>IFERROR($K$40*(2000/500)*(80/453),"")</f>
        <v>0</v>
      </c>
      <c r="W40" s="209"/>
    </row>
    <row r="41" spans="2:23" s="14" customFormat="1" ht="19.5" customHeight="1">
      <c r="B41" s="490" t="s">
        <v>476</v>
      </c>
      <c r="C41" s="490"/>
      <c r="D41" s="490"/>
      <c r="E41" s="490"/>
      <c r="F41" s="218"/>
      <c r="G41" s="218"/>
      <c r="H41" s="218"/>
      <c r="I41" s="219">
        <f t="shared" si="0"/>
        <v>0</v>
      </c>
      <c r="J41" s="220">
        <f t="shared" si="1"/>
        <v>0</v>
      </c>
      <c r="K41" s="214"/>
      <c r="L41" s="209"/>
      <c r="M41" s="486" t="s">
        <v>477</v>
      </c>
      <c r="N41" s="487"/>
      <c r="O41" s="488"/>
      <c r="P41" s="221">
        <f>IFERROR($K$46*0.0403*(0.15/0.85)*1.214*365,"")</f>
        <v>0</v>
      </c>
      <c r="Q41" s="489">
        <f>IFERROR($K$46*0.0403*0.7*1.214*365,"")</f>
        <v>0</v>
      </c>
      <c r="R41" s="489"/>
      <c r="S41" s="221">
        <f>IFERROR(P41+Q41,"")</f>
        <v>0</v>
      </c>
      <c r="T41" s="221">
        <f>IFERROR($K$46*10,"")</f>
        <v>0</v>
      </c>
      <c r="U41" s="222">
        <f>IFERROR($K$46*(20/500)*(160/453),"")</f>
        <v>0</v>
      </c>
      <c r="V41" s="222">
        <f>IFERROR($K$46*(2000/500)*(160/453),"")</f>
        <v>0</v>
      </c>
      <c r="W41" s="209"/>
    </row>
    <row r="42" spans="2:23" s="14" customFormat="1" ht="19.5" customHeight="1">
      <c r="B42" s="490" t="s">
        <v>478</v>
      </c>
      <c r="C42" s="490"/>
      <c r="D42" s="490"/>
      <c r="E42" s="490"/>
      <c r="F42" s="218"/>
      <c r="G42" s="218"/>
      <c r="H42" s="218"/>
      <c r="I42" s="219">
        <f t="shared" si="0"/>
        <v>0</v>
      </c>
      <c r="J42" s="220">
        <f t="shared" si="1"/>
        <v>0</v>
      </c>
      <c r="K42" s="214"/>
      <c r="L42" s="209"/>
      <c r="M42" s="491" t="s">
        <v>479</v>
      </c>
      <c r="N42" s="492"/>
      <c r="O42" s="492"/>
      <c r="P42" s="492"/>
      <c r="Q42" s="492"/>
      <c r="R42" s="493"/>
      <c r="S42" s="224" t="str">
        <f>IF(LEFT($F$35,1)="1",S40,IF(LEFT($F$35,1)="2",S39+S41,IF(LEFT($F$35,1)="3",S39+S40+S41,"ERRO")))</f>
        <v>ERRO</v>
      </c>
      <c r="T42" s="224">
        <f>SUM(T39:T41)</f>
        <v>0</v>
      </c>
      <c r="U42" s="224">
        <f>SUM(U39:U41)</f>
        <v>0</v>
      </c>
      <c r="V42" s="224">
        <f>SUM(V39:V41)</f>
        <v>0</v>
      </c>
      <c r="W42" s="209"/>
    </row>
    <row r="43" spans="2:23" s="14" customFormat="1" ht="19.5" customHeight="1">
      <c r="B43" s="490" t="s">
        <v>480</v>
      </c>
      <c r="C43" s="490"/>
      <c r="D43" s="490"/>
      <c r="E43" s="490"/>
      <c r="F43" s="218"/>
      <c r="G43" s="218"/>
      <c r="H43" s="218"/>
      <c r="I43" s="219">
        <f t="shared" si="0"/>
        <v>0</v>
      </c>
      <c r="J43" s="220">
        <f t="shared" si="1"/>
        <v>0</v>
      </c>
      <c r="K43" s="214"/>
      <c r="L43" s="209"/>
      <c r="M43" s="209"/>
      <c r="N43" s="209"/>
      <c r="O43" s="209"/>
      <c r="P43" s="209"/>
      <c r="Q43" s="209"/>
      <c r="R43" s="209"/>
      <c r="S43" s="494" t="str">
        <f>IF(S42="ERRO","Por favor selecione o sistema de produção!","")</f>
        <v>Por favor selecione o sistema de produção!</v>
      </c>
      <c r="T43" s="494"/>
      <c r="U43" s="494"/>
      <c r="V43" s="494"/>
      <c r="W43" s="209"/>
    </row>
    <row r="44" spans="2:23" s="14" customFormat="1" ht="19.5" customHeight="1">
      <c r="B44" s="490" t="s">
        <v>481</v>
      </c>
      <c r="C44" s="490"/>
      <c r="D44" s="490"/>
      <c r="E44" s="490"/>
      <c r="F44" s="218"/>
      <c r="G44" s="218"/>
      <c r="H44" s="218"/>
      <c r="I44" s="219">
        <f t="shared" si="0"/>
        <v>0</v>
      </c>
      <c r="J44" s="220">
        <f t="shared" si="1"/>
        <v>0</v>
      </c>
      <c r="K44" s="214"/>
      <c r="L44" s="209"/>
      <c r="M44" s="209"/>
      <c r="N44" s="209"/>
      <c r="O44" s="209"/>
      <c r="P44" s="209"/>
      <c r="Q44" s="209"/>
      <c r="R44" s="209"/>
      <c r="S44" s="209"/>
      <c r="T44" s="209"/>
      <c r="U44" s="209"/>
      <c r="V44" s="209"/>
      <c r="W44" s="209"/>
    </row>
    <row r="45" spans="2:23" s="14" customFormat="1" ht="19.5" customHeight="1">
      <c r="B45" s="490" t="s">
        <v>482</v>
      </c>
      <c r="C45" s="490"/>
      <c r="D45" s="490"/>
      <c r="E45" s="490"/>
      <c r="F45" s="218"/>
      <c r="G45" s="218"/>
      <c r="H45" s="218"/>
      <c r="I45" s="219">
        <f t="shared" si="0"/>
        <v>0</v>
      </c>
      <c r="J45" s="220">
        <f t="shared" si="1"/>
        <v>0</v>
      </c>
      <c r="K45" s="214"/>
      <c r="L45" s="209"/>
      <c r="M45" s="209"/>
      <c r="N45" s="209"/>
      <c r="O45" s="209"/>
      <c r="P45" s="209"/>
      <c r="Q45" s="209"/>
      <c r="R45" s="209"/>
      <c r="S45" s="209"/>
      <c r="T45" s="209"/>
      <c r="U45" s="209"/>
      <c r="V45" s="209"/>
      <c r="W45" s="209"/>
    </row>
    <row r="46" spans="2:23" s="14" customFormat="1" ht="19.5" customHeight="1">
      <c r="B46" s="495" t="s">
        <v>483</v>
      </c>
      <c r="C46" s="496"/>
      <c r="D46" s="496"/>
      <c r="E46" s="497"/>
      <c r="F46" s="218"/>
      <c r="G46" s="218"/>
      <c r="H46" s="218"/>
      <c r="I46" s="219">
        <f t="shared" si="0"/>
        <v>0</v>
      </c>
      <c r="J46" s="220">
        <f t="shared" si="1"/>
        <v>0</v>
      </c>
      <c r="K46" s="225">
        <f>I46+I47+I48+I49+I50</f>
        <v>0</v>
      </c>
      <c r="L46" s="209"/>
      <c r="M46" s="209" t="s">
        <v>484</v>
      </c>
      <c r="N46" s="209"/>
      <c r="O46" s="209"/>
      <c r="P46" s="209"/>
      <c r="Q46" s="209"/>
      <c r="R46" s="209"/>
      <c r="S46" s="209"/>
      <c r="T46" s="209"/>
      <c r="U46" s="209"/>
      <c r="V46" s="209"/>
      <c r="W46" s="209"/>
    </row>
    <row r="47" spans="2:23" s="14" customFormat="1" ht="19.5" customHeight="1">
      <c r="B47" s="498" t="s">
        <v>485</v>
      </c>
      <c r="C47" s="498"/>
      <c r="D47" s="498"/>
      <c r="E47" s="498"/>
      <c r="F47" s="218"/>
      <c r="G47" s="218"/>
      <c r="H47" s="218"/>
      <c r="I47" s="219">
        <f t="shared" si="0"/>
        <v>0</v>
      </c>
      <c r="J47" s="220">
        <f t="shared" si="1"/>
        <v>0</v>
      </c>
      <c r="K47" s="214"/>
      <c r="L47" s="209"/>
      <c r="M47" s="209" t="s">
        <v>486</v>
      </c>
      <c r="N47" s="209"/>
      <c r="O47" s="209"/>
      <c r="P47" s="209"/>
      <c r="Q47" s="209"/>
      <c r="R47" s="209"/>
      <c r="S47" s="209"/>
      <c r="T47" s="209"/>
      <c r="U47" s="209"/>
      <c r="V47" s="209"/>
      <c r="W47" s="209"/>
    </row>
    <row r="48" spans="2:23" s="14" customFormat="1" ht="19.5" customHeight="1">
      <c r="B48" s="498" t="s">
        <v>487</v>
      </c>
      <c r="C48" s="498"/>
      <c r="D48" s="498"/>
      <c r="E48" s="498"/>
      <c r="F48" s="218"/>
      <c r="G48" s="218"/>
      <c r="H48" s="218"/>
      <c r="I48" s="219">
        <f t="shared" si="0"/>
        <v>0</v>
      </c>
      <c r="J48" s="220">
        <f t="shared" si="1"/>
        <v>0</v>
      </c>
      <c r="K48" s="214"/>
      <c r="L48" s="209"/>
      <c r="M48" s="209"/>
      <c r="N48" s="209"/>
      <c r="O48" s="209"/>
      <c r="P48" s="209"/>
      <c r="Q48" s="209"/>
      <c r="R48" s="209"/>
      <c r="S48" s="209"/>
      <c r="T48" s="209"/>
      <c r="U48" s="209"/>
      <c r="V48" s="209"/>
      <c r="W48" s="209"/>
    </row>
    <row r="49" spans="1:55" s="14" customFormat="1" ht="19.5" customHeight="1">
      <c r="B49" s="498" t="s">
        <v>488</v>
      </c>
      <c r="C49" s="498"/>
      <c r="D49" s="498"/>
      <c r="E49" s="498"/>
      <c r="F49" s="218"/>
      <c r="G49" s="218"/>
      <c r="H49" s="218"/>
      <c r="I49" s="219">
        <f t="shared" si="0"/>
        <v>0</v>
      </c>
      <c r="J49" s="220">
        <f t="shared" si="1"/>
        <v>0</v>
      </c>
      <c r="K49" s="209"/>
      <c r="L49" s="209"/>
      <c r="M49" s="209"/>
      <c r="N49" s="209"/>
      <c r="O49" s="209"/>
      <c r="P49" s="209"/>
      <c r="Q49" s="209"/>
      <c r="R49" s="209"/>
      <c r="S49" s="209"/>
      <c r="T49" s="209"/>
      <c r="U49" s="209"/>
      <c r="V49" s="209"/>
      <c r="W49" s="209"/>
    </row>
    <row r="50" spans="1:55" s="14" customFormat="1" ht="19.5" customHeight="1">
      <c r="B50" s="498" t="s">
        <v>489</v>
      </c>
      <c r="C50" s="498"/>
      <c r="D50" s="498"/>
      <c r="E50" s="498"/>
      <c r="F50" s="218"/>
      <c r="G50" s="218"/>
      <c r="H50" s="218"/>
      <c r="I50" s="219">
        <f t="shared" si="0"/>
        <v>0</v>
      </c>
      <c r="J50" s="220">
        <f t="shared" si="1"/>
        <v>0</v>
      </c>
      <c r="K50" s="209"/>
      <c r="L50" s="209"/>
      <c r="M50" s="209"/>
      <c r="N50" s="209"/>
      <c r="O50" s="209"/>
      <c r="P50" s="209"/>
      <c r="Q50" s="209"/>
      <c r="R50" s="209"/>
      <c r="S50" s="209"/>
      <c r="T50" s="209"/>
      <c r="U50" s="209"/>
      <c r="V50" s="209"/>
      <c r="W50" s="209"/>
    </row>
    <row r="51" spans="1:55" s="14" customFormat="1" ht="19.5" customHeight="1">
      <c r="B51" s="499"/>
      <c r="C51" s="499"/>
      <c r="D51" s="499"/>
      <c r="E51" s="499"/>
      <c r="F51" s="220">
        <f>SUM(F39:F50)</f>
        <v>0</v>
      </c>
      <c r="G51" s="220">
        <f>SUM(G39:G50)</f>
        <v>0</v>
      </c>
      <c r="H51" s="220">
        <f>SUM(H39:H50)</f>
        <v>0</v>
      </c>
      <c r="I51" s="219">
        <f>SUM(I39:I50)</f>
        <v>0</v>
      </c>
      <c r="J51" s="220">
        <f t="shared" si="1"/>
        <v>0</v>
      </c>
      <c r="K51" s="209"/>
      <c r="L51" s="209"/>
      <c r="M51" s="209"/>
      <c r="N51" s="209"/>
      <c r="O51" s="209"/>
      <c r="P51" s="209"/>
      <c r="Q51" s="209"/>
      <c r="R51" s="209"/>
      <c r="S51" s="209"/>
      <c r="T51" s="209"/>
      <c r="U51" s="209"/>
      <c r="V51" s="209"/>
      <c r="W51" s="209"/>
    </row>
    <row r="52" spans="1:55" s="14" customFormat="1">
      <c r="B52" s="209"/>
      <c r="C52" s="209"/>
      <c r="D52" s="209"/>
      <c r="E52" s="209"/>
      <c r="F52" s="209"/>
      <c r="G52" s="209"/>
      <c r="H52" s="209"/>
      <c r="I52" s="209"/>
      <c r="J52" s="209"/>
      <c r="K52" s="209"/>
      <c r="L52" s="209"/>
      <c r="M52" s="209"/>
      <c r="N52" s="209"/>
      <c r="O52" s="209"/>
      <c r="P52" s="209"/>
      <c r="Q52" s="209"/>
      <c r="R52" s="209"/>
      <c r="S52" s="209"/>
      <c r="T52" s="209"/>
      <c r="U52" s="209"/>
      <c r="V52" s="209"/>
      <c r="W52" s="209"/>
    </row>
    <row r="53" spans="1:55" s="14" customFormat="1">
      <c r="B53" s="209"/>
      <c r="C53" s="209"/>
      <c r="D53" s="209"/>
      <c r="E53" s="209"/>
      <c r="F53" s="209"/>
      <c r="G53" s="209"/>
      <c r="H53" s="209"/>
      <c r="I53" s="209"/>
      <c r="J53" s="209"/>
      <c r="K53" s="209"/>
      <c r="L53" s="209"/>
      <c r="M53" s="209"/>
      <c r="N53" s="209"/>
      <c r="O53" s="209"/>
      <c r="P53" s="209"/>
      <c r="Q53" s="209"/>
      <c r="R53" s="209"/>
      <c r="S53" s="209"/>
      <c r="T53" s="209"/>
      <c r="U53" s="209"/>
      <c r="V53" s="209"/>
      <c r="W53" s="209"/>
    </row>
    <row r="54" spans="1:55" ht="35.1" customHeight="1">
      <c r="B54" s="501" t="s">
        <v>490</v>
      </c>
      <c r="C54" s="501"/>
      <c r="D54" s="501"/>
      <c r="E54" s="501"/>
      <c r="F54" s="501"/>
      <c r="G54" s="501"/>
      <c r="H54" s="501"/>
      <c r="I54" s="501"/>
      <c r="J54" s="501"/>
    </row>
    <row r="55" spans="1:55" ht="51" customHeight="1">
      <c r="B55" s="501" t="s">
        <v>491</v>
      </c>
      <c r="C55" s="501"/>
      <c r="D55" s="501"/>
      <c r="E55" s="501"/>
      <c r="F55" s="501"/>
      <c r="G55" s="501"/>
      <c r="H55" s="501"/>
      <c r="I55" s="501"/>
      <c r="J55" s="501"/>
    </row>
    <row r="56" spans="1:55" ht="53.1" customHeight="1">
      <c r="B56" s="501" t="s">
        <v>492</v>
      </c>
      <c r="C56" s="501"/>
      <c r="D56" s="501"/>
      <c r="E56" s="501"/>
      <c r="F56" s="501"/>
      <c r="G56" s="501"/>
      <c r="H56" s="501"/>
      <c r="I56" s="501"/>
      <c r="J56" s="501"/>
    </row>
    <row r="58" spans="1:55" s="14" customFormat="1" ht="26.25" customHeight="1">
      <c r="A58" s="201"/>
      <c r="B58" s="202" t="s">
        <v>454</v>
      </c>
      <c r="C58" s="201"/>
      <c r="D58" s="201"/>
      <c r="E58" s="201"/>
      <c r="F58" s="201"/>
      <c r="G58" s="201"/>
      <c r="H58" s="201"/>
      <c r="I58" s="201"/>
      <c r="J58" s="201"/>
      <c r="K58" s="201"/>
      <c r="L58" s="201"/>
      <c r="M58" s="201"/>
      <c r="N58" s="201"/>
      <c r="O58" s="201"/>
      <c r="P58" s="201"/>
      <c r="Q58" s="226"/>
      <c r="R58" s="201"/>
      <c r="S58" s="201"/>
      <c r="T58" s="201"/>
      <c r="U58" s="201"/>
      <c r="V58" s="201"/>
      <c r="W58" s="201"/>
      <c r="X58" s="201"/>
      <c r="Y58" s="201"/>
      <c r="Z58" s="201"/>
      <c r="AA58" s="201"/>
      <c r="AB58" s="201"/>
      <c r="AC58" s="201"/>
      <c r="AD58" s="201"/>
      <c r="AE58" s="201"/>
      <c r="AF58" s="201"/>
      <c r="AG58" s="201"/>
      <c r="AH58" s="201"/>
      <c r="AI58" s="201"/>
      <c r="AJ58" s="201"/>
      <c r="AK58" s="201"/>
      <c r="AL58" s="201"/>
      <c r="AM58" s="201"/>
      <c r="AN58" s="201"/>
      <c r="AO58" s="201"/>
      <c r="AP58" s="201"/>
      <c r="AQ58" s="201"/>
      <c r="AR58" s="201"/>
      <c r="AS58" s="201"/>
      <c r="AT58" s="201"/>
      <c r="AU58" s="201"/>
      <c r="AV58" s="227"/>
      <c r="AW58" s="227"/>
      <c r="AX58" s="227"/>
      <c r="AY58" s="227"/>
      <c r="AZ58" s="227"/>
      <c r="BA58" s="227"/>
      <c r="BB58" s="227"/>
      <c r="BC58" s="227"/>
    </row>
    <row r="59" spans="1:55" ht="19.5" customHeight="1">
      <c r="A59" s="144"/>
      <c r="B59" s="120" t="s">
        <v>457</v>
      </c>
      <c r="C59" s="144"/>
      <c r="D59" s="144"/>
      <c r="E59" s="144"/>
      <c r="F59" s="144"/>
      <c r="G59" s="144"/>
      <c r="H59" s="144"/>
      <c r="I59" s="144"/>
      <c r="J59" s="144"/>
      <c r="K59" s="144"/>
      <c r="L59" s="144"/>
      <c r="M59" s="144"/>
      <c r="N59" s="144"/>
      <c r="O59" s="144"/>
      <c r="P59" s="144"/>
      <c r="Q59" s="228"/>
      <c r="R59" s="144"/>
      <c r="S59" s="144"/>
      <c r="T59" s="144"/>
      <c r="U59" s="144"/>
      <c r="V59" s="144"/>
      <c r="W59" s="144"/>
      <c r="X59" s="144"/>
      <c r="Y59" s="144"/>
      <c r="Z59" s="144"/>
      <c r="AA59" s="144"/>
      <c r="AB59" s="144"/>
      <c r="AC59" s="144"/>
      <c r="AD59" s="144"/>
      <c r="AE59" s="144"/>
      <c r="AF59" s="144"/>
      <c r="AG59" s="144"/>
      <c r="AH59" s="144"/>
      <c r="AI59" s="144"/>
      <c r="AJ59" s="144"/>
      <c r="AK59" s="144"/>
      <c r="AL59" s="144"/>
      <c r="AM59" s="144"/>
      <c r="AN59" s="144"/>
      <c r="AO59" s="144"/>
      <c r="AP59" s="144"/>
      <c r="AQ59" s="144"/>
      <c r="AR59" s="144"/>
      <c r="AS59" s="144"/>
      <c r="AT59" s="144"/>
      <c r="AU59" s="144"/>
    </row>
    <row r="60" spans="1:55" ht="21.75" customHeight="1">
      <c r="B60" s="229" t="s">
        <v>493</v>
      </c>
    </row>
    <row r="61" spans="1:55" ht="52.5" customHeight="1">
      <c r="D61" s="502" t="s">
        <v>494</v>
      </c>
      <c r="E61" s="502" t="s">
        <v>495</v>
      </c>
      <c r="F61" s="230" t="s">
        <v>496</v>
      </c>
      <c r="G61" s="230" t="s">
        <v>497</v>
      </c>
      <c r="H61" s="230" t="s">
        <v>498</v>
      </c>
      <c r="I61" s="230" t="s">
        <v>499</v>
      </c>
    </row>
    <row r="62" spans="1:55" ht="38.25" customHeight="1">
      <c r="C62" s="231"/>
      <c r="D62" s="503"/>
      <c r="E62" s="503"/>
      <c r="F62" s="232">
        <f ca="1">SUM(F63:F72)</f>
        <v>22612.398027397263</v>
      </c>
      <c r="G62" s="232">
        <f ca="1">SUM(G63:G72)</f>
        <v>12025.684405479453</v>
      </c>
      <c r="H62" s="232">
        <f ca="1">SUM(H63:H72)</f>
        <v>1756.1705873174271</v>
      </c>
      <c r="I62" s="232">
        <f ca="1">SUM(I63:I72)</f>
        <v>4097.7313704073304</v>
      </c>
      <c r="J62" s="233" t="s">
        <v>500</v>
      </c>
    </row>
    <row r="63" spans="1:55" ht="23.25" customHeight="1">
      <c r="B63" s="500" t="s">
        <v>501</v>
      </c>
      <c r="C63" s="500"/>
      <c r="D63" s="234">
        <f t="shared" ref="D63:D72" ca="1" si="2">SUMIF($C$80:$E$154,B63,$E$80:$E$154)</f>
        <v>0</v>
      </c>
      <c r="E63" s="235">
        <f t="shared" ref="E63:E72" ca="1" si="3">IFERROR((AVERAGEIF($C$80:$E$154,B63,$D$80:$D$154)),0)</f>
        <v>0</v>
      </c>
      <c r="F63" s="234">
        <f ca="1">Suporte!M6*$D63</f>
        <v>0</v>
      </c>
      <c r="G63" s="234">
        <f ca="1">Suporte!N6*$D63</f>
        <v>0</v>
      </c>
      <c r="H63" s="234">
        <f ca="1">Suporte!O6*($D63/500)*($E63/453)</f>
        <v>0</v>
      </c>
      <c r="I63" s="234">
        <f ca="1">Suporte!P6*($D63/500)*($E63/453)</f>
        <v>0</v>
      </c>
      <c r="J63" s="236"/>
    </row>
    <row r="64" spans="1:55" ht="23.25" customHeight="1">
      <c r="B64" s="500" t="s">
        <v>502</v>
      </c>
      <c r="C64" s="500" t="s">
        <v>502</v>
      </c>
      <c r="D64" s="234">
        <f t="shared" ca="1" si="2"/>
        <v>0</v>
      </c>
      <c r="E64" s="235">
        <f t="shared" ca="1" si="3"/>
        <v>0</v>
      </c>
      <c r="F64" s="234">
        <f ca="1">Suporte!M7*$D64</f>
        <v>0</v>
      </c>
      <c r="G64" s="234">
        <f ca="1">Suporte!N7*$D64</f>
        <v>0</v>
      </c>
      <c r="H64" s="234">
        <f ca="1">Suporte!O7*($D64/500)*($E64/453)</f>
        <v>0</v>
      </c>
      <c r="I64" s="234">
        <f ca="1">Suporte!P7*($D64/500)*($E64/453)</f>
        <v>0</v>
      </c>
      <c r="J64" s="236"/>
    </row>
    <row r="65" spans="2:48" ht="23.25" customHeight="1">
      <c r="B65" s="500" t="s">
        <v>503</v>
      </c>
      <c r="C65" s="500" t="s">
        <v>503</v>
      </c>
      <c r="D65" s="234">
        <f t="shared" ca="1" si="2"/>
        <v>0</v>
      </c>
      <c r="E65" s="235">
        <f t="shared" ca="1" si="3"/>
        <v>0</v>
      </c>
      <c r="F65" s="234">
        <f ca="1">Suporte!M8*$D65</f>
        <v>0</v>
      </c>
      <c r="G65" s="234">
        <f ca="1">Suporte!N8*$D65</f>
        <v>0</v>
      </c>
      <c r="H65" s="234">
        <f ca="1">Suporte!O8*($D65/500)*($E65/453)</f>
        <v>0</v>
      </c>
      <c r="I65" s="234">
        <f ca="1">Suporte!P8*($D65/500)*($E65/453)</f>
        <v>0</v>
      </c>
      <c r="J65" s="236"/>
    </row>
    <row r="66" spans="2:48" ht="23.25" customHeight="1">
      <c r="B66" s="500" t="s">
        <v>504</v>
      </c>
      <c r="C66" s="500" t="s">
        <v>504</v>
      </c>
      <c r="D66" s="234">
        <f t="shared" ca="1" si="2"/>
        <v>102783.62739726028</v>
      </c>
      <c r="E66" s="235">
        <f t="shared" ca="1" si="3"/>
        <v>4.3</v>
      </c>
      <c r="F66" s="234">
        <f ca="1">Suporte!M9*$D66</f>
        <v>22612.398027397263</v>
      </c>
      <c r="G66" s="234">
        <f ca="1">Suporte!N9*$D66</f>
        <v>12025.684405479453</v>
      </c>
      <c r="H66" s="234">
        <f ca="1">Suporte!O9*($D66/500)*($E66/453)</f>
        <v>1756.1705873174271</v>
      </c>
      <c r="I66" s="234">
        <f ca="1">Suporte!P9*($D66/500)*($E66/453)</f>
        <v>4097.7313704073304</v>
      </c>
      <c r="J66" s="236"/>
    </row>
    <row r="67" spans="2:48" ht="23.25" customHeight="1">
      <c r="B67" s="500" t="s">
        <v>505</v>
      </c>
      <c r="C67" s="500" t="s">
        <v>505</v>
      </c>
      <c r="D67" s="234">
        <f t="shared" ca="1" si="2"/>
        <v>0</v>
      </c>
      <c r="E67" s="235">
        <f t="shared" ca="1" si="3"/>
        <v>0</v>
      </c>
      <c r="F67" s="234">
        <f ca="1">Suporte!M10*$D67</f>
        <v>0</v>
      </c>
      <c r="G67" s="234">
        <f ca="1">Suporte!N10*$D67</f>
        <v>0</v>
      </c>
      <c r="H67" s="234">
        <f ca="1">Suporte!O10*($D67/500)*($E67/453)</f>
        <v>0</v>
      </c>
      <c r="I67" s="234">
        <f ca="1">Suporte!P10*($D67/500)*($E67/453)</f>
        <v>0</v>
      </c>
      <c r="J67" s="236"/>
    </row>
    <row r="68" spans="2:48" ht="23.25" customHeight="1">
      <c r="B68" s="500" t="s">
        <v>506</v>
      </c>
      <c r="C68" s="500" t="s">
        <v>506</v>
      </c>
      <c r="D68" s="234">
        <f t="shared" ca="1" si="2"/>
        <v>0</v>
      </c>
      <c r="E68" s="235">
        <f t="shared" ca="1" si="3"/>
        <v>0</v>
      </c>
      <c r="F68" s="234">
        <f ca="1">Suporte!M11*$D68</f>
        <v>0</v>
      </c>
      <c r="G68" s="234">
        <f ca="1">Suporte!N11*$D68</f>
        <v>0</v>
      </c>
      <c r="H68" s="234">
        <f ca="1">Suporte!O11*($D68/500)*($E68/453)</f>
        <v>0</v>
      </c>
      <c r="I68" s="234">
        <f ca="1">Suporte!P11*($D68/500)*($E68/453)</f>
        <v>0</v>
      </c>
      <c r="J68" s="236"/>
    </row>
    <row r="69" spans="2:48" ht="23.25" customHeight="1">
      <c r="B69" s="500" t="s">
        <v>507</v>
      </c>
      <c r="C69" s="500" t="s">
        <v>507</v>
      </c>
      <c r="D69" s="234">
        <f t="shared" ca="1" si="2"/>
        <v>0</v>
      </c>
      <c r="E69" s="235">
        <f t="shared" ca="1" si="3"/>
        <v>0</v>
      </c>
      <c r="F69" s="234">
        <f ca="1">Suporte!M12*$D69</f>
        <v>0</v>
      </c>
      <c r="G69" s="234">
        <f ca="1">Suporte!N12*$D69</f>
        <v>0</v>
      </c>
      <c r="H69" s="234">
        <f ca="1">Suporte!O12*($D69/500)*($E69/453)</f>
        <v>0</v>
      </c>
      <c r="I69" s="234">
        <f ca="1">Suporte!P12*($D69/500)*($E69/453)</f>
        <v>0</v>
      </c>
      <c r="J69" s="236"/>
    </row>
    <row r="70" spans="2:48" ht="23.25" customHeight="1">
      <c r="B70" s="500" t="s">
        <v>508</v>
      </c>
      <c r="C70" s="500" t="s">
        <v>508</v>
      </c>
      <c r="D70" s="234">
        <f t="shared" ca="1" si="2"/>
        <v>0</v>
      </c>
      <c r="E70" s="235">
        <f t="shared" ca="1" si="3"/>
        <v>0</v>
      </c>
      <c r="F70" s="234">
        <f ca="1">Suporte!M13*$D70</f>
        <v>0</v>
      </c>
      <c r="G70" s="234">
        <f ca="1">Suporte!N13*$D70</f>
        <v>0</v>
      </c>
      <c r="H70" s="234">
        <f ca="1">Suporte!O13*($D70/500)*($E70/453)</f>
        <v>0</v>
      </c>
      <c r="I70" s="234">
        <f ca="1">Suporte!P13*($D70/500)*($E70/453)</f>
        <v>0</v>
      </c>
      <c r="J70" s="236"/>
    </row>
    <row r="71" spans="2:48" ht="23.25" customHeight="1">
      <c r="B71" s="500" t="s">
        <v>509</v>
      </c>
      <c r="C71" s="500" t="s">
        <v>509</v>
      </c>
      <c r="D71" s="234">
        <f t="shared" ca="1" si="2"/>
        <v>0</v>
      </c>
      <c r="E71" s="235">
        <f t="shared" ca="1" si="3"/>
        <v>0</v>
      </c>
      <c r="F71" s="234">
        <f ca="1">Suporte!M14*$D71</f>
        <v>0</v>
      </c>
      <c r="G71" s="234">
        <f ca="1">Suporte!N14*$D71</f>
        <v>0</v>
      </c>
      <c r="H71" s="234">
        <f ca="1">Suporte!O14*($D71/500)*($E71/453)</f>
        <v>0</v>
      </c>
      <c r="I71" s="234">
        <f ca="1">Suporte!P14*($D71/500)*($E71/453)</f>
        <v>0</v>
      </c>
      <c r="J71" s="236"/>
    </row>
    <row r="72" spans="2:48" ht="23.25" customHeight="1">
      <c r="B72" s="500" t="s">
        <v>510</v>
      </c>
      <c r="C72" s="500" t="s">
        <v>510</v>
      </c>
      <c r="D72" s="234">
        <f t="shared" ca="1" si="2"/>
        <v>0</v>
      </c>
      <c r="E72" s="235">
        <f t="shared" ca="1" si="3"/>
        <v>0</v>
      </c>
      <c r="F72" s="234">
        <f ca="1">Suporte!M15*$D72</f>
        <v>0</v>
      </c>
      <c r="G72" s="234">
        <f ca="1">Suporte!N15*$D72</f>
        <v>0</v>
      </c>
      <c r="H72" s="234">
        <f ca="1">Suporte!O15*($D72/500)*($E72/453)</f>
        <v>0</v>
      </c>
      <c r="I72" s="234">
        <f ca="1">Suporte!P15*($D72/500)*($E72/453)</f>
        <v>0</v>
      </c>
      <c r="J72" s="236"/>
    </row>
    <row r="75" spans="2:48">
      <c r="B75" s="120" t="s">
        <v>457</v>
      </c>
    </row>
    <row r="76" spans="2:48" ht="15.75">
      <c r="B76" s="229" t="s">
        <v>511</v>
      </c>
      <c r="C76" s="144"/>
      <c r="E76" s="212"/>
      <c r="F76" s="237"/>
      <c r="G76" s="238">
        <f>DATE(M1-3,12,31)</f>
        <v>44926</v>
      </c>
      <c r="H76" s="238">
        <f>DATE(M1-1,12,31)</f>
        <v>45657</v>
      </c>
      <c r="I76" s="239"/>
      <c r="J76" s="239"/>
      <c r="K76" s="239"/>
      <c r="L76" s="238">
        <f>DATE(YEAR($H$76)+1,MONTH($H$76),DAY($H$76))</f>
        <v>46022</v>
      </c>
      <c r="M76" s="240"/>
      <c r="N76" s="240"/>
      <c r="O76" s="240"/>
      <c r="P76" s="240"/>
      <c r="Q76" s="239"/>
      <c r="R76" s="239"/>
      <c r="S76" s="239"/>
      <c r="T76" s="239"/>
    </row>
    <row r="77" spans="2:48">
      <c r="C77" s="510" t="s">
        <v>512</v>
      </c>
      <c r="D77" s="510"/>
      <c r="E77" s="511"/>
      <c r="F77" s="504" t="s">
        <v>513</v>
      </c>
      <c r="G77" s="505"/>
      <c r="H77" s="505"/>
      <c r="I77" s="505"/>
      <c r="J77" s="505"/>
      <c r="K77" s="506"/>
      <c r="L77" s="504" t="s">
        <v>514</v>
      </c>
      <c r="M77" s="505"/>
      <c r="N77" s="505"/>
      <c r="O77" s="505"/>
      <c r="P77" s="505"/>
      <c r="Q77" s="506"/>
      <c r="R77" s="504" t="s">
        <v>515</v>
      </c>
      <c r="S77" s="505"/>
      <c r="T77" s="505"/>
      <c r="U77" s="505"/>
      <c r="V77" s="505"/>
      <c r="W77" s="506"/>
      <c r="X77" s="504" t="s">
        <v>516</v>
      </c>
      <c r="Y77" s="505"/>
      <c r="Z77" s="505"/>
      <c r="AA77" s="505"/>
      <c r="AB77" s="505"/>
      <c r="AC77" s="505"/>
      <c r="AD77" s="504" t="s">
        <v>517</v>
      </c>
      <c r="AE77" s="505"/>
      <c r="AF77" s="505"/>
      <c r="AG77" s="505"/>
      <c r="AH77" s="505"/>
      <c r="AI77" s="506"/>
      <c r="AJ77" s="504" t="s">
        <v>518</v>
      </c>
      <c r="AK77" s="505"/>
      <c r="AL77" s="505"/>
      <c r="AM77" s="505"/>
      <c r="AN77" s="505"/>
      <c r="AO77" s="506"/>
      <c r="AP77" s="504" t="s">
        <v>519</v>
      </c>
      <c r="AQ77" s="505"/>
      <c r="AR77" s="505"/>
      <c r="AS77" s="505"/>
      <c r="AT77" s="505"/>
      <c r="AU77" s="506"/>
    </row>
    <row r="78" spans="2:48">
      <c r="C78" s="512"/>
      <c r="D78" s="512"/>
      <c r="E78" s="513"/>
      <c r="F78" s="507"/>
      <c r="G78" s="508"/>
      <c r="H78" s="508"/>
      <c r="I78" s="508"/>
      <c r="J78" s="508"/>
      <c r="K78" s="509"/>
      <c r="L78" s="507"/>
      <c r="M78" s="508"/>
      <c r="N78" s="508"/>
      <c r="O78" s="508"/>
      <c r="P78" s="508"/>
      <c r="Q78" s="509"/>
      <c r="R78" s="507"/>
      <c r="S78" s="508"/>
      <c r="T78" s="508"/>
      <c r="U78" s="508"/>
      <c r="V78" s="508"/>
      <c r="W78" s="509"/>
      <c r="X78" s="507"/>
      <c r="Y78" s="508"/>
      <c r="Z78" s="508"/>
      <c r="AA78" s="508"/>
      <c r="AB78" s="508"/>
      <c r="AC78" s="508"/>
      <c r="AD78" s="507"/>
      <c r="AE78" s="508"/>
      <c r="AF78" s="508"/>
      <c r="AG78" s="508"/>
      <c r="AH78" s="508"/>
      <c r="AI78" s="509"/>
      <c r="AJ78" s="507"/>
      <c r="AK78" s="508"/>
      <c r="AL78" s="508"/>
      <c r="AM78" s="508"/>
      <c r="AN78" s="508"/>
      <c r="AO78" s="509"/>
      <c r="AP78" s="507"/>
      <c r="AQ78" s="508"/>
      <c r="AR78" s="508"/>
      <c r="AS78" s="508"/>
      <c r="AT78" s="508"/>
      <c r="AU78" s="509"/>
    </row>
    <row r="79" spans="2:48" ht="63" customHeight="1">
      <c r="B79" s="241" t="s">
        <v>520</v>
      </c>
      <c r="C79" s="242" t="s">
        <v>521</v>
      </c>
      <c r="D79" s="242" t="s">
        <v>522</v>
      </c>
      <c r="E79" s="242" t="s">
        <v>523</v>
      </c>
      <c r="F79" s="242" t="s">
        <v>524</v>
      </c>
      <c r="G79" s="243" t="s">
        <v>525</v>
      </c>
      <c r="H79" s="244" t="s">
        <v>526</v>
      </c>
      <c r="I79" s="244" t="s">
        <v>527</v>
      </c>
      <c r="J79" s="244" t="s">
        <v>528</v>
      </c>
      <c r="K79" s="244" t="s">
        <v>529</v>
      </c>
      <c r="L79" s="242" t="s">
        <v>524</v>
      </c>
      <c r="M79" s="243" t="s">
        <v>525</v>
      </c>
      <c r="N79" s="244" t="s">
        <v>526</v>
      </c>
      <c r="O79" s="244" t="s">
        <v>527</v>
      </c>
      <c r="P79" s="244" t="s">
        <v>528</v>
      </c>
      <c r="Q79" s="244" t="s">
        <v>529</v>
      </c>
      <c r="R79" s="242" t="s">
        <v>524</v>
      </c>
      <c r="S79" s="243" t="s">
        <v>525</v>
      </c>
      <c r="T79" s="244" t="s">
        <v>526</v>
      </c>
      <c r="U79" s="244" t="s">
        <v>527</v>
      </c>
      <c r="V79" s="244" t="s">
        <v>528</v>
      </c>
      <c r="W79" s="244" t="s">
        <v>529</v>
      </c>
      <c r="X79" s="242" t="s">
        <v>524</v>
      </c>
      <c r="Y79" s="243" t="s">
        <v>525</v>
      </c>
      <c r="Z79" s="244" t="s">
        <v>526</v>
      </c>
      <c r="AA79" s="244" t="s">
        <v>527</v>
      </c>
      <c r="AB79" s="244" t="s">
        <v>528</v>
      </c>
      <c r="AC79" s="245" t="s">
        <v>529</v>
      </c>
      <c r="AD79" s="242" t="s">
        <v>524</v>
      </c>
      <c r="AE79" s="243" t="s">
        <v>525</v>
      </c>
      <c r="AF79" s="244" t="s">
        <v>526</v>
      </c>
      <c r="AG79" s="244" t="s">
        <v>527</v>
      </c>
      <c r="AH79" s="244" t="s">
        <v>528</v>
      </c>
      <c r="AI79" s="244" t="s">
        <v>529</v>
      </c>
      <c r="AJ79" s="242" t="s">
        <v>524</v>
      </c>
      <c r="AK79" s="243" t="s">
        <v>525</v>
      </c>
      <c r="AL79" s="244" t="s">
        <v>526</v>
      </c>
      <c r="AM79" s="244" t="s">
        <v>527</v>
      </c>
      <c r="AN79" s="244" t="s">
        <v>528</v>
      </c>
      <c r="AO79" s="244" t="s">
        <v>529</v>
      </c>
      <c r="AP79" s="242" t="s">
        <v>524</v>
      </c>
      <c r="AQ79" s="243" t="s">
        <v>525</v>
      </c>
      <c r="AR79" s="244" t="s">
        <v>526</v>
      </c>
      <c r="AS79" s="244" t="s">
        <v>527</v>
      </c>
      <c r="AT79" s="244" t="s">
        <v>528</v>
      </c>
      <c r="AU79" s="245" t="s">
        <v>529</v>
      </c>
      <c r="AV79" s="246"/>
    </row>
    <row r="80" spans="2:48" ht="21" customHeight="1">
      <c r="B80" s="247" t="s">
        <v>530</v>
      </c>
      <c r="C80" s="248" t="s">
        <v>504</v>
      </c>
      <c r="D80" s="249">
        <f t="shared" ref="D80:D143" si="4">IFERROR((AVERAGE(K80,Q80,W80,AC80,AI80,AO80,AU80)),0)</f>
        <v>4.3</v>
      </c>
      <c r="E80" s="250">
        <f>(I80*F80+O80*L80+U80*R80+X80*AA80+AD80*AG80+AJ80*AM80+AP80*AS80)/(_xlfn.DAYS($L$76,$H$76))</f>
        <v>102783.62739726028</v>
      </c>
      <c r="F80" s="251">
        <v>103066</v>
      </c>
      <c r="G80" s="252">
        <v>45658</v>
      </c>
      <c r="H80" s="252">
        <v>46022</v>
      </c>
      <c r="I80" s="253">
        <f>_xlfn.DAYS(H80,G80)-IF(_xlfn.DAYS($H$76,G80)&gt;0,_xlfn.DAYS($H$76,G80),0)-IF(_xlfn.DAYS(H80,$L$76)&gt;0,_xlfn.DAYS(H80,$L$76),0)</f>
        <v>364</v>
      </c>
      <c r="J80" s="254">
        <v>0</v>
      </c>
      <c r="K80" s="255">
        <v>4.3</v>
      </c>
      <c r="L80" s="251"/>
      <c r="M80" s="252"/>
      <c r="N80" s="252"/>
      <c r="O80" s="253">
        <f>_xlfn.DAYS(N80,M80)-IF(_xlfn.DAYS($H$76,M80)&gt;0,_xlfn.DAYS($H$76,M80),0)-IF(_xlfn.DAYS(N80,$L$76)&gt;0,_xlfn.DAYS(N80,$L$76),0)</f>
        <v>-45657</v>
      </c>
      <c r="P80" s="254"/>
      <c r="Q80" s="255"/>
      <c r="R80" s="251"/>
      <c r="S80" s="252"/>
      <c r="T80" s="252"/>
      <c r="U80" s="253">
        <f>_xlfn.DAYS(T80,S80)-IF(_xlfn.DAYS($H$76,S80)&gt;0,_xlfn.DAYS($H$76,S80),0)-IF(_xlfn.DAYS(T80,$L$76)&gt;0,_xlfn.DAYS(T80,$L$76),0)</f>
        <v>-45657</v>
      </c>
      <c r="V80" s="254"/>
      <c r="W80" s="255"/>
      <c r="X80" s="251"/>
      <c r="Y80" s="252"/>
      <c r="Z80" s="252"/>
      <c r="AA80" s="253">
        <f>_xlfn.DAYS(Z80,Y80)-IF(_xlfn.DAYS($H$76,Y80)&gt;0,_xlfn.DAYS($H$76,Y80),0)-IF(_xlfn.DAYS(Z80,$L$76)&gt;0,_xlfn.DAYS(Z80,$L$76),0)</f>
        <v>-45657</v>
      </c>
      <c r="AB80" s="254"/>
      <c r="AC80" s="255"/>
      <c r="AD80" s="251"/>
      <c r="AE80" s="252"/>
      <c r="AF80" s="252"/>
      <c r="AG80" s="253">
        <f>_xlfn.DAYS(AF80,AE80)-IF(_xlfn.DAYS($H$76,AE80)&gt;0,_xlfn.DAYS($H$76,AE80),0)-IF(_xlfn.DAYS(AF80,$L$76)&gt;0,_xlfn.DAYS(AF80,$L$76),0)</f>
        <v>-45657</v>
      </c>
      <c r="AH80" s="254"/>
      <c r="AI80" s="255"/>
      <c r="AJ80" s="251"/>
      <c r="AK80" s="252"/>
      <c r="AL80" s="252"/>
      <c r="AM80" s="253">
        <f>_xlfn.DAYS(AL80,AK80)-IF(_xlfn.DAYS($H$76,AK80)&gt;0,_xlfn.DAYS($H$76,AK80),0)-IF(_xlfn.DAYS(AL80,$L$76)&gt;0,_xlfn.DAYS(AL80,$L$76),0)</f>
        <v>-45657</v>
      </c>
      <c r="AN80" s="254"/>
      <c r="AO80" s="255"/>
      <c r="AP80" s="251"/>
      <c r="AQ80" s="252"/>
      <c r="AR80" s="252"/>
      <c r="AS80" s="253">
        <f>_xlfn.DAYS(AR80,AQ80)-IF(_xlfn.DAYS($H$76,AQ80)&gt;0,_xlfn.DAYS($H$76,AQ80),0)-IF(_xlfn.DAYS(AR80,$L$76)&gt;0,_xlfn.DAYS(AR80,$L$76),0)</f>
        <v>-45657</v>
      </c>
      <c r="AT80" s="254"/>
      <c r="AU80" s="255"/>
      <c r="AV80" s="246"/>
    </row>
    <row r="81" spans="2:48" ht="21" customHeight="1">
      <c r="B81" s="256" t="s">
        <v>531</v>
      </c>
      <c r="C81" s="248" t="s">
        <v>521</v>
      </c>
      <c r="D81" s="249">
        <f t="shared" si="4"/>
        <v>0</v>
      </c>
      <c r="E81" s="250">
        <f t="shared" ref="E81:E144" si="5">(I81*F81+O81*L81+U81*R81+X81*AA81+AD81*AG81+AJ81*AM81+AP81*AS81)/(_xlfn.DAYS($L$76,$H$76))</f>
        <v>0</v>
      </c>
      <c r="F81" s="257"/>
      <c r="G81" s="258"/>
      <c r="H81" s="258"/>
      <c r="I81" s="253">
        <f t="shared" ref="I81:I144" si="6">_xlfn.DAYS(H81,G81)-IF(_xlfn.DAYS($H$76,G81)&gt;0,_xlfn.DAYS($H$76,G81),0)-IF(_xlfn.DAYS(H81,$L$76)&gt;0,_xlfn.DAYS(H81,$L$76),0)</f>
        <v>-45657</v>
      </c>
      <c r="J81" s="259"/>
      <c r="K81" s="260"/>
      <c r="L81" s="257"/>
      <c r="M81" s="258"/>
      <c r="N81" s="258"/>
      <c r="O81" s="253">
        <f t="shared" ref="O81:O144" si="7">_xlfn.DAYS(N81,M81)-IF(_xlfn.DAYS($H$76,M81)&gt;0,_xlfn.DAYS($H$76,M81),0)-IF(_xlfn.DAYS(N81,$L$76)&gt;0,_xlfn.DAYS(N81,$L$76),0)</f>
        <v>-45657</v>
      </c>
      <c r="P81" s="259"/>
      <c r="Q81" s="260"/>
      <c r="R81" s="257"/>
      <c r="S81" s="258"/>
      <c r="T81" s="258"/>
      <c r="U81" s="253">
        <f t="shared" ref="U81:U144" si="8">_xlfn.DAYS(T81,S81)-IF(_xlfn.DAYS($H$76,S81)&gt;0,_xlfn.DAYS($H$76,S81),0)-IF(_xlfn.DAYS(T81,$L$76)&gt;0,_xlfn.DAYS(T81,$L$76),0)</f>
        <v>-45657</v>
      </c>
      <c r="V81" s="259"/>
      <c r="W81" s="260"/>
      <c r="X81" s="257"/>
      <c r="Y81" s="258"/>
      <c r="Z81" s="258"/>
      <c r="AA81" s="253">
        <f t="shared" ref="AA81:AA144" si="9">_xlfn.DAYS(Z81,Y81)-IF(_xlfn.DAYS($H$76,Y81)&gt;0,_xlfn.DAYS($H$76,Y81),0)-IF(_xlfn.DAYS(Z81,$L$76)&gt;0,_xlfn.DAYS(Z81,$L$76),0)</f>
        <v>-45657</v>
      </c>
      <c r="AB81" s="259"/>
      <c r="AC81" s="260"/>
      <c r="AD81" s="257"/>
      <c r="AE81" s="258"/>
      <c r="AF81" s="258"/>
      <c r="AG81" s="253">
        <f t="shared" ref="AG81:AG144" si="10">_xlfn.DAYS(AF81,AE81)-IF(_xlfn.DAYS($H$76,AE81)&gt;0,_xlfn.DAYS($H$76,AE81),0)-IF(_xlfn.DAYS(AF81,$L$76)&gt;0,_xlfn.DAYS(AF81,$L$76),0)</f>
        <v>-45657</v>
      </c>
      <c r="AH81" s="259"/>
      <c r="AI81" s="260"/>
      <c r="AJ81" s="257"/>
      <c r="AK81" s="258"/>
      <c r="AL81" s="258"/>
      <c r="AM81" s="253">
        <f t="shared" ref="AM81:AM144" si="11">_xlfn.DAYS(AL81,AK81)-IF(_xlfn.DAYS($H$76,AK81)&gt;0,_xlfn.DAYS($H$76,AK81),0)-IF(_xlfn.DAYS(AL81,$L$76)&gt;0,_xlfn.DAYS(AL81,$L$76),0)</f>
        <v>-45657</v>
      </c>
      <c r="AN81" s="259"/>
      <c r="AO81" s="260"/>
      <c r="AP81" s="257"/>
      <c r="AQ81" s="258"/>
      <c r="AR81" s="258"/>
      <c r="AS81" s="253">
        <f t="shared" ref="AS81:AS144" si="12">_xlfn.DAYS(AR81,AQ81)-IF(_xlfn.DAYS($H$76,AQ81)&gt;0,_xlfn.DAYS($H$76,AQ81),0)-IF(_xlfn.DAYS(AR81,$L$76)&gt;0,_xlfn.DAYS(AR81,$L$76),0)</f>
        <v>-45657</v>
      </c>
      <c r="AT81" s="259"/>
      <c r="AU81" s="260"/>
      <c r="AV81" s="246"/>
    </row>
    <row r="82" spans="2:48" ht="21" customHeight="1">
      <c r="B82" s="247" t="s">
        <v>532</v>
      </c>
      <c r="C82" s="248" t="s">
        <v>521</v>
      </c>
      <c r="D82" s="249">
        <f t="shared" si="4"/>
        <v>0</v>
      </c>
      <c r="E82" s="250">
        <f t="shared" si="5"/>
        <v>0</v>
      </c>
      <c r="F82" s="251"/>
      <c r="G82" s="252"/>
      <c r="H82" s="252"/>
      <c r="I82" s="253">
        <f t="shared" si="6"/>
        <v>-45657</v>
      </c>
      <c r="J82" s="254"/>
      <c r="K82" s="255"/>
      <c r="L82" s="251"/>
      <c r="M82" s="252"/>
      <c r="N82" s="252"/>
      <c r="O82" s="253">
        <f t="shared" si="7"/>
        <v>-45657</v>
      </c>
      <c r="P82" s="254"/>
      <c r="Q82" s="255"/>
      <c r="R82" s="251"/>
      <c r="S82" s="252"/>
      <c r="T82" s="252"/>
      <c r="U82" s="253">
        <f t="shared" si="8"/>
        <v>-45657</v>
      </c>
      <c r="V82" s="254"/>
      <c r="W82" s="255"/>
      <c r="X82" s="251"/>
      <c r="Y82" s="252"/>
      <c r="Z82" s="252"/>
      <c r="AA82" s="253">
        <f t="shared" si="9"/>
        <v>-45657</v>
      </c>
      <c r="AB82" s="254"/>
      <c r="AC82" s="255"/>
      <c r="AD82" s="251"/>
      <c r="AE82" s="252"/>
      <c r="AF82" s="252"/>
      <c r="AG82" s="253">
        <f t="shared" si="10"/>
        <v>-45657</v>
      </c>
      <c r="AH82" s="254"/>
      <c r="AI82" s="255"/>
      <c r="AJ82" s="251"/>
      <c r="AK82" s="252"/>
      <c r="AL82" s="252"/>
      <c r="AM82" s="253">
        <f t="shared" si="11"/>
        <v>-45657</v>
      </c>
      <c r="AN82" s="254"/>
      <c r="AO82" s="255"/>
      <c r="AP82" s="251"/>
      <c r="AQ82" s="252"/>
      <c r="AR82" s="252"/>
      <c r="AS82" s="253">
        <f t="shared" si="12"/>
        <v>-45657</v>
      </c>
      <c r="AT82" s="254"/>
      <c r="AU82" s="255"/>
      <c r="AV82" s="246"/>
    </row>
    <row r="83" spans="2:48" ht="21" customHeight="1">
      <c r="B83" s="256" t="s">
        <v>533</v>
      </c>
      <c r="C83" s="248" t="s">
        <v>521</v>
      </c>
      <c r="D83" s="249">
        <f t="shared" si="4"/>
        <v>0</v>
      </c>
      <c r="E83" s="250">
        <f t="shared" si="5"/>
        <v>0</v>
      </c>
      <c r="F83" s="257"/>
      <c r="G83" s="258"/>
      <c r="H83" s="258"/>
      <c r="I83" s="253">
        <f t="shared" si="6"/>
        <v>-45657</v>
      </c>
      <c r="J83" s="259"/>
      <c r="K83" s="260"/>
      <c r="L83" s="257"/>
      <c r="M83" s="258"/>
      <c r="N83" s="258"/>
      <c r="O83" s="253">
        <f t="shared" si="7"/>
        <v>-45657</v>
      </c>
      <c r="P83" s="259"/>
      <c r="Q83" s="260"/>
      <c r="R83" s="257"/>
      <c r="S83" s="258"/>
      <c r="T83" s="258"/>
      <c r="U83" s="253">
        <f t="shared" si="8"/>
        <v>-45657</v>
      </c>
      <c r="V83" s="259"/>
      <c r="W83" s="260"/>
      <c r="X83" s="257"/>
      <c r="Y83" s="258"/>
      <c r="Z83" s="258"/>
      <c r="AA83" s="253">
        <f t="shared" si="9"/>
        <v>-45657</v>
      </c>
      <c r="AB83" s="259"/>
      <c r="AC83" s="260"/>
      <c r="AD83" s="257"/>
      <c r="AE83" s="258"/>
      <c r="AF83" s="258"/>
      <c r="AG83" s="253">
        <f t="shared" si="10"/>
        <v>-45657</v>
      </c>
      <c r="AH83" s="259"/>
      <c r="AI83" s="260"/>
      <c r="AJ83" s="257"/>
      <c r="AK83" s="258"/>
      <c r="AL83" s="258"/>
      <c r="AM83" s="253">
        <f t="shared" si="11"/>
        <v>-45657</v>
      </c>
      <c r="AN83" s="259"/>
      <c r="AO83" s="260"/>
      <c r="AP83" s="257"/>
      <c r="AQ83" s="258"/>
      <c r="AR83" s="258"/>
      <c r="AS83" s="253">
        <f t="shared" si="12"/>
        <v>-45657</v>
      </c>
      <c r="AT83" s="259"/>
      <c r="AU83" s="260"/>
      <c r="AV83" s="246"/>
    </row>
    <row r="84" spans="2:48" ht="21" customHeight="1">
      <c r="B84" s="247" t="s">
        <v>534</v>
      </c>
      <c r="C84" s="248" t="s">
        <v>521</v>
      </c>
      <c r="D84" s="249">
        <f t="shared" si="4"/>
        <v>0</v>
      </c>
      <c r="E84" s="250">
        <f t="shared" si="5"/>
        <v>0</v>
      </c>
      <c r="F84" s="251"/>
      <c r="G84" s="252"/>
      <c r="H84" s="252"/>
      <c r="I84" s="253">
        <f t="shared" si="6"/>
        <v>-45657</v>
      </c>
      <c r="J84" s="254"/>
      <c r="K84" s="255"/>
      <c r="L84" s="251"/>
      <c r="M84" s="252"/>
      <c r="N84" s="252"/>
      <c r="O84" s="253">
        <f t="shared" si="7"/>
        <v>-45657</v>
      </c>
      <c r="P84" s="254"/>
      <c r="Q84" s="255"/>
      <c r="R84" s="251"/>
      <c r="S84" s="252"/>
      <c r="T84" s="252"/>
      <c r="U84" s="253">
        <f t="shared" si="8"/>
        <v>-45657</v>
      </c>
      <c r="V84" s="254"/>
      <c r="W84" s="255"/>
      <c r="X84" s="251"/>
      <c r="Y84" s="252"/>
      <c r="Z84" s="252"/>
      <c r="AA84" s="253">
        <f t="shared" si="9"/>
        <v>-45657</v>
      </c>
      <c r="AB84" s="254"/>
      <c r="AC84" s="255"/>
      <c r="AD84" s="251"/>
      <c r="AE84" s="252"/>
      <c r="AF84" s="252"/>
      <c r="AG84" s="253">
        <f t="shared" si="10"/>
        <v>-45657</v>
      </c>
      <c r="AH84" s="254"/>
      <c r="AI84" s="255"/>
      <c r="AJ84" s="251"/>
      <c r="AK84" s="252"/>
      <c r="AL84" s="252"/>
      <c r="AM84" s="253">
        <f t="shared" si="11"/>
        <v>-45657</v>
      </c>
      <c r="AN84" s="254"/>
      <c r="AO84" s="255"/>
      <c r="AP84" s="251"/>
      <c r="AQ84" s="252"/>
      <c r="AR84" s="252"/>
      <c r="AS84" s="253">
        <f t="shared" si="12"/>
        <v>-45657</v>
      </c>
      <c r="AT84" s="254"/>
      <c r="AU84" s="255"/>
      <c r="AV84" s="246"/>
    </row>
    <row r="85" spans="2:48" ht="21" customHeight="1">
      <c r="B85" s="256" t="s">
        <v>535</v>
      </c>
      <c r="C85" s="248" t="s">
        <v>521</v>
      </c>
      <c r="D85" s="249">
        <f t="shared" si="4"/>
        <v>0</v>
      </c>
      <c r="E85" s="250">
        <f t="shared" si="5"/>
        <v>0</v>
      </c>
      <c r="F85" s="257"/>
      <c r="G85" s="258"/>
      <c r="H85" s="258"/>
      <c r="I85" s="253">
        <f t="shared" si="6"/>
        <v>-45657</v>
      </c>
      <c r="J85" s="259"/>
      <c r="K85" s="260"/>
      <c r="L85" s="257"/>
      <c r="M85" s="258"/>
      <c r="N85" s="258"/>
      <c r="O85" s="253">
        <f t="shared" si="7"/>
        <v>-45657</v>
      </c>
      <c r="P85" s="259"/>
      <c r="Q85" s="260"/>
      <c r="R85" s="257"/>
      <c r="S85" s="258"/>
      <c r="T85" s="258"/>
      <c r="U85" s="253">
        <f t="shared" si="8"/>
        <v>-45657</v>
      </c>
      <c r="V85" s="259"/>
      <c r="W85" s="260"/>
      <c r="X85" s="257"/>
      <c r="Y85" s="258"/>
      <c r="Z85" s="258"/>
      <c r="AA85" s="253">
        <f t="shared" si="9"/>
        <v>-45657</v>
      </c>
      <c r="AB85" s="259"/>
      <c r="AC85" s="260"/>
      <c r="AD85" s="257"/>
      <c r="AE85" s="258"/>
      <c r="AF85" s="258"/>
      <c r="AG85" s="253">
        <f t="shared" si="10"/>
        <v>-45657</v>
      </c>
      <c r="AH85" s="259"/>
      <c r="AI85" s="260"/>
      <c r="AJ85" s="257"/>
      <c r="AK85" s="258"/>
      <c r="AL85" s="258"/>
      <c r="AM85" s="253">
        <f t="shared" si="11"/>
        <v>-45657</v>
      </c>
      <c r="AN85" s="259"/>
      <c r="AO85" s="260"/>
      <c r="AP85" s="257"/>
      <c r="AQ85" s="258"/>
      <c r="AR85" s="258"/>
      <c r="AS85" s="253">
        <f t="shared" si="12"/>
        <v>-45657</v>
      </c>
      <c r="AT85" s="259"/>
      <c r="AU85" s="260"/>
      <c r="AV85" s="246"/>
    </row>
    <row r="86" spans="2:48" ht="21" customHeight="1">
      <c r="B86" s="247" t="s">
        <v>536</v>
      </c>
      <c r="C86" s="248" t="s">
        <v>521</v>
      </c>
      <c r="D86" s="249">
        <f t="shared" si="4"/>
        <v>0</v>
      </c>
      <c r="E86" s="250">
        <f t="shared" si="5"/>
        <v>0</v>
      </c>
      <c r="F86" s="251"/>
      <c r="G86" s="252"/>
      <c r="H86" s="252"/>
      <c r="I86" s="253">
        <f t="shared" si="6"/>
        <v>-45657</v>
      </c>
      <c r="J86" s="254"/>
      <c r="K86" s="255"/>
      <c r="L86" s="251"/>
      <c r="M86" s="252"/>
      <c r="N86" s="252"/>
      <c r="O86" s="253">
        <f t="shared" si="7"/>
        <v>-45657</v>
      </c>
      <c r="P86" s="254"/>
      <c r="Q86" s="255"/>
      <c r="R86" s="251"/>
      <c r="S86" s="252"/>
      <c r="T86" s="252"/>
      <c r="U86" s="253">
        <f t="shared" si="8"/>
        <v>-45657</v>
      </c>
      <c r="V86" s="254"/>
      <c r="W86" s="255"/>
      <c r="X86" s="251"/>
      <c r="Y86" s="252"/>
      <c r="Z86" s="252"/>
      <c r="AA86" s="253">
        <f t="shared" si="9"/>
        <v>-45657</v>
      </c>
      <c r="AB86" s="254"/>
      <c r="AC86" s="255"/>
      <c r="AD86" s="251"/>
      <c r="AE86" s="252"/>
      <c r="AF86" s="252"/>
      <c r="AG86" s="253">
        <f t="shared" si="10"/>
        <v>-45657</v>
      </c>
      <c r="AH86" s="254"/>
      <c r="AI86" s="255"/>
      <c r="AJ86" s="251"/>
      <c r="AK86" s="252"/>
      <c r="AL86" s="252"/>
      <c r="AM86" s="253">
        <f t="shared" si="11"/>
        <v>-45657</v>
      </c>
      <c r="AN86" s="254"/>
      <c r="AO86" s="255"/>
      <c r="AP86" s="251"/>
      <c r="AQ86" s="252"/>
      <c r="AR86" s="252"/>
      <c r="AS86" s="253">
        <f t="shared" si="12"/>
        <v>-45657</v>
      </c>
      <c r="AT86" s="254"/>
      <c r="AU86" s="255"/>
      <c r="AV86" s="246"/>
    </row>
    <row r="87" spans="2:48" ht="21" customHeight="1">
      <c r="B87" s="256" t="s">
        <v>537</v>
      </c>
      <c r="C87" s="248" t="s">
        <v>521</v>
      </c>
      <c r="D87" s="249">
        <f t="shared" si="4"/>
        <v>0</v>
      </c>
      <c r="E87" s="250">
        <f t="shared" si="5"/>
        <v>0</v>
      </c>
      <c r="F87" s="257"/>
      <c r="G87" s="258"/>
      <c r="H87" s="258"/>
      <c r="I87" s="253">
        <f t="shared" si="6"/>
        <v>-45657</v>
      </c>
      <c r="J87" s="259"/>
      <c r="K87" s="260"/>
      <c r="L87" s="257"/>
      <c r="M87" s="258"/>
      <c r="N87" s="258"/>
      <c r="O87" s="253">
        <f t="shared" si="7"/>
        <v>-45657</v>
      </c>
      <c r="P87" s="259"/>
      <c r="Q87" s="260"/>
      <c r="R87" s="257"/>
      <c r="S87" s="258"/>
      <c r="T87" s="258"/>
      <c r="U87" s="253">
        <f t="shared" si="8"/>
        <v>-45657</v>
      </c>
      <c r="V87" s="259"/>
      <c r="W87" s="260"/>
      <c r="X87" s="257"/>
      <c r="Y87" s="258"/>
      <c r="Z87" s="258"/>
      <c r="AA87" s="253">
        <f t="shared" si="9"/>
        <v>-45657</v>
      </c>
      <c r="AB87" s="259"/>
      <c r="AC87" s="260"/>
      <c r="AD87" s="257"/>
      <c r="AE87" s="258"/>
      <c r="AF87" s="258"/>
      <c r="AG87" s="253">
        <f t="shared" si="10"/>
        <v>-45657</v>
      </c>
      <c r="AH87" s="259"/>
      <c r="AI87" s="260"/>
      <c r="AJ87" s="257"/>
      <c r="AK87" s="258"/>
      <c r="AL87" s="258"/>
      <c r="AM87" s="253">
        <f t="shared" si="11"/>
        <v>-45657</v>
      </c>
      <c r="AN87" s="259"/>
      <c r="AO87" s="260"/>
      <c r="AP87" s="257"/>
      <c r="AQ87" s="258"/>
      <c r="AR87" s="258"/>
      <c r="AS87" s="253">
        <f t="shared" si="12"/>
        <v>-45657</v>
      </c>
      <c r="AT87" s="259"/>
      <c r="AU87" s="260"/>
      <c r="AV87" s="246"/>
    </row>
    <row r="88" spans="2:48" ht="21" customHeight="1">
      <c r="B88" s="247" t="s">
        <v>538</v>
      </c>
      <c r="C88" s="248" t="s">
        <v>521</v>
      </c>
      <c r="D88" s="249">
        <f t="shared" si="4"/>
        <v>0</v>
      </c>
      <c r="E88" s="250">
        <f t="shared" si="5"/>
        <v>0</v>
      </c>
      <c r="F88" s="251"/>
      <c r="G88" s="252"/>
      <c r="H88" s="252"/>
      <c r="I88" s="253">
        <f t="shared" si="6"/>
        <v>-45657</v>
      </c>
      <c r="J88" s="254"/>
      <c r="K88" s="255"/>
      <c r="L88" s="251"/>
      <c r="M88" s="252"/>
      <c r="N88" s="252"/>
      <c r="O88" s="253">
        <f t="shared" si="7"/>
        <v>-45657</v>
      </c>
      <c r="P88" s="254"/>
      <c r="Q88" s="255"/>
      <c r="R88" s="251"/>
      <c r="S88" s="252"/>
      <c r="T88" s="252"/>
      <c r="U88" s="253">
        <f t="shared" si="8"/>
        <v>-45657</v>
      </c>
      <c r="V88" s="254"/>
      <c r="W88" s="255"/>
      <c r="X88" s="251"/>
      <c r="Y88" s="252"/>
      <c r="Z88" s="252"/>
      <c r="AA88" s="253">
        <f t="shared" si="9"/>
        <v>-45657</v>
      </c>
      <c r="AB88" s="254"/>
      <c r="AC88" s="255"/>
      <c r="AD88" s="251"/>
      <c r="AE88" s="252"/>
      <c r="AF88" s="252"/>
      <c r="AG88" s="253">
        <f t="shared" si="10"/>
        <v>-45657</v>
      </c>
      <c r="AH88" s="254"/>
      <c r="AI88" s="255"/>
      <c r="AJ88" s="251"/>
      <c r="AK88" s="252"/>
      <c r="AL88" s="252"/>
      <c r="AM88" s="253">
        <f t="shared" si="11"/>
        <v>-45657</v>
      </c>
      <c r="AN88" s="254"/>
      <c r="AO88" s="255"/>
      <c r="AP88" s="251"/>
      <c r="AQ88" s="252"/>
      <c r="AR88" s="252"/>
      <c r="AS88" s="253">
        <f t="shared" si="12"/>
        <v>-45657</v>
      </c>
      <c r="AT88" s="254"/>
      <c r="AU88" s="255"/>
      <c r="AV88" s="246"/>
    </row>
    <row r="89" spans="2:48" ht="21" customHeight="1">
      <c r="B89" s="256" t="s">
        <v>539</v>
      </c>
      <c r="C89" s="248" t="s">
        <v>521</v>
      </c>
      <c r="D89" s="249">
        <f t="shared" si="4"/>
        <v>0</v>
      </c>
      <c r="E89" s="250">
        <f t="shared" si="5"/>
        <v>0</v>
      </c>
      <c r="F89" s="257"/>
      <c r="G89" s="258"/>
      <c r="H89" s="258"/>
      <c r="I89" s="253">
        <f t="shared" si="6"/>
        <v>-45657</v>
      </c>
      <c r="J89" s="259"/>
      <c r="K89" s="260"/>
      <c r="L89" s="257"/>
      <c r="M89" s="258"/>
      <c r="N89" s="258"/>
      <c r="O89" s="253">
        <f t="shared" si="7"/>
        <v>-45657</v>
      </c>
      <c r="P89" s="259"/>
      <c r="Q89" s="260"/>
      <c r="R89" s="257"/>
      <c r="S89" s="258"/>
      <c r="T89" s="258"/>
      <c r="U89" s="253">
        <f t="shared" si="8"/>
        <v>-45657</v>
      </c>
      <c r="V89" s="259"/>
      <c r="W89" s="260"/>
      <c r="X89" s="257"/>
      <c r="Y89" s="258"/>
      <c r="Z89" s="258"/>
      <c r="AA89" s="253">
        <f t="shared" si="9"/>
        <v>-45657</v>
      </c>
      <c r="AB89" s="259"/>
      <c r="AC89" s="260"/>
      <c r="AD89" s="257"/>
      <c r="AE89" s="258"/>
      <c r="AF89" s="258"/>
      <c r="AG89" s="253">
        <f t="shared" si="10"/>
        <v>-45657</v>
      </c>
      <c r="AH89" s="259"/>
      <c r="AI89" s="260"/>
      <c r="AJ89" s="257"/>
      <c r="AK89" s="258"/>
      <c r="AL89" s="258"/>
      <c r="AM89" s="253">
        <f t="shared" si="11"/>
        <v>-45657</v>
      </c>
      <c r="AN89" s="259"/>
      <c r="AO89" s="260"/>
      <c r="AP89" s="257"/>
      <c r="AQ89" s="258"/>
      <c r="AR89" s="258"/>
      <c r="AS89" s="253">
        <f t="shared" si="12"/>
        <v>-45657</v>
      </c>
      <c r="AT89" s="259"/>
      <c r="AU89" s="260"/>
      <c r="AV89" s="246"/>
    </row>
    <row r="90" spans="2:48" ht="21" customHeight="1">
      <c r="B90" s="247" t="s">
        <v>540</v>
      </c>
      <c r="C90" s="248" t="s">
        <v>521</v>
      </c>
      <c r="D90" s="249">
        <f t="shared" si="4"/>
        <v>0</v>
      </c>
      <c r="E90" s="250">
        <f t="shared" si="5"/>
        <v>0</v>
      </c>
      <c r="F90" s="251"/>
      <c r="G90" s="252"/>
      <c r="H90" s="252"/>
      <c r="I90" s="253">
        <f t="shared" si="6"/>
        <v>-45657</v>
      </c>
      <c r="J90" s="254"/>
      <c r="K90" s="255"/>
      <c r="L90" s="251"/>
      <c r="M90" s="252"/>
      <c r="N90" s="252"/>
      <c r="O90" s="253">
        <f t="shared" si="7"/>
        <v>-45657</v>
      </c>
      <c r="P90" s="254"/>
      <c r="Q90" s="255"/>
      <c r="R90" s="251"/>
      <c r="S90" s="252"/>
      <c r="T90" s="252"/>
      <c r="U90" s="253">
        <f t="shared" si="8"/>
        <v>-45657</v>
      </c>
      <c r="V90" s="254"/>
      <c r="W90" s="255"/>
      <c r="X90" s="251"/>
      <c r="Y90" s="252"/>
      <c r="Z90" s="252"/>
      <c r="AA90" s="253">
        <f t="shared" si="9"/>
        <v>-45657</v>
      </c>
      <c r="AB90" s="254"/>
      <c r="AC90" s="255"/>
      <c r="AD90" s="251"/>
      <c r="AE90" s="252"/>
      <c r="AF90" s="252"/>
      <c r="AG90" s="253">
        <f t="shared" si="10"/>
        <v>-45657</v>
      </c>
      <c r="AH90" s="254"/>
      <c r="AI90" s="255"/>
      <c r="AJ90" s="251"/>
      <c r="AK90" s="252"/>
      <c r="AL90" s="252"/>
      <c r="AM90" s="253">
        <f t="shared" si="11"/>
        <v>-45657</v>
      </c>
      <c r="AN90" s="254"/>
      <c r="AO90" s="255"/>
      <c r="AP90" s="251"/>
      <c r="AQ90" s="252"/>
      <c r="AR90" s="252"/>
      <c r="AS90" s="253">
        <f t="shared" si="12"/>
        <v>-45657</v>
      </c>
      <c r="AT90" s="254"/>
      <c r="AU90" s="255"/>
      <c r="AV90" s="246"/>
    </row>
    <row r="91" spans="2:48" ht="21" customHeight="1">
      <c r="B91" s="256" t="s">
        <v>541</v>
      </c>
      <c r="C91" s="248" t="s">
        <v>521</v>
      </c>
      <c r="D91" s="249">
        <f t="shared" si="4"/>
        <v>0</v>
      </c>
      <c r="E91" s="250">
        <f t="shared" si="5"/>
        <v>0</v>
      </c>
      <c r="F91" s="257"/>
      <c r="G91" s="258"/>
      <c r="H91" s="258"/>
      <c r="I91" s="253">
        <f t="shared" si="6"/>
        <v>-45657</v>
      </c>
      <c r="J91" s="259"/>
      <c r="K91" s="260"/>
      <c r="L91" s="257"/>
      <c r="M91" s="258"/>
      <c r="N91" s="258"/>
      <c r="O91" s="253">
        <f t="shared" si="7"/>
        <v>-45657</v>
      </c>
      <c r="P91" s="259"/>
      <c r="Q91" s="260"/>
      <c r="R91" s="257"/>
      <c r="S91" s="258"/>
      <c r="T91" s="258"/>
      <c r="U91" s="253">
        <f t="shared" si="8"/>
        <v>-45657</v>
      </c>
      <c r="V91" s="259"/>
      <c r="W91" s="260"/>
      <c r="X91" s="257"/>
      <c r="Y91" s="258"/>
      <c r="Z91" s="258"/>
      <c r="AA91" s="253">
        <f t="shared" si="9"/>
        <v>-45657</v>
      </c>
      <c r="AB91" s="259"/>
      <c r="AC91" s="260"/>
      <c r="AD91" s="257"/>
      <c r="AE91" s="258"/>
      <c r="AF91" s="258"/>
      <c r="AG91" s="253">
        <f t="shared" si="10"/>
        <v>-45657</v>
      </c>
      <c r="AH91" s="259"/>
      <c r="AI91" s="260"/>
      <c r="AJ91" s="257"/>
      <c r="AK91" s="258"/>
      <c r="AL91" s="258"/>
      <c r="AM91" s="253">
        <f t="shared" si="11"/>
        <v>-45657</v>
      </c>
      <c r="AN91" s="259"/>
      <c r="AO91" s="260"/>
      <c r="AP91" s="257"/>
      <c r="AQ91" s="258"/>
      <c r="AR91" s="258"/>
      <c r="AS91" s="253">
        <f t="shared" si="12"/>
        <v>-45657</v>
      </c>
      <c r="AT91" s="259"/>
      <c r="AU91" s="260"/>
      <c r="AV91" s="246"/>
    </row>
    <row r="92" spans="2:48" ht="21" customHeight="1">
      <c r="B92" s="247" t="s">
        <v>542</v>
      </c>
      <c r="C92" s="248" t="s">
        <v>521</v>
      </c>
      <c r="D92" s="249">
        <f t="shared" si="4"/>
        <v>0</v>
      </c>
      <c r="E92" s="250">
        <f t="shared" si="5"/>
        <v>0</v>
      </c>
      <c r="F92" s="251"/>
      <c r="G92" s="252"/>
      <c r="H92" s="252"/>
      <c r="I92" s="253">
        <f t="shared" si="6"/>
        <v>-45657</v>
      </c>
      <c r="J92" s="254"/>
      <c r="K92" s="255"/>
      <c r="L92" s="251"/>
      <c r="M92" s="252"/>
      <c r="N92" s="252"/>
      <c r="O92" s="253">
        <f t="shared" si="7"/>
        <v>-45657</v>
      </c>
      <c r="P92" s="254"/>
      <c r="Q92" s="255"/>
      <c r="R92" s="251"/>
      <c r="S92" s="252"/>
      <c r="T92" s="252"/>
      <c r="U92" s="253">
        <f t="shared" si="8"/>
        <v>-45657</v>
      </c>
      <c r="V92" s="254"/>
      <c r="W92" s="255"/>
      <c r="X92" s="251"/>
      <c r="Y92" s="252"/>
      <c r="Z92" s="252"/>
      <c r="AA92" s="253">
        <f t="shared" si="9"/>
        <v>-45657</v>
      </c>
      <c r="AB92" s="254"/>
      <c r="AC92" s="255"/>
      <c r="AD92" s="251"/>
      <c r="AE92" s="252"/>
      <c r="AF92" s="252"/>
      <c r="AG92" s="253">
        <f t="shared" si="10"/>
        <v>-45657</v>
      </c>
      <c r="AH92" s="254"/>
      <c r="AI92" s="255"/>
      <c r="AJ92" s="251"/>
      <c r="AK92" s="252"/>
      <c r="AL92" s="252"/>
      <c r="AM92" s="253">
        <f t="shared" si="11"/>
        <v>-45657</v>
      </c>
      <c r="AN92" s="254"/>
      <c r="AO92" s="255"/>
      <c r="AP92" s="251"/>
      <c r="AQ92" s="252"/>
      <c r="AR92" s="252"/>
      <c r="AS92" s="253">
        <f t="shared" si="12"/>
        <v>-45657</v>
      </c>
      <c r="AT92" s="254"/>
      <c r="AU92" s="255"/>
      <c r="AV92" s="246"/>
    </row>
    <row r="93" spans="2:48" ht="21" customHeight="1">
      <c r="B93" s="256" t="s">
        <v>543</v>
      </c>
      <c r="C93" s="248" t="s">
        <v>521</v>
      </c>
      <c r="D93" s="249">
        <f t="shared" si="4"/>
        <v>0</v>
      </c>
      <c r="E93" s="250">
        <f t="shared" si="5"/>
        <v>0</v>
      </c>
      <c r="F93" s="257"/>
      <c r="G93" s="258"/>
      <c r="H93" s="258"/>
      <c r="I93" s="253">
        <f t="shared" si="6"/>
        <v>-45657</v>
      </c>
      <c r="J93" s="259"/>
      <c r="K93" s="260"/>
      <c r="L93" s="257"/>
      <c r="M93" s="258"/>
      <c r="N93" s="258"/>
      <c r="O93" s="253">
        <f t="shared" si="7"/>
        <v>-45657</v>
      </c>
      <c r="P93" s="259"/>
      <c r="Q93" s="260"/>
      <c r="R93" s="257"/>
      <c r="S93" s="258"/>
      <c r="T93" s="258"/>
      <c r="U93" s="253">
        <f t="shared" si="8"/>
        <v>-45657</v>
      </c>
      <c r="V93" s="259"/>
      <c r="W93" s="260"/>
      <c r="X93" s="257"/>
      <c r="Y93" s="258"/>
      <c r="Z93" s="258"/>
      <c r="AA93" s="253">
        <f t="shared" si="9"/>
        <v>-45657</v>
      </c>
      <c r="AB93" s="259"/>
      <c r="AC93" s="260"/>
      <c r="AD93" s="257"/>
      <c r="AE93" s="258"/>
      <c r="AF93" s="258"/>
      <c r="AG93" s="253">
        <f t="shared" si="10"/>
        <v>-45657</v>
      </c>
      <c r="AH93" s="259"/>
      <c r="AI93" s="260"/>
      <c r="AJ93" s="257"/>
      <c r="AK93" s="258"/>
      <c r="AL93" s="258"/>
      <c r="AM93" s="253">
        <f t="shared" si="11"/>
        <v>-45657</v>
      </c>
      <c r="AN93" s="259"/>
      <c r="AO93" s="260"/>
      <c r="AP93" s="257"/>
      <c r="AQ93" s="258"/>
      <c r="AR93" s="258"/>
      <c r="AS93" s="253">
        <f t="shared" si="12"/>
        <v>-45657</v>
      </c>
      <c r="AT93" s="259"/>
      <c r="AU93" s="260"/>
      <c r="AV93" s="246"/>
    </row>
    <row r="94" spans="2:48" ht="21" customHeight="1">
      <c r="B94" s="247" t="s">
        <v>544</v>
      </c>
      <c r="C94" s="248" t="s">
        <v>521</v>
      </c>
      <c r="D94" s="249">
        <f t="shared" si="4"/>
        <v>0</v>
      </c>
      <c r="E94" s="250">
        <f t="shared" si="5"/>
        <v>0</v>
      </c>
      <c r="F94" s="251"/>
      <c r="G94" s="252"/>
      <c r="H94" s="252"/>
      <c r="I94" s="253">
        <f t="shared" si="6"/>
        <v>-45657</v>
      </c>
      <c r="J94" s="254"/>
      <c r="K94" s="255"/>
      <c r="L94" s="251"/>
      <c r="M94" s="252"/>
      <c r="N94" s="252"/>
      <c r="O94" s="253">
        <f t="shared" si="7"/>
        <v>-45657</v>
      </c>
      <c r="P94" s="254"/>
      <c r="Q94" s="255"/>
      <c r="R94" s="251"/>
      <c r="S94" s="252"/>
      <c r="T94" s="252"/>
      <c r="U94" s="253">
        <f t="shared" si="8"/>
        <v>-45657</v>
      </c>
      <c r="V94" s="254"/>
      <c r="W94" s="255"/>
      <c r="X94" s="251"/>
      <c r="Y94" s="252"/>
      <c r="Z94" s="252"/>
      <c r="AA94" s="253">
        <f t="shared" si="9"/>
        <v>-45657</v>
      </c>
      <c r="AB94" s="254"/>
      <c r="AC94" s="255"/>
      <c r="AD94" s="251"/>
      <c r="AE94" s="252"/>
      <c r="AF94" s="252"/>
      <c r="AG94" s="253">
        <f t="shared" si="10"/>
        <v>-45657</v>
      </c>
      <c r="AH94" s="254"/>
      <c r="AI94" s="255"/>
      <c r="AJ94" s="251"/>
      <c r="AK94" s="252"/>
      <c r="AL94" s="252"/>
      <c r="AM94" s="253">
        <f t="shared" si="11"/>
        <v>-45657</v>
      </c>
      <c r="AN94" s="254"/>
      <c r="AO94" s="255"/>
      <c r="AP94" s="251"/>
      <c r="AQ94" s="252"/>
      <c r="AR94" s="252"/>
      <c r="AS94" s="253">
        <f t="shared" si="12"/>
        <v>-45657</v>
      </c>
      <c r="AT94" s="254"/>
      <c r="AU94" s="255"/>
      <c r="AV94" s="246"/>
    </row>
    <row r="95" spans="2:48" ht="21" customHeight="1">
      <c r="B95" s="256" t="s">
        <v>545</v>
      </c>
      <c r="C95" s="248" t="s">
        <v>521</v>
      </c>
      <c r="D95" s="249">
        <f t="shared" si="4"/>
        <v>0</v>
      </c>
      <c r="E95" s="250">
        <f t="shared" si="5"/>
        <v>0</v>
      </c>
      <c r="F95" s="257"/>
      <c r="G95" s="258"/>
      <c r="H95" s="258"/>
      <c r="I95" s="253">
        <f t="shared" si="6"/>
        <v>-45657</v>
      </c>
      <c r="J95" s="259"/>
      <c r="K95" s="260"/>
      <c r="L95" s="257"/>
      <c r="M95" s="258"/>
      <c r="N95" s="258"/>
      <c r="O95" s="253">
        <f t="shared" si="7"/>
        <v>-45657</v>
      </c>
      <c r="P95" s="259"/>
      <c r="Q95" s="260"/>
      <c r="R95" s="257"/>
      <c r="S95" s="258"/>
      <c r="T95" s="258"/>
      <c r="U95" s="253">
        <f t="shared" si="8"/>
        <v>-45657</v>
      </c>
      <c r="V95" s="259"/>
      <c r="W95" s="260"/>
      <c r="X95" s="257"/>
      <c r="Y95" s="258"/>
      <c r="Z95" s="258"/>
      <c r="AA95" s="253">
        <f t="shared" si="9"/>
        <v>-45657</v>
      </c>
      <c r="AB95" s="259"/>
      <c r="AC95" s="260"/>
      <c r="AD95" s="257"/>
      <c r="AE95" s="258"/>
      <c r="AF95" s="258"/>
      <c r="AG95" s="253">
        <f t="shared" si="10"/>
        <v>-45657</v>
      </c>
      <c r="AH95" s="259"/>
      <c r="AI95" s="260"/>
      <c r="AJ95" s="257"/>
      <c r="AK95" s="258"/>
      <c r="AL95" s="258"/>
      <c r="AM95" s="253">
        <f t="shared" si="11"/>
        <v>-45657</v>
      </c>
      <c r="AN95" s="259"/>
      <c r="AO95" s="260"/>
      <c r="AP95" s="257"/>
      <c r="AQ95" s="258"/>
      <c r="AR95" s="258"/>
      <c r="AS95" s="253">
        <f t="shared" si="12"/>
        <v>-45657</v>
      </c>
      <c r="AT95" s="259"/>
      <c r="AU95" s="260"/>
      <c r="AV95" s="246"/>
    </row>
    <row r="96" spans="2:48" ht="21" customHeight="1">
      <c r="B96" s="247" t="s">
        <v>546</v>
      </c>
      <c r="C96" s="248" t="s">
        <v>521</v>
      </c>
      <c r="D96" s="249">
        <f t="shared" si="4"/>
        <v>0</v>
      </c>
      <c r="E96" s="250">
        <f t="shared" si="5"/>
        <v>0</v>
      </c>
      <c r="F96" s="251"/>
      <c r="G96" s="252"/>
      <c r="H96" s="252"/>
      <c r="I96" s="253">
        <f t="shared" si="6"/>
        <v>-45657</v>
      </c>
      <c r="J96" s="254"/>
      <c r="K96" s="255"/>
      <c r="L96" s="251"/>
      <c r="M96" s="252"/>
      <c r="N96" s="252"/>
      <c r="O96" s="253">
        <f t="shared" si="7"/>
        <v>-45657</v>
      </c>
      <c r="P96" s="254"/>
      <c r="Q96" s="255"/>
      <c r="R96" s="251"/>
      <c r="S96" s="252"/>
      <c r="T96" s="252"/>
      <c r="U96" s="253">
        <f t="shared" si="8"/>
        <v>-45657</v>
      </c>
      <c r="V96" s="254"/>
      <c r="W96" s="255"/>
      <c r="X96" s="251"/>
      <c r="Y96" s="252"/>
      <c r="Z96" s="252"/>
      <c r="AA96" s="253">
        <f t="shared" si="9"/>
        <v>-45657</v>
      </c>
      <c r="AB96" s="254"/>
      <c r="AC96" s="255"/>
      <c r="AD96" s="251"/>
      <c r="AE96" s="252"/>
      <c r="AF96" s="252"/>
      <c r="AG96" s="253">
        <f t="shared" si="10"/>
        <v>-45657</v>
      </c>
      <c r="AH96" s="254"/>
      <c r="AI96" s="255"/>
      <c r="AJ96" s="251"/>
      <c r="AK96" s="252"/>
      <c r="AL96" s="252"/>
      <c r="AM96" s="253">
        <f t="shared" si="11"/>
        <v>-45657</v>
      </c>
      <c r="AN96" s="254"/>
      <c r="AO96" s="255"/>
      <c r="AP96" s="251"/>
      <c r="AQ96" s="252"/>
      <c r="AR96" s="252"/>
      <c r="AS96" s="253">
        <f t="shared" si="12"/>
        <v>-45657</v>
      </c>
      <c r="AT96" s="254"/>
      <c r="AU96" s="255"/>
      <c r="AV96" s="246"/>
    </row>
    <row r="97" spans="2:48" ht="21" customHeight="1">
      <c r="B97" s="256" t="s">
        <v>547</v>
      </c>
      <c r="C97" s="248" t="s">
        <v>521</v>
      </c>
      <c r="D97" s="249">
        <f t="shared" si="4"/>
        <v>0</v>
      </c>
      <c r="E97" s="250">
        <f t="shared" si="5"/>
        <v>0</v>
      </c>
      <c r="F97" s="257"/>
      <c r="G97" s="258"/>
      <c r="H97" s="258"/>
      <c r="I97" s="253">
        <f t="shared" si="6"/>
        <v>-45657</v>
      </c>
      <c r="J97" s="259"/>
      <c r="K97" s="260"/>
      <c r="L97" s="257"/>
      <c r="M97" s="258"/>
      <c r="N97" s="258"/>
      <c r="O97" s="253">
        <f t="shared" si="7"/>
        <v>-45657</v>
      </c>
      <c r="P97" s="259"/>
      <c r="Q97" s="260"/>
      <c r="R97" s="257"/>
      <c r="S97" s="258"/>
      <c r="T97" s="258"/>
      <c r="U97" s="253">
        <f t="shared" si="8"/>
        <v>-45657</v>
      </c>
      <c r="V97" s="259"/>
      <c r="W97" s="260"/>
      <c r="X97" s="257"/>
      <c r="Y97" s="258"/>
      <c r="Z97" s="258"/>
      <c r="AA97" s="253">
        <f t="shared" si="9"/>
        <v>-45657</v>
      </c>
      <c r="AB97" s="259"/>
      <c r="AC97" s="260"/>
      <c r="AD97" s="257"/>
      <c r="AE97" s="258"/>
      <c r="AF97" s="258"/>
      <c r="AG97" s="253">
        <f t="shared" si="10"/>
        <v>-45657</v>
      </c>
      <c r="AH97" s="259"/>
      <c r="AI97" s="260"/>
      <c r="AJ97" s="257"/>
      <c r="AK97" s="258"/>
      <c r="AL97" s="258"/>
      <c r="AM97" s="253">
        <f t="shared" si="11"/>
        <v>-45657</v>
      </c>
      <c r="AN97" s="259"/>
      <c r="AO97" s="260"/>
      <c r="AP97" s="257"/>
      <c r="AQ97" s="258"/>
      <c r="AR97" s="258"/>
      <c r="AS97" s="253">
        <f t="shared" si="12"/>
        <v>-45657</v>
      </c>
      <c r="AT97" s="259"/>
      <c r="AU97" s="260"/>
      <c r="AV97" s="246"/>
    </row>
    <row r="98" spans="2:48" ht="21" customHeight="1">
      <c r="B98" s="247" t="s">
        <v>548</v>
      </c>
      <c r="C98" s="248" t="s">
        <v>521</v>
      </c>
      <c r="D98" s="249">
        <f t="shared" si="4"/>
        <v>0</v>
      </c>
      <c r="E98" s="250">
        <f t="shared" si="5"/>
        <v>0</v>
      </c>
      <c r="F98" s="251"/>
      <c r="G98" s="252"/>
      <c r="H98" s="252"/>
      <c r="I98" s="253">
        <f t="shared" si="6"/>
        <v>-45657</v>
      </c>
      <c r="J98" s="254"/>
      <c r="K98" s="255"/>
      <c r="L98" s="251"/>
      <c r="M98" s="252"/>
      <c r="N98" s="252"/>
      <c r="O98" s="253">
        <f t="shared" si="7"/>
        <v>-45657</v>
      </c>
      <c r="P98" s="254"/>
      <c r="Q98" s="255"/>
      <c r="R98" s="251"/>
      <c r="S98" s="252"/>
      <c r="T98" s="252"/>
      <c r="U98" s="253">
        <f t="shared" si="8"/>
        <v>-45657</v>
      </c>
      <c r="V98" s="254"/>
      <c r="W98" s="255"/>
      <c r="X98" s="251"/>
      <c r="Y98" s="252"/>
      <c r="Z98" s="252"/>
      <c r="AA98" s="253">
        <f t="shared" si="9"/>
        <v>-45657</v>
      </c>
      <c r="AB98" s="254"/>
      <c r="AC98" s="255"/>
      <c r="AD98" s="251"/>
      <c r="AE98" s="252"/>
      <c r="AF98" s="252"/>
      <c r="AG98" s="253">
        <f t="shared" si="10"/>
        <v>-45657</v>
      </c>
      <c r="AH98" s="254"/>
      <c r="AI98" s="255"/>
      <c r="AJ98" s="251"/>
      <c r="AK98" s="252"/>
      <c r="AL98" s="252"/>
      <c r="AM98" s="253">
        <f t="shared" si="11"/>
        <v>-45657</v>
      </c>
      <c r="AN98" s="254"/>
      <c r="AO98" s="255"/>
      <c r="AP98" s="251"/>
      <c r="AQ98" s="252"/>
      <c r="AR98" s="252"/>
      <c r="AS98" s="253">
        <f t="shared" si="12"/>
        <v>-45657</v>
      </c>
      <c r="AT98" s="254"/>
      <c r="AU98" s="255"/>
      <c r="AV98" s="246"/>
    </row>
    <row r="99" spans="2:48" ht="21" customHeight="1">
      <c r="B99" s="256" t="s">
        <v>549</v>
      </c>
      <c r="C99" s="248" t="s">
        <v>521</v>
      </c>
      <c r="D99" s="249">
        <f t="shared" si="4"/>
        <v>0</v>
      </c>
      <c r="E99" s="250">
        <f t="shared" si="5"/>
        <v>0</v>
      </c>
      <c r="F99" s="257"/>
      <c r="G99" s="258"/>
      <c r="H99" s="258"/>
      <c r="I99" s="253">
        <f t="shared" si="6"/>
        <v>-45657</v>
      </c>
      <c r="J99" s="259"/>
      <c r="K99" s="260"/>
      <c r="L99" s="257"/>
      <c r="M99" s="258"/>
      <c r="N99" s="258"/>
      <c r="O99" s="253">
        <f t="shared" si="7"/>
        <v>-45657</v>
      </c>
      <c r="P99" s="259"/>
      <c r="Q99" s="260"/>
      <c r="R99" s="257"/>
      <c r="S99" s="258"/>
      <c r="T99" s="258"/>
      <c r="U99" s="253">
        <f t="shared" si="8"/>
        <v>-45657</v>
      </c>
      <c r="V99" s="259"/>
      <c r="W99" s="260"/>
      <c r="X99" s="257"/>
      <c r="Y99" s="258"/>
      <c r="Z99" s="258"/>
      <c r="AA99" s="253">
        <f t="shared" si="9"/>
        <v>-45657</v>
      </c>
      <c r="AB99" s="259"/>
      <c r="AC99" s="260"/>
      <c r="AD99" s="257"/>
      <c r="AE99" s="258"/>
      <c r="AF99" s="258"/>
      <c r="AG99" s="253">
        <f t="shared" si="10"/>
        <v>-45657</v>
      </c>
      <c r="AH99" s="259"/>
      <c r="AI99" s="260"/>
      <c r="AJ99" s="257"/>
      <c r="AK99" s="258"/>
      <c r="AL99" s="258"/>
      <c r="AM99" s="253">
        <f t="shared" si="11"/>
        <v>-45657</v>
      </c>
      <c r="AN99" s="259"/>
      <c r="AO99" s="260"/>
      <c r="AP99" s="257"/>
      <c r="AQ99" s="258"/>
      <c r="AR99" s="258"/>
      <c r="AS99" s="253">
        <f t="shared" si="12"/>
        <v>-45657</v>
      </c>
      <c r="AT99" s="259"/>
      <c r="AU99" s="260"/>
      <c r="AV99" s="246"/>
    </row>
    <row r="100" spans="2:48" ht="21" customHeight="1">
      <c r="B100" s="247" t="s">
        <v>550</v>
      </c>
      <c r="C100" s="248" t="s">
        <v>521</v>
      </c>
      <c r="D100" s="249">
        <f t="shared" si="4"/>
        <v>0</v>
      </c>
      <c r="E100" s="250">
        <f t="shared" si="5"/>
        <v>0</v>
      </c>
      <c r="F100" s="251"/>
      <c r="G100" s="252"/>
      <c r="H100" s="252"/>
      <c r="I100" s="253">
        <f t="shared" si="6"/>
        <v>-45657</v>
      </c>
      <c r="J100" s="254"/>
      <c r="K100" s="255"/>
      <c r="L100" s="251"/>
      <c r="M100" s="252"/>
      <c r="N100" s="252"/>
      <c r="O100" s="253">
        <f t="shared" si="7"/>
        <v>-45657</v>
      </c>
      <c r="P100" s="254"/>
      <c r="Q100" s="255"/>
      <c r="R100" s="251"/>
      <c r="S100" s="252"/>
      <c r="T100" s="252"/>
      <c r="U100" s="253">
        <f t="shared" si="8"/>
        <v>-45657</v>
      </c>
      <c r="V100" s="254"/>
      <c r="W100" s="255"/>
      <c r="X100" s="251"/>
      <c r="Y100" s="252"/>
      <c r="Z100" s="252"/>
      <c r="AA100" s="253">
        <f t="shared" si="9"/>
        <v>-45657</v>
      </c>
      <c r="AB100" s="254"/>
      <c r="AC100" s="255"/>
      <c r="AD100" s="251"/>
      <c r="AE100" s="252"/>
      <c r="AF100" s="252"/>
      <c r="AG100" s="253">
        <f t="shared" si="10"/>
        <v>-45657</v>
      </c>
      <c r="AH100" s="254"/>
      <c r="AI100" s="255"/>
      <c r="AJ100" s="251"/>
      <c r="AK100" s="252"/>
      <c r="AL100" s="252"/>
      <c r="AM100" s="253">
        <f t="shared" si="11"/>
        <v>-45657</v>
      </c>
      <c r="AN100" s="254"/>
      <c r="AO100" s="255"/>
      <c r="AP100" s="251"/>
      <c r="AQ100" s="252"/>
      <c r="AR100" s="252"/>
      <c r="AS100" s="253">
        <f t="shared" si="12"/>
        <v>-45657</v>
      </c>
      <c r="AT100" s="254"/>
      <c r="AU100" s="255"/>
      <c r="AV100" s="246"/>
    </row>
    <row r="101" spans="2:48" ht="21" customHeight="1">
      <c r="B101" s="256" t="s">
        <v>551</v>
      </c>
      <c r="C101" s="248" t="s">
        <v>521</v>
      </c>
      <c r="D101" s="249">
        <f t="shared" si="4"/>
        <v>0</v>
      </c>
      <c r="E101" s="250">
        <f t="shared" si="5"/>
        <v>0</v>
      </c>
      <c r="F101" s="257"/>
      <c r="G101" s="258"/>
      <c r="H101" s="258"/>
      <c r="I101" s="253">
        <f t="shared" si="6"/>
        <v>-45657</v>
      </c>
      <c r="J101" s="259"/>
      <c r="K101" s="260"/>
      <c r="L101" s="257"/>
      <c r="M101" s="258"/>
      <c r="N101" s="258"/>
      <c r="O101" s="253">
        <f t="shared" si="7"/>
        <v>-45657</v>
      </c>
      <c r="P101" s="259"/>
      <c r="Q101" s="260"/>
      <c r="R101" s="257"/>
      <c r="S101" s="258"/>
      <c r="T101" s="258"/>
      <c r="U101" s="253">
        <f t="shared" si="8"/>
        <v>-45657</v>
      </c>
      <c r="V101" s="259"/>
      <c r="W101" s="260"/>
      <c r="X101" s="257"/>
      <c r="Y101" s="258"/>
      <c r="Z101" s="258"/>
      <c r="AA101" s="253">
        <f t="shared" si="9"/>
        <v>-45657</v>
      </c>
      <c r="AB101" s="259"/>
      <c r="AC101" s="260"/>
      <c r="AD101" s="257"/>
      <c r="AE101" s="258"/>
      <c r="AF101" s="258"/>
      <c r="AG101" s="253">
        <f t="shared" si="10"/>
        <v>-45657</v>
      </c>
      <c r="AH101" s="259"/>
      <c r="AI101" s="260"/>
      <c r="AJ101" s="257"/>
      <c r="AK101" s="258"/>
      <c r="AL101" s="258"/>
      <c r="AM101" s="253">
        <f t="shared" si="11"/>
        <v>-45657</v>
      </c>
      <c r="AN101" s="259"/>
      <c r="AO101" s="260"/>
      <c r="AP101" s="257"/>
      <c r="AQ101" s="258"/>
      <c r="AR101" s="258"/>
      <c r="AS101" s="253">
        <f t="shared" si="12"/>
        <v>-45657</v>
      </c>
      <c r="AT101" s="259"/>
      <c r="AU101" s="260"/>
      <c r="AV101" s="246"/>
    </row>
    <row r="102" spans="2:48" ht="21" customHeight="1">
      <c r="B102" s="247" t="s">
        <v>552</v>
      </c>
      <c r="C102" s="248" t="s">
        <v>521</v>
      </c>
      <c r="D102" s="249">
        <f t="shared" si="4"/>
        <v>0</v>
      </c>
      <c r="E102" s="250">
        <f t="shared" si="5"/>
        <v>0</v>
      </c>
      <c r="F102" s="251"/>
      <c r="G102" s="252"/>
      <c r="H102" s="252"/>
      <c r="I102" s="253">
        <f t="shared" si="6"/>
        <v>-45657</v>
      </c>
      <c r="J102" s="254"/>
      <c r="K102" s="255"/>
      <c r="L102" s="251"/>
      <c r="M102" s="252"/>
      <c r="N102" s="252"/>
      <c r="O102" s="253">
        <f t="shared" si="7"/>
        <v>-45657</v>
      </c>
      <c r="P102" s="254"/>
      <c r="Q102" s="255"/>
      <c r="R102" s="251"/>
      <c r="S102" s="252"/>
      <c r="T102" s="252"/>
      <c r="U102" s="253">
        <f t="shared" si="8"/>
        <v>-45657</v>
      </c>
      <c r="V102" s="254"/>
      <c r="W102" s="255"/>
      <c r="X102" s="251"/>
      <c r="Y102" s="252"/>
      <c r="Z102" s="252"/>
      <c r="AA102" s="253">
        <f t="shared" si="9"/>
        <v>-45657</v>
      </c>
      <c r="AB102" s="254"/>
      <c r="AC102" s="255"/>
      <c r="AD102" s="251"/>
      <c r="AE102" s="252"/>
      <c r="AF102" s="252"/>
      <c r="AG102" s="253">
        <f t="shared" si="10"/>
        <v>-45657</v>
      </c>
      <c r="AH102" s="254"/>
      <c r="AI102" s="255"/>
      <c r="AJ102" s="251"/>
      <c r="AK102" s="252"/>
      <c r="AL102" s="252"/>
      <c r="AM102" s="253">
        <f t="shared" si="11"/>
        <v>-45657</v>
      </c>
      <c r="AN102" s="254"/>
      <c r="AO102" s="255"/>
      <c r="AP102" s="251"/>
      <c r="AQ102" s="252"/>
      <c r="AR102" s="252"/>
      <c r="AS102" s="253">
        <f t="shared" si="12"/>
        <v>-45657</v>
      </c>
      <c r="AT102" s="254"/>
      <c r="AU102" s="255"/>
      <c r="AV102" s="246"/>
    </row>
    <row r="103" spans="2:48" ht="21" customHeight="1">
      <c r="B103" s="256" t="s">
        <v>553</v>
      </c>
      <c r="C103" s="248" t="s">
        <v>521</v>
      </c>
      <c r="D103" s="249">
        <f t="shared" si="4"/>
        <v>0</v>
      </c>
      <c r="E103" s="250">
        <f t="shared" si="5"/>
        <v>0</v>
      </c>
      <c r="F103" s="257"/>
      <c r="G103" s="258"/>
      <c r="H103" s="258"/>
      <c r="I103" s="253">
        <f t="shared" si="6"/>
        <v>-45657</v>
      </c>
      <c r="J103" s="259"/>
      <c r="K103" s="260"/>
      <c r="L103" s="257"/>
      <c r="M103" s="258"/>
      <c r="N103" s="258"/>
      <c r="O103" s="253">
        <f t="shared" si="7"/>
        <v>-45657</v>
      </c>
      <c r="P103" s="259"/>
      <c r="Q103" s="260"/>
      <c r="R103" s="257"/>
      <c r="S103" s="258"/>
      <c r="T103" s="258"/>
      <c r="U103" s="253">
        <f t="shared" si="8"/>
        <v>-45657</v>
      </c>
      <c r="V103" s="259"/>
      <c r="W103" s="260"/>
      <c r="X103" s="257"/>
      <c r="Y103" s="258"/>
      <c r="Z103" s="258"/>
      <c r="AA103" s="253">
        <f t="shared" si="9"/>
        <v>-45657</v>
      </c>
      <c r="AB103" s="259"/>
      <c r="AC103" s="260"/>
      <c r="AD103" s="257"/>
      <c r="AE103" s="258"/>
      <c r="AF103" s="258"/>
      <c r="AG103" s="253">
        <f t="shared" si="10"/>
        <v>-45657</v>
      </c>
      <c r="AH103" s="259"/>
      <c r="AI103" s="260"/>
      <c r="AJ103" s="257"/>
      <c r="AK103" s="258"/>
      <c r="AL103" s="258"/>
      <c r="AM103" s="253">
        <f t="shared" si="11"/>
        <v>-45657</v>
      </c>
      <c r="AN103" s="259"/>
      <c r="AO103" s="260"/>
      <c r="AP103" s="257"/>
      <c r="AQ103" s="258"/>
      <c r="AR103" s="258"/>
      <c r="AS103" s="253">
        <f t="shared" si="12"/>
        <v>-45657</v>
      </c>
      <c r="AT103" s="259"/>
      <c r="AU103" s="260"/>
      <c r="AV103" s="246"/>
    </row>
    <row r="104" spans="2:48" ht="21" customHeight="1">
      <c r="B104" s="247" t="s">
        <v>554</v>
      </c>
      <c r="C104" s="248" t="s">
        <v>521</v>
      </c>
      <c r="D104" s="249">
        <f t="shared" si="4"/>
        <v>0</v>
      </c>
      <c r="E104" s="250">
        <f t="shared" si="5"/>
        <v>0</v>
      </c>
      <c r="F104" s="251"/>
      <c r="G104" s="252"/>
      <c r="H104" s="252"/>
      <c r="I104" s="253">
        <f t="shared" si="6"/>
        <v>-45657</v>
      </c>
      <c r="J104" s="254"/>
      <c r="K104" s="255"/>
      <c r="L104" s="251"/>
      <c r="M104" s="252"/>
      <c r="N104" s="252"/>
      <c r="O104" s="253">
        <f t="shared" si="7"/>
        <v>-45657</v>
      </c>
      <c r="P104" s="254"/>
      <c r="Q104" s="255"/>
      <c r="R104" s="251"/>
      <c r="S104" s="252"/>
      <c r="T104" s="252"/>
      <c r="U104" s="253">
        <f t="shared" si="8"/>
        <v>-45657</v>
      </c>
      <c r="V104" s="254"/>
      <c r="W104" s="255"/>
      <c r="X104" s="251"/>
      <c r="Y104" s="252"/>
      <c r="Z104" s="252"/>
      <c r="AA104" s="253">
        <f t="shared" si="9"/>
        <v>-45657</v>
      </c>
      <c r="AB104" s="254"/>
      <c r="AC104" s="255"/>
      <c r="AD104" s="251"/>
      <c r="AE104" s="252"/>
      <c r="AF104" s="252"/>
      <c r="AG104" s="253">
        <f t="shared" si="10"/>
        <v>-45657</v>
      </c>
      <c r="AH104" s="254"/>
      <c r="AI104" s="255"/>
      <c r="AJ104" s="251"/>
      <c r="AK104" s="252"/>
      <c r="AL104" s="252"/>
      <c r="AM104" s="253">
        <f t="shared" si="11"/>
        <v>-45657</v>
      </c>
      <c r="AN104" s="254"/>
      <c r="AO104" s="255"/>
      <c r="AP104" s="251"/>
      <c r="AQ104" s="252"/>
      <c r="AR104" s="252"/>
      <c r="AS104" s="253">
        <f t="shared" si="12"/>
        <v>-45657</v>
      </c>
      <c r="AT104" s="254"/>
      <c r="AU104" s="255"/>
      <c r="AV104" s="246"/>
    </row>
    <row r="105" spans="2:48" ht="21" customHeight="1">
      <c r="B105" s="256" t="s">
        <v>555</v>
      </c>
      <c r="C105" s="248" t="s">
        <v>521</v>
      </c>
      <c r="D105" s="249">
        <f t="shared" si="4"/>
        <v>0</v>
      </c>
      <c r="E105" s="250">
        <f t="shared" si="5"/>
        <v>0</v>
      </c>
      <c r="F105" s="257"/>
      <c r="G105" s="258"/>
      <c r="H105" s="258"/>
      <c r="I105" s="253">
        <f t="shared" si="6"/>
        <v>-45657</v>
      </c>
      <c r="J105" s="259"/>
      <c r="K105" s="260"/>
      <c r="L105" s="257"/>
      <c r="M105" s="258"/>
      <c r="N105" s="258"/>
      <c r="O105" s="253">
        <f t="shared" si="7"/>
        <v>-45657</v>
      </c>
      <c r="P105" s="259"/>
      <c r="Q105" s="260"/>
      <c r="R105" s="257"/>
      <c r="S105" s="258"/>
      <c r="T105" s="258"/>
      <c r="U105" s="253">
        <f t="shared" si="8"/>
        <v>-45657</v>
      </c>
      <c r="V105" s="259"/>
      <c r="W105" s="260"/>
      <c r="X105" s="257"/>
      <c r="Y105" s="258"/>
      <c r="Z105" s="258"/>
      <c r="AA105" s="253">
        <f t="shared" si="9"/>
        <v>-45657</v>
      </c>
      <c r="AB105" s="259"/>
      <c r="AC105" s="260"/>
      <c r="AD105" s="257"/>
      <c r="AE105" s="258"/>
      <c r="AF105" s="258"/>
      <c r="AG105" s="253">
        <f t="shared" si="10"/>
        <v>-45657</v>
      </c>
      <c r="AH105" s="259"/>
      <c r="AI105" s="260"/>
      <c r="AJ105" s="257"/>
      <c r="AK105" s="258"/>
      <c r="AL105" s="258"/>
      <c r="AM105" s="253">
        <f t="shared" si="11"/>
        <v>-45657</v>
      </c>
      <c r="AN105" s="259"/>
      <c r="AO105" s="260"/>
      <c r="AP105" s="257"/>
      <c r="AQ105" s="258"/>
      <c r="AR105" s="258"/>
      <c r="AS105" s="253">
        <f t="shared" si="12"/>
        <v>-45657</v>
      </c>
      <c r="AT105" s="259"/>
      <c r="AU105" s="260"/>
      <c r="AV105" s="246"/>
    </row>
    <row r="106" spans="2:48" ht="21" customHeight="1">
      <c r="B106" s="247" t="s">
        <v>556</v>
      </c>
      <c r="C106" s="248" t="s">
        <v>521</v>
      </c>
      <c r="D106" s="249">
        <f t="shared" si="4"/>
        <v>0</v>
      </c>
      <c r="E106" s="250">
        <f t="shared" si="5"/>
        <v>0</v>
      </c>
      <c r="F106" s="251"/>
      <c r="G106" s="252"/>
      <c r="H106" s="252"/>
      <c r="I106" s="253">
        <f t="shared" si="6"/>
        <v>-45657</v>
      </c>
      <c r="J106" s="254"/>
      <c r="K106" s="255"/>
      <c r="L106" s="251"/>
      <c r="M106" s="252"/>
      <c r="N106" s="252"/>
      <c r="O106" s="253">
        <f t="shared" si="7"/>
        <v>-45657</v>
      </c>
      <c r="P106" s="254"/>
      <c r="Q106" s="255"/>
      <c r="R106" s="251"/>
      <c r="S106" s="252"/>
      <c r="T106" s="252"/>
      <c r="U106" s="253">
        <f t="shared" si="8"/>
        <v>-45657</v>
      </c>
      <c r="V106" s="254"/>
      <c r="W106" s="255"/>
      <c r="X106" s="251"/>
      <c r="Y106" s="252"/>
      <c r="Z106" s="252"/>
      <c r="AA106" s="253">
        <f t="shared" si="9"/>
        <v>-45657</v>
      </c>
      <c r="AB106" s="254"/>
      <c r="AC106" s="255"/>
      <c r="AD106" s="251"/>
      <c r="AE106" s="252"/>
      <c r="AF106" s="252"/>
      <c r="AG106" s="253">
        <f t="shared" si="10"/>
        <v>-45657</v>
      </c>
      <c r="AH106" s="254"/>
      <c r="AI106" s="255"/>
      <c r="AJ106" s="251"/>
      <c r="AK106" s="252"/>
      <c r="AL106" s="252"/>
      <c r="AM106" s="253">
        <f t="shared" si="11"/>
        <v>-45657</v>
      </c>
      <c r="AN106" s="254"/>
      <c r="AO106" s="255"/>
      <c r="AP106" s="251"/>
      <c r="AQ106" s="252"/>
      <c r="AR106" s="252"/>
      <c r="AS106" s="253">
        <f t="shared" si="12"/>
        <v>-45657</v>
      </c>
      <c r="AT106" s="254"/>
      <c r="AU106" s="255"/>
      <c r="AV106" s="246"/>
    </row>
    <row r="107" spans="2:48" ht="21" customHeight="1">
      <c r="B107" s="256" t="s">
        <v>557</v>
      </c>
      <c r="C107" s="248" t="s">
        <v>521</v>
      </c>
      <c r="D107" s="249">
        <f t="shared" si="4"/>
        <v>0</v>
      </c>
      <c r="E107" s="250">
        <f t="shared" si="5"/>
        <v>0</v>
      </c>
      <c r="F107" s="257"/>
      <c r="G107" s="258"/>
      <c r="H107" s="258"/>
      <c r="I107" s="253">
        <f t="shared" si="6"/>
        <v>-45657</v>
      </c>
      <c r="J107" s="259"/>
      <c r="K107" s="260"/>
      <c r="L107" s="257"/>
      <c r="M107" s="258"/>
      <c r="N107" s="258"/>
      <c r="O107" s="253">
        <f t="shared" si="7"/>
        <v>-45657</v>
      </c>
      <c r="P107" s="259"/>
      <c r="Q107" s="260"/>
      <c r="R107" s="257"/>
      <c r="S107" s="258"/>
      <c r="T107" s="258"/>
      <c r="U107" s="253">
        <f t="shared" si="8"/>
        <v>-45657</v>
      </c>
      <c r="V107" s="259"/>
      <c r="W107" s="260"/>
      <c r="X107" s="257"/>
      <c r="Y107" s="258"/>
      <c r="Z107" s="258"/>
      <c r="AA107" s="253">
        <f t="shared" si="9"/>
        <v>-45657</v>
      </c>
      <c r="AB107" s="259"/>
      <c r="AC107" s="260"/>
      <c r="AD107" s="257"/>
      <c r="AE107" s="258"/>
      <c r="AF107" s="258"/>
      <c r="AG107" s="253">
        <f t="shared" si="10"/>
        <v>-45657</v>
      </c>
      <c r="AH107" s="259"/>
      <c r="AI107" s="260"/>
      <c r="AJ107" s="257"/>
      <c r="AK107" s="258"/>
      <c r="AL107" s="258"/>
      <c r="AM107" s="253">
        <f t="shared" si="11"/>
        <v>-45657</v>
      </c>
      <c r="AN107" s="259"/>
      <c r="AO107" s="260"/>
      <c r="AP107" s="257"/>
      <c r="AQ107" s="258"/>
      <c r="AR107" s="258"/>
      <c r="AS107" s="253">
        <f t="shared" si="12"/>
        <v>-45657</v>
      </c>
      <c r="AT107" s="259"/>
      <c r="AU107" s="260"/>
      <c r="AV107" s="246"/>
    </row>
    <row r="108" spans="2:48" ht="21" customHeight="1">
      <c r="B108" s="247" t="s">
        <v>558</v>
      </c>
      <c r="C108" s="248" t="s">
        <v>521</v>
      </c>
      <c r="D108" s="249">
        <f t="shared" si="4"/>
        <v>0</v>
      </c>
      <c r="E108" s="250">
        <f t="shared" si="5"/>
        <v>0</v>
      </c>
      <c r="F108" s="251"/>
      <c r="G108" s="252"/>
      <c r="H108" s="252"/>
      <c r="I108" s="253">
        <f t="shared" si="6"/>
        <v>-45657</v>
      </c>
      <c r="J108" s="254"/>
      <c r="K108" s="255"/>
      <c r="L108" s="251"/>
      <c r="M108" s="252"/>
      <c r="N108" s="252"/>
      <c r="O108" s="253">
        <f t="shared" si="7"/>
        <v>-45657</v>
      </c>
      <c r="P108" s="254"/>
      <c r="Q108" s="255"/>
      <c r="R108" s="251"/>
      <c r="S108" s="252"/>
      <c r="T108" s="252"/>
      <c r="U108" s="253">
        <f t="shared" si="8"/>
        <v>-45657</v>
      </c>
      <c r="V108" s="254"/>
      <c r="W108" s="255"/>
      <c r="X108" s="251"/>
      <c r="Y108" s="252"/>
      <c r="Z108" s="252"/>
      <c r="AA108" s="253">
        <f t="shared" si="9"/>
        <v>-45657</v>
      </c>
      <c r="AB108" s="254"/>
      <c r="AC108" s="255"/>
      <c r="AD108" s="251"/>
      <c r="AE108" s="252"/>
      <c r="AF108" s="252"/>
      <c r="AG108" s="253">
        <f t="shared" si="10"/>
        <v>-45657</v>
      </c>
      <c r="AH108" s="254"/>
      <c r="AI108" s="255"/>
      <c r="AJ108" s="251"/>
      <c r="AK108" s="252"/>
      <c r="AL108" s="252"/>
      <c r="AM108" s="253">
        <f t="shared" si="11"/>
        <v>-45657</v>
      </c>
      <c r="AN108" s="254"/>
      <c r="AO108" s="255"/>
      <c r="AP108" s="251"/>
      <c r="AQ108" s="252"/>
      <c r="AR108" s="252"/>
      <c r="AS108" s="253">
        <f t="shared" si="12"/>
        <v>-45657</v>
      </c>
      <c r="AT108" s="254"/>
      <c r="AU108" s="255"/>
      <c r="AV108" s="246"/>
    </row>
    <row r="109" spans="2:48" ht="21" customHeight="1">
      <c r="B109" s="256" t="s">
        <v>559</v>
      </c>
      <c r="C109" s="248" t="s">
        <v>521</v>
      </c>
      <c r="D109" s="249">
        <f t="shared" si="4"/>
        <v>0</v>
      </c>
      <c r="E109" s="250">
        <f t="shared" si="5"/>
        <v>0</v>
      </c>
      <c r="F109" s="257"/>
      <c r="G109" s="258"/>
      <c r="H109" s="258"/>
      <c r="I109" s="253">
        <f t="shared" si="6"/>
        <v>-45657</v>
      </c>
      <c r="J109" s="259"/>
      <c r="K109" s="260"/>
      <c r="L109" s="257"/>
      <c r="M109" s="258"/>
      <c r="N109" s="258"/>
      <c r="O109" s="253">
        <f t="shared" si="7"/>
        <v>-45657</v>
      </c>
      <c r="P109" s="259"/>
      <c r="Q109" s="260"/>
      <c r="R109" s="257"/>
      <c r="S109" s="258"/>
      <c r="T109" s="258"/>
      <c r="U109" s="253">
        <f t="shared" si="8"/>
        <v>-45657</v>
      </c>
      <c r="V109" s="259"/>
      <c r="W109" s="260"/>
      <c r="X109" s="257"/>
      <c r="Y109" s="258"/>
      <c r="Z109" s="258"/>
      <c r="AA109" s="253">
        <f t="shared" si="9"/>
        <v>-45657</v>
      </c>
      <c r="AB109" s="259"/>
      <c r="AC109" s="260"/>
      <c r="AD109" s="257"/>
      <c r="AE109" s="258"/>
      <c r="AF109" s="258"/>
      <c r="AG109" s="253">
        <f t="shared" si="10"/>
        <v>-45657</v>
      </c>
      <c r="AH109" s="259"/>
      <c r="AI109" s="260"/>
      <c r="AJ109" s="257"/>
      <c r="AK109" s="258"/>
      <c r="AL109" s="258"/>
      <c r="AM109" s="253">
        <f t="shared" si="11"/>
        <v>-45657</v>
      </c>
      <c r="AN109" s="259"/>
      <c r="AO109" s="260"/>
      <c r="AP109" s="257"/>
      <c r="AQ109" s="258"/>
      <c r="AR109" s="258"/>
      <c r="AS109" s="253">
        <f t="shared" si="12"/>
        <v>-45657</v>
      </c>
      <c r="AT109" s="259"/>
      <c r="AU109" s="260"/>
      <c r="AV109" s="246"/>
    </row>
    <row r="110" spans="2:48" ht="21" customHeight="1">
      <c r="B110" s="247" t="s">
        <v>560</v>
      </c>
      <c r="C110" s="248" t="s">
        <v>521</v>
      </c>
      <c r="D110" s="249">
        <f t="shared" si="4"/>
        <v>0</v>
      </c>
      <c r="E110" s="250">
        <f t="shared" si="5"/>
        <v>0</v>
      </c>
      <c r="F110" s="251"/>
      <c r="G110" s="252"/>
      <c r="H110" s="252"/>
      <c r="I110" s="253">
        <f t="shared" si="6"/>
        <v>-45657</v>
      </c>
      <c r="J110" s="254"/>
      <c r="K110" s="255"/>
      <c r="L110" s="251"/>
      <c r="M110" s="252"/>
      <c r="N110" s="252"/>
      <c r="O110" s="253">
        <f t="shared" si="7"/>
        <v>-45657</v>
      </c>
      <c r="P110" s="254"/>
      <c r="Q110" s="255"/>
      <c r="R110" s="251"/>
      <c r="S110" s="252"/>
      <c r="T110" s="252"/>
      <c r="U110" s="253">
        <f t="shared" si="8"/>
        <v>-45657</v>
      </c>
      <c r="V110" s="254"/>
      <c r="W110" s="255"/>
      <c r="X110" s="251"/>
      <c r="Y110" s="252"/>
      <c r="Z110" s="252"/>
      <c r="AA110" s="253">
        <f t="shared" si="9"/>
        <v>-45657</v>
      </c>
      <c r="AB110" s="254"/>
      <c r="AC110" s="255"/>
      <c r="AD110" s="251"/>
      <c r="AE110" s="252"/>
      <c r="AF110" s="252"/>
      <c r="AG110" s="253">
        <f t="shared" si="10"/>
        <v>-45657</v>
      </c>
      <c r="AH110" s="254"/>
      <c r="AI110" s="255"/>
      <c r="AJ110" s="251"/>
      <c r="AK110" s="252"/>
      <c r="AL110" s="252"/>
      <c r="AM110" s="253">
        <f t="shared" si="11"/>
        <v>-45657</v>
      </c>
      <c r="AN110" s="254"/>
      <c r="AO110" s="255"/>
      <c r="AP110" s="251"/>
      <c r="AQ110" s="252"/>
      <c r="AR110" s="252"/>
      <c r="AS110" s="253">
        <f t="shared" si="12"/>
        <v>-45657</v>
      </c>
      <c r="AT110" s="254"/>
      <c r="AU110" s="255"/>
      <c r="AV110" s="246"/>
    </row>
    <row r="111" spans="2:48" ht="21" customHeight="1">
      <c r="B111" s="256" t="s">
        <v>561</v>
      </c>
      <c r="C111" s="248" t="s">
        <v>521</v>
      </c>
      <c r="D111" s="249">
        <f t="shared" si="4"/>
        <v>0</v>
      </c>
      <c r="E111" s="250">
        <f t="shared" si="5"/>
        <v>0</v>
      </c>
      <c r="F111" s="257"/>
      <c r="G111" s="258"/>
      <c r="H111" s="258"/>
      <c r="I111" s="253">
        <f t="shared" si="6"/>
        <v>-45657</v>
      </c>
      <c r="J111" s="259"/>
      <c r="K111" s="260"/>
      <c r="L111" s="257"/>
      <c r="M111" s="258"/>
      <c r="N111" s="258"/>
      <c r="O111" s="253">
        <f t="shared" si="7"/>
        <v>-45657</v>
      </c>
      <c r="P111" s="259"/>
      <c r="Q111" s="260"/>
      <c r="R111" s="257"/>
      <c r="S111" s="258"/>
      <c r="T111" s="258"/>
      <c r="U111" s="253">
        <f t="shared" si="8"/>
        <v>-45657</v>
      </c>
      <c r="V111" s="259"/>
      <c r="W111" s="260"/>
      <c r="X111" s="257"/>
      <c r="Y111" s="258"/>
      <c r="Z111" s="258"/>
      <c r="AA111" s="253">
        <f t="shared" si="9"/>
        <v>-45657</v>
      </c>
      <c r="AB111" s="259"/>
      <c r="AC111" s="260"/>
      <c r="AD111" s="257"/>
      <c r="AE111" s="258"/>
      <c r="AF111" s="258"/>
      <c r="AG111" s="253">
        <f t="shared" si="10"/>
        <v>-45657</v>
      </c>
      <c r="AH111" s="259"/>
      <c r="AI111" s="260"/>
      <c r="AJ111" s="257"/>
      <c r="AK111" s="258"/>
      <c r="AL111" s="258"/>
      <c r="AM111" s="253">
        <f t="shared" si="11"/>
        <v>-45657</v>
      </c>
      <c r="AN111" s="259"/>
      <c r="AO111" s="260"/>
      <c r="AP111" s="257"/>
      <c r="AQ111" s="258"/>
      <c r="AR111" s="258"/>
      <c r="AS111" s="253">
        <f t="shared" si="12"/>
        <v>-45657</v>
      </c>
      <c r="AT111" s="259"/>
      <c r="AU111" s="260"/>
      <c r="AV111" s="246"/>
    </row>
    <row r="112" spans="2:48" ht="21" customHeight="1">
      <c r="B112" s="247" t="s">
        <v>562</v>
      </c>
      <c r="C112" s="248" t="s">
        <v>521</v>
      </c>
      <c r="D112" s="249">
        <f t="shared" si="4"/>
        <v>0</v>
      </c>
      <c r="E112" s="250">
        <f t="shared" si="5"/>
        <v>0</v>
      </c>
      <c r="F112" s="251"/>
      <c r="G112" s="252"/>
      <c r="H112" s="252"/>
      <c r="I112" s="253">
        <f t="shared" si="6"/>
        <v>-45657</v>
      </c>
      <c r="J112" s="254"/>
      <c r="K112" s="255"/>
      <c r="L112" s="251"/>
      <c r="M112" s="252"/>
      <c r="N112" s="252"/>
      <c r="O112" s="253">
        <f t="shared" si="7"/>
        <v>-45657</v>
      </c>
      <c r="P112" s="254"/>
      <c r="Q112" s="255"/>
      <c r="R112" s="251"/>
      <c r="S112" s="252"/>
      <c r="T112" s="252"/>
      <c r="U112" s="253">
        <f t="shared" si="8"/>
        <v>-45657</v>
      </c>
      <c r="V112" s="254"/>
      <c r="W112" s="255"/>
      <c r="X112" s="251"/>
      <c r="Y112" s="252"/>
      <c r="Z112" s="252"/>
      <c r="AA112" s="253">
        <f t="shared" si="9"/>
        <v>-45657</v>
      </c>
      <c r="AB112" s="254"/>
      <c r="AC112" s="255"/>
      <c r="AD112" s="251"/>
      <c r="AE112" s="252"/>
      <c r="AF112" s="252"/>
      <c r="AG112" s="253">
        <f t="shared" si="10"/>
        <v>-45657</v>
      </c>
      <c r="AH112" s="254"/>
      <c r="AI112" s="255"/>
      <c r="AJ112" s="251"/>
      <c r="AK112" s="252"/>
      <c r="AL112" s="252"/>
      <c r="AM112" s="253">
        <f t="shared" si="11"/>
        <v>-45657</v>
      </c>
      <c r="AN112" s="254"/>
      <c r="AO112" s="255"/>
      <c r="AP112" s="251"/>
      <c r="AQ112" s="252"/>
      <c r="AR112" s="252"/>
      <c r="AS112" s="253">
        <f t="shared" si="12"/>
        <v>-45657</v>
      </c>
      <c r="AT112" s="254"/>
      <c r="AU112" s="255"/>
      <c r="AV112" s="246"/>
    </row>
    <row r="113" spans="2:48" ht="21" customHeight="1">
      <c r="B113" s="256" t="s">
        <v>563</v>
      </c>
      <c r="C113" s="248" t="s">
        <v>521</v>
      </c>
      <c r="D113" s="249">
        <f t="shared" si="4"/>
        <v>0</v>
      </c>
      <c r="E113" s="250">
        <f t="shared" si="5"/>
        <v>0</v>
      </c>
      <c r="F113" s="257"/>
      <c r="G113" s="258"/>
      <c r="H113" s="258"/>
      <c r="I113" s="253">
        <f t="shared" si="6"/>
        <v>-45657</v>
      </c>
      <c r="J113" s="259"/>
      <c r="K113" s="260"/>
      <c r="L113" s="257"/>
      <c r="M113" s="258"/>
      <c r="N113" s="258"/>
      <c r="O113" s="253">
        <f t="shared" si="7"/>
        <v>-45657</v>
      </c>
      <c r="P113" s="259"/>
      <c r="Q113" s="260"/>
      <c r="R113" s="257"/>
      <c r="S113" s="258"/>
      <c r="T113" s="258"/>
      <c r="U113" s="253">
        <f t="shared" si="8"/>
        <v>-45657</v>
      </c>
      <c r="V113" s="259"/>
      <c r="W113" s="260"/>
      <c r="X113" s="257"/>
      <c r="Y113" s="258"/>
      <c r="Z113" s="258"/>
      <c r="AA113" s="253">
        <f t="shared" si="9"/>
        <v>-45657</v>
      </c>
      <c r="AB113" s="259"/>
      <c r="AC113" s="260"/>
      <c r="AD113" s="257"/>
      <c r="AE113" s="258"/>
      <c r="AF113" s="258"/>
      <c r="AG113" s="253">
        <f t="shared" si="10"/>
        <v>-45657</v>
      </c>
      <c r="AH113" s="259"/>
      <c r="AI113" s="260"/>
      <c r="AJ113" s="257"/>
      <c r="AK113" s="258"/>
      <c r="AL113" s="258"/>
      <c r="AM113" s="253">
        <f t="shared" si="11"/>
        <v>-45657</v>
      </c>
      <c r="AN113" s="259"/>
      <c r="AO113" s="260"/>
      <c r="AP113" s="257"/>
      <c r="AQ113" s="258"/>
      <c r="AR113" s="258"/>
      <c r="AS113" s="253">
        <f t="shared" si="12"/>
        <v>-45657</v>
      </c>
      <c r="AT113" s="259"/>
      <c r="AU113" s="260"/>
      <c r="AV113" s="246"/>
    </row>
    <row r="114" spans="2:48" ht="21" customHeight="1">
      <c r="B114" s="247" t="s">
        <v>564</v>
      </c>
      <c r="C114" s="248" t="s">
        <v>521</v>
      </c>
      <c r="D114" s="249">
        <f t="shared" si="4"/>
        <v>0</v>
      </c>
      <c r="E114" s="250">
        <f t="shared" si="5"/>
        <v>0</v>
      </c>
      <c r="F114" s="251"/>
      <c r="G114" s="252"/>
      <c r="H114" s="252"/>
      <c r="I114" s="253">
        <f t="shared" si="6"/>
        <v>-45657</v>
      </c>
      <c r="J114" s="254"/>
      <c r="K114" s="255"/>
      <c r="L114" s="251"/>
      <c r="M114" s="252"/>
      <c r="N114" s="252"/>
      <c r="O114" s="253">
        <f t="shared" si="7"/>
        <v>-45657</v>
      </c>
      <c r="P114" s="254"/>
      <c r="Q114" s="255"/>
      <c r="R114" s="251"/>
      <c r="S114" s="252"/>
      <c r="T114" s="252"/>
      <c r="U114" s="253">
        <f t="shared" si="8"/>
        <v>-45657</v>
      </c>
      <c r="V114" s="254"/>
      <c r="W114" s="255"/>
      <c r="X114" s="251"/>
      <c r="Y114" s="252"/>
      <c r="Z114" s="252"/>
      <c r="AA114" s="253">
        <f t="shared" si="9"/>
        <v>-45657</v>
      </c>
      <c r="AB114" s="254"/>
      <c r="AC114" s="255"/>
      <c r="AD114" s="251"/>
      <c r="AE114" s="252"/>
      <c r="AF114" s="252"/>
      <c r="AG114" s="253">
        <f t="shared" si="10"/>
        <v>-45657</v>
      </c>
      <c r="AH114" s="254"/>
      <c r="AI114" s="255"/>
      <c r="AJ114" s="251"/>
      <c r="AK114" s="252"/>
      <c r="AL114" s="252"/>
      <c r="AM114" s="253">
        <f t="shared" si="11"/>
        <v>-45657</v>
      </c>
      <c r="AN114" s="254"/>
      <c r="AO114" s="255"/>
      <c r="AP114" s="251"/>
      <c r="AQ114" s="252"/>
      <c r="AR114" s="252"/>
      <c r="AS114" s="253">
        <f t="shared" si="12"/>
        <v>-45657</v>
      </c>
      <c r="AT114" s="254"/>
      <c r="AU114" s="255"/>
      <c r="AV114" s="246"/>
    </row>
    <row r="115" spans="2:48" ht="21" customHeight="1">
      <c r="B115" s="256" t="s">
        <v>565</v>
      </c>
      <c r="C115" s="248" t="s">
        <v>521</v>
      </c>
      <c r="D115" s="249">
        <f t="shared" si="4"/>
        <v>0</v>
      </c>
      <c r="E115" s="250">
        <f t="shared" si="5"/>
        <v>0</v>
      </c>
      <c r="F115" s="257"/>
      <c r="G115" s="258"/>
      <c r="H115" s="258"/>
      <c r="I115" s="253">
        <f t="shared" si="6"/>
        <v>-45657</v>
      </c>
      <c r="J115" s="259"/>
      <c r="K115" s="260"/>
      <c r="L115" s="257"/>
      <c r="M115" s="258"/>
      <c r="N115" s="258"/>
      <c r="O115" s="253">
        <f t="shared" si="7"/>
        <v>-45657</v>
      </c>
      <c r="P115" s="259"/>
      <c r="Q115" s="260"/>
      <c r="R115" s="257"/>
      <c r="S115" s="258"/>
      <c r="T115" s="258"/>
      <c r="U115" s="253">
        <f t="shared" si="8"/>
        <v>-45657</v>
      </c>
      <c r="V115" s="259"/>
      <c r="W115" s="260"/>
      <c r="X115" s="257"/>
      <c r="Y115" s="258"/>
      <c r="Z115" s="258"/>
      <c r="AA115" s="253">
        <f t="shared" si="9"/>
        <v>-45657</v>
      </c>
      <c r="AB115" s="259"/>
      <c r="AC115" s="260"/>
      <c r="AD115" s="257"/>
      <c r="AE115" s="258"/>
      <c r="AF115" s="258"/>
      <c r="AG115" s="253">
        <f t="shared" si="10"/>
        <v>-45657</v>
      </c>
      <c r="AH115" s="259"/>
      <c r="AI115" s="260"/>
      <c r="AJ115" s="257"/>
      <c r="AK115" s="258"/>
      <c r="AL115" s="258"/>
      <c r="AM115" s="253">
        <f t="shared" si="11"/>
        <v>-45657</v>
      </c>
      <c r="AN115" s="259"/>
      <c r="AO115" s="260"/>
      <c r="AP115" s="257"/>
      <c r="AQ115" s="258"/>
      <c r="AR115" s="258"/>
      <c r="AS115" s="253">
        <f t="shared" si="12"/>
        <v>-45657</v>
      </c>
      <c r="AT115" s="259"/>
      <c r="AU115" s="260"/>
      <c r="AV115" s="246"/>
    </row>
    <row r="116" spans="2:48" ht="21" customHeight="1">
      <c r="B116" s="247" t="s">
        <v>566</v>
      </c>
      <c r="C116" s="248" t="s">
        <v>521</v>
      </c>
      <c r="D116" s="249">
        <f t="shared" si="4"/>
        <v>0</v>
      </c>
      <c r="E116" s="250">
        <f t="shared" si="5"/>
        <v>0</v>
      </c>
      <c r="F116" s="251"/>
      <c r="G116" s="252"/>
      <c r="H116" s="252"/>
      <c r="I116" s="253">
        <f t="shared" si="6"/>
        <v>-45657</v>
      </c>
      <c r="J116" s="254"/>
      <c r="K116" s="255"/>
      <c r="L116" s="251"/>
      <c r="M116" s="252"/>
      <c r="N116" s="252"/>
      <c r="O116" s="253">
        <f t="shared" si="7"/>
        <v>-45657</v>
      </c>
      <c r="P116" s="254"/>
      <c r="Q116" s="255"/>
      <c r="R116" s="251"/>
      <c r="S116" s="252"/>
      <c r="T116" s="252"/>
      <c r="U116" s="253">
        <f t="shared" si="8"/>
        <v>-45657</v>
      </c>
      <c r="V116" s="254"/>
      <c r="W116" s="255"/>
      <c r="X116" s="251"/>
      <c r="Y116" s="252"/>
      <c r="Z116" s="252"/>
      <c r="AA116" s="253">
        <f t="shared" si="9"/>
        <v>-45657</v>
      </c>
      <c r="AB116" s="254"/>
      <c r="AC116" s="255"/>
      <c r="AD116" s="251"/>
      <c r="AE116" s="252"/>
      <c r="AF116" s="252"/>
      <c r="AG116" s="253">
        <f t="shared" si="10"/>
        <v>-45657</v>
      </c>
      <c r="AH116" s="254"/>
      <c r="AI116" s="255"/>
      <c r="AJ116" s="251"/>
      <c r="AK116" s="252"/>
      <c r="AL116" s="252"/>
      <c r="AM116" s="253">
        <f t="shared" si="11"/>
        <v>-45657</v>
      </c>
      <c r="AN116" s="254"/>
      <c r="AO116" s="255"/>
      <c r="AP116" s="251"/>
      <c r="AQ116" s="252"/>
      <c r="AR116" s="252"/>
      <c r="AS116" s="253">
        <f t="shared" si="12"/>
        <v>-45657</v>
      </c>
      <c r="AT116" s="254"/>
      <c r="AU116" s="255"/>
      <c r="AV116" s="246"/>
    </row>
    <row r="117" spans="2:48" ht="21" customHeight="1">
      <c r="B117" s="256" t="s">
        <v>567</v>
      </c>
      <c r="C117" s="248" t="s">
        <v>521</v>
      </c>
      <c r="D117" s="249">
        <f t="shared" si="4"/>
        <v>0</v>
      </c>
      <c r="E117" s="250">
        <f t="shared" si="5"/>
        <v>0</v>
      </c>
      <c r="F117" s="257"/>
      <c r="G117" s="258"/>
      <c r="H117" s="258"/>
      <c r="I117" s="253">
        <f t="shared" si="6"/>
        <v>-45657</v>
      </c>
      <c r="J117" s="259"/>
      <c r="K117" s="260"/>
      <c r="L117" s="257"/>
      <c r="M117" s="258"/>
      <c r="N117" s="258"/>
      <c r="O117" s="253">
        <f t="shared" si="7"/>
        <v>-45657</v>
      </c>
      <c r="P117" s="259"/>
      <c r="Q117" s="260"/>
      <c r="R117" s="257"/>
      <c r="S117" s="258"/>
      <c r="T117" s="258"/>
      <c r="U117" s="253">
        <f t="shared" si="8"/>
        <v>-45657</v>
      </c>
      <c r="V117" s="259"/>
      <c r="W117" s="260"/>
      <c r="X117" s="257"/>
      <c r="Y117" s="258"/>
      <c r="Z117" s="258"/>
      <c r="AA117" s="253">
        <f t="shared" si="9"/>
        <v>-45657</v>
      </c>
      <c r="AB117" s="259"/>
      <c r="AC117" s="260"/>
      <c r="AD117" s="257"/>
      <c r="AE117" s="258"/>
      <c r="AF117" s="258"/>
      <c r="AG117" s="253">
        <f t="shared" si="10"/>
        <v>-45657</v>
      </c>
      <c r="AH117" s="259"/>
      <c r="AI117" s="260"/>
      <c r="AJ117" s="257"/>
      <c r="AK117" s="258"/>
      <c r="AL117" s="258"/>
      <c r="AM117" s="253">
        <f t="shared" si="11"/>
        <v>-45657</v>
      </c>
      <c r="AN117" s="259"/>
      <c r="AO117" s="260"/>
      <c r="AP117" s="257"/>
      <c r="AQ117" s="258"/>
      <c r="AR117" s="258"/>
      <c r="AS117" s="253">
        <f t="shared" si="12"/>
        <v>-45657</v>
      </c>
      <c r="AT117" s="259"/>
      <c r="AU117" s="260"/>
      <c r="AV117" s="246"/>
    </row>
    <row r="118" spans="2:48" ht="21" customHeight="1">
      <c r="B118" s="247" t="s">
        <v>568</v>
      </c>
      <c r="C118" s="248" t="s">
        <v>521</v>
      </c>
      <c r="D118" s="249">
        <f t="shared" si="4"/>
        <v>0</v>
      </c>
      <c r="E118" s="250">
        <f t="shared" si="5"/>
        <v>0</v>
      </c>
      <c r="F118" s="251"/>
      <c r="G118" s="252"/>
      <c r="H118" s="252"/>
      <c r="I118" s="253">
        <f t="shared" si="6"/>
        <v>-45657</v>
      </c>
      <c r="J118" s="254"/>
      <c r="K118" s="255"/>
      <c r="L118" s="251"/>
      <c r="M118" s="252"/>
      <c r="N118" s="252"/>
      <c r="O118" s="253">
        <f t="shared" si="7"/>
        <v>-45657</v>
      </c>
      <c r="P118" s="254"/>
      <c r="Q118" s="255"/>
      <c r="R118" s="251"/>
      <c r="S118" s="252"/>
      <c r="T118" s="252"/>
      <c r="U118" s="253">
        <f t="shared" si="8"/>
        <v>-45657</v>
      </c>
      <c r="V118" s="254"/>
      <c r="W118" s="255"/>
      <c r="X118" s="251"/>
      <c r="Y118" s="252"/>
      <c r="Z118" s="252"/>
      <c r="AA118" s="253">
        <f t="shared" si="9"/>
        <v>-45657</v>
      </c>
      <c r="AB118" s="254"/>
      <c r="AC118" s="255"/>
      <c r="AD118" s="251"/>
      <c r="AE118" s="252"/>
      <c r="AF118" s="252"/>
      <c r="AG118" s="253">
        <f t="shared" si="10"/>
        <v>-45657</v>
      </c>
      <c r="AH118" s="254"/>
      <c r="AI118" s="255"/>
      <c r="AJ118" s="251"/>
      <c r="AK118" s="252"/>
      <c r="AL118" s="252"/>
      <c r="AM118" s="253">
        <f t="shared" si="11"/>
        <v>-45657</v>
      </c>
      <c r="AN118" s="254"/>
      <c r="AO118" s="255"/>
      <c r="AP118" s="251"/>
      <c r="AQ118" s="252"/>
      <c r="AR118" s="252"/>
      <c r="AS118" s="253">
        <f t="shared" si="12"/>
        <v>-45657</v>
      </c>
      <c r="AT118" s="254"/>
      <c r="AU118" s="255"/>
      <c r="AV118" s="246"/>
    </row>
    <row r="119" spans="2:48" ht="21" customHeight="1">
      <c r="B119" s="256" t="s">
        <v>569</v>
      </c>
      <c r="C119" s="248" t="s">
        <v>521</v>
      </c>
      <c r="D119" s="249">
        <f t="shared" si="4"/>
        <v>0</v>
      </c>
      <c r="E119" s="250">
        <f t="shared" si="5"/>
        <v>0</v>
      </c>
      <c r="F119" s="257"/>
      <c r="G119" s="258"/>
      <c r="H119" s="258"/>
      <c r="I119" s="253">
        <f t="shared" si="6"/>
        <v>-45657</v>
      </c>
      <c r="J119" s="259"/>
      <c r="K119" s="260"/>
      <c r="L119" s="257"/>
      <c r="M119" s="258"/>
      <c r="N119" s="258"/>
      <c r="O119" s="253">
        <f t="shared" si="7"/>
        <v>-45657</v>
      </c>
      <c r="P119" s="259"/>
      <c r="Q119" s="260"/>
      <c r="R119" s="257"/>
      <c r="S119" s="258"/>
      <c r="T119" s="258"/>
      <c r="U119" s="253">
        <f t="shared" si="8"/>
        <v>-45657</v>
      </c>
      <c r="V119" s="259"/>
      <c r="W119" s="260"/>
      <c r="X119" s="257"/>
      <c r="Y119" s="258"/>
      <c r="Z119" s="258"/>
      <c r="AA119" s="253">
        <f t="shared" si="9"/>
        <v>-45657</v>
      </c>
      <c r="AB119" s="259"/>
      <c r="AC119" s="260"/>
      <c r="AD119" s="257"/>
      <c r="AE119" s="258"/>
      <c r="AF119" s="258"/>
      <c r="AG119" s="253">
        <f t="shared" si="10"/>
        <v>-45657</v>
      </c>
      <c r="AH119" s="259"/>
      <c r="AI119" s="260"/>
      <c r="AJ119" s="257"/>
      <c r="AK119" s="258"/>
      <c r="AL119" s="258"/>
      <c r="AM119" s="253">
        <f t="shared" si="11"/>
        <v>-45657</v>
      </c>
      <c r="AN119" s="259"/>
      <c r="AO119" s="260"/>
      <c r="AP119" s="257"/>
      <c r="AQ119" s="258"/>
      <c r="AR119" s="258"/>
      <c r="AS119" s="253">
        <f t="shared" si="12"/>
        <v>-45657</v>
      </c>
      <c r="AT119" s="259"/>
      <c r="AU119" s="260"/>
      <c r="AV119" s="246"/>
    </row>
    <row r="120" spans="2:48" ht="21" customHeight="1">
      <c r="B120" s="247" t="s">
        <v>570</v>
      </c>
      <c r="C120" s="248" t="s">
        <v>521</v>
      </c>
      <c r="D120" s="249">
        <f t="shared" si="4"/>
        <v>0</v>
      </c>
      <c r="E120" s="250">
        <f t="shared" si="5"/>
        <v>0</v>
      </c>
      <c r="F120" s="251"/>
      <c r="G120" s="252"/>
      <c r="H120" s="252"/>
      <c r="I120" s="253">
        <f t="shared" si="6"/>
        <v>-45657</v>
      </c>
      <c r="J120" s="254"/>
      <c r="K120" s="255"/>
      <c r="L120" s="251"/>
      <c r="M120" s="252"/>
      <c r="N120" s="252"/>
      <c r="O120" s="253">
        <f t="shared" si="7"/>
        <v>-45657</v>
      </c>
      <c r="P120" s="254"/>
      <c r="Q120" s="255"/>
      <c r="R120" s="251"/>
      <c r="S120" s="252"/>
      <c r="T120" s="252"/>
      <c r="U120" s="253">
        <f t="shared" si="8"/>
        <v>-45657</v>
      </c>
      <c r="V120" s="254"/>
      <c r="W120" s="255"/>
      <c r="X120" s="251"/>
      <c r="Y120" s="252"/>
      <c r="Z120" s="252"/>
      <c r="AA120" s="253">
        <f t="shared" si="9"/>
        <v>-45657</v>
      </c>
      <c r="AB120" s="254"/>
      <c r="AC120" s="255"/>
      <c r="AD120" s="251"/>
      <c r="AE120" s="252"/>
      <c r="AF120" s="252"/>
      <c r="AG120" s="253">
        <f t="shared" si="10"/>
        <v>-45657</v>
      </c>
      <c r="AH120" s="254"/>
      <c r="AI120" s="255"/>
      <c r="AJ120" s="251"/>
      <c r="AK120" s="252"/>
      <c r="AL120" s="252"/>
      <c r="AM120" s="253">
        <f t="shared" si="11"/>
        <v>-45657</v>
      </c>
      <c r="AN120" s="254"/>
      <c r="AO120" s="255"/>
      <c r="AP120" s="251"/>
      <c r="AQ120" s="252"/>
      <c r="AR120" s="252"/>
      <c r="AS120" s="253">
        <f t="shared" si="12"/>
        <v>-45657</v>
      </c>
      <c r="AT120" s="254"/>
      <c r="AU120" s="255"/>
      <c r="AV120" s="246"/>
    </row>
    <row r="121" spans="2:48" ht="21" customHeight="1">
      <c r="B121" s="256" t="s">
        <v>571</v>
      </c>
      <c r="C121" s="248" t="s">
        <v>521</v>
      </c>
      <c r="D121" s="249">
        <f t="shared" si="4"/>
        <v>0</v>
      </c>
      <c r="E121" s="250">
        <f t="shared" si="5"/>
        <v>0</v>
      </c>
      <c r="F121" s="257"/>
      <c r="G121" s="258"/>
      <c r="H121" s="258"/>
      <c r="I121" s="253">
        <f t="shared" si="6"/>
        <v>-45657</v>
      </c>
      <c r="J121" s="259"/>
      <c r="K121" s="260"/>
      <c r="L121" s="257"/>
      <c r="M121" s="258"/>
      <c r="N121" s="258"/>
      <c r="O121" s="253">
        <f t="shared" si="7"/>
        <v>-45657</v>
      </c>
      <c r="P121" s="259"/>
      <c r="Q121" s="260"/>
      <c r="R121" s="257"/>
      <c r="S121" s="258"/>
      <c r="T121" s="258"/>
      <c r="U121" s="253">
        <f t="shared" si="8"/>
        <v>-45657</v>
      </c>
      <c r="V121" s="259"/>
      <c r="W121" s="260"/>
      <c r="X121" s="257"/>
      <c r="Y121" s="258"/>
      <c r="Z121" s="258"/>
      <c r="AA121" s="253">
        <f t="shared" si="9"/>
        <v>-45657</v>
      </c>
      <c r="AB121" s="259"/>
      <c r="AC121" s="260"/>
      <c r="AD121" s="257"/>
      <c r="AE121" s="258"/>
      <c r="AF121" s="258"/>
      <c r="AG121" s="253">
        <f t="shared" si="10"/>
        <v>-45657</v>
      </c>
      <c r="AH121" s="259"/>
      <c r="AI121" s="260"/>
      <c r="AJ121" s="257"/>
      <c r="AK121" s="258"/>
      <c r="AL121" s="258"/>
      <c r="AM121" s="253">
        <f t="shared" si="11"/>
        <v>-45657</v>
      </c>
      <c r="AN121" s="259"/>
      <c r="AO121" s="260"/>
      <c r="AP121" s="257"/>
      <c r="AQ121" s="258"/>
      <c r="AR121" s="258"/>
      <c r="AS121" s="253">
        <f t="shared" si="12"/>
        <v>-45657</v>
      </c>
      <c r="AT121" s="259"/>
      <c r="AU121" s="260"/>
      <c r="AV121" s="246"/>
    </row>
    <row r="122" spans="2:48" ht="21" customHeight="1">
      <c r="B122" s="247" t="s">
        <v>572</v>
      </c>
      <c r="C122" s="248" t="s">
        <v>521</v>
      </c>
      <c r="D122" s="249">
        <f t="shared" si="4"/>
        <v>0</v>
      </c>
      <c r="E122" s="250">
        <f t="shared" si="5"/>
        <v>0</v>
      </c>
      <c r="F122" s="251"/>
      <c r="G122" s="252"/>
      <c r="H122" s="252"/>
      <c r="I122" s="253">
        <f t="shared" si="6"/>
        <v>-45657</v>
      </c>
      <c r="J122" s="254"/>
      <c r="K122" s="255"/>
      <c r="L122" s="251"/>
      <c r="M122" s="252"/>
      <c r="N122" s="252"/>
      <c r="O122" s="253">
        <f t="shared" si="7"/>
        <v>-45657</v>
      </c>
      <c r="P122" s="254"/>
      <c r="Q122" s="255"/>
      <c r="R122" s="251"/>
      <c r="S122" s="252"/>
      <c r="T122" s="252"/>
      <c r="U122" s="253">
        <f t="shared" si="8"/>
        <v>-45657</v>
      </c>
      <c r="V122" s="254"/>
      <c r="W122" s="255"/>
      <c r="X122" s="251"/>
      <c r="Y122" s="252"/>
      <c r="Z122" s="252"/>
      <c r="AA122" s="253">
        <f t="shared" si="9"/>
        <v>-45657</v>
      </c>
      <c r="AB122" s="254"/>
      <c r="AC122" s="255"/>
      <c r="AD122" s="251"/>
      <c r="AE122" s="252"/>
      <c r="AF122" s="252"/>
      <c r="AG122" s="253">
        <f t="shared" si="10"/>
        <v>-45657</v>
      </c>
      <c r="AH122" s="254"/>
      <c r="AI122" s="255"/>
      <c r="AJ122" s="251"/>
      <c r="AK122" s="252"/>
      <c r="AL122" s="252"/>
      <c r="AM122" s="253">
        <f t="shared" si="11"/>
        <v>-45657</v>
      </c>
      <c r="AN122" s="254"/>
      <c r="AO122" s="255"/>
      <c r="AP122" s="251"/>
      <c r="AQ122" s="252"/>
      <c r="AR122" s="252"/>
      <c r="AS122" s="253">
        <f t="shared" si="12"/>
        <v>-45657</v>
      </c>
      <c r="AT122" s="254"/>
      <c r="AU122" s="255"/>
      <c r="AV122" s="246"/>
    </row>
    <row r="123" spans="2:48" ht="21" customHeight="1">
      <c r="B123" s="256" t="s">
        <v>573</v>
      </c>
      <c r="C123" s="248" t="s">
        <v>521</v>
      </c>
      <c r="D123" s="249">
        <f t="shared" si="4"/>
        <v>0</v>
      </c>
      <c r="E123" s="250">
        <f t="shared" si="5"/>
        <v>0</v>
      </c>
      <c r="F123" s="257"/>
      <c r="G123" s="258"/>
      <c r="H123" s="258"/>
      <c r="I123" s="253">
        <f t="shared" si="6"/>
        <v>-45657</v>
      </c>
      <c r="J123" s="259"/>
      <c r="K123" s="260"/>
      <c r="L123" s="257"/>
      <c r="M123" s="258"/>
      <c r="N123" s="258"/>
      <c r="O123" s="253">
        <f t="shared" si="7"/>
        <v>-45657</v>
      </c>
      <c r="P123" s="259"/>
      <c r="Q123" s="260"/>
      <c r="R123" s="257"/>
      <c r="S123" s="258"/>
      <c r="T123" s="258"/>
      <c r="U123" s="253">
        <f t="shared" si="8"/>
        <v>-45657</v>
      </c>
      <c r="V123" s="259"/>
      <c r="W123" s="260"/>
      <c r="X123" s="257"/>
      <c r="Y123" s="258"/>
      <c r="Z123" s="258"/>
      <c r="AA123" s="253">
        <f t="shared" si="9"/>
        <v>-45657</v>
      </c>
      <c r="AB123" s="259"/>
      <c r="AC123" s="260"/>
      <c r="AD123" s="257"/>
      <c r="AE123" s="258"/>
      <c r="AF123" s="258"/>
      <c r="AG123" s="253">
        <f t="shared" si="10"/>
        <v>-45657</v>
      </c>
      <c r="AH123" s="259"/>
      <c r="AI123" s="260"/>
      <c r="AJ123" s="257"/>
      <c r="AK123" s="258"/>
      <c r="AL123" s="258"/>
      <c r="AM123" s="253">
        <f t="shared" si="11"/>
        <v>-45657</v>
      </c>
      <c r="AN123" s="259"/>
      <c r="AO123" s="260"/>
      <c r="AP123" s="257"/>
      <c r="AQ123" s="258"/>
      <c r="AR123" s="258"/>
      <c r="AS123" s="253">
        <f t="shared" si="12"/>
        <v>-45657</v>
      </c>
      <c r="AT123" s="259"/>
      <c r="AU123" s="260"/>
      <c r="AV123" s="246"/>
    </row>
    <row r="124" spans="2:48" ht="21" customHeight="1">
      <c r="B124" s="247" t="s">
        <v>574</v>
      </c>
      <c r="C124" s="248" t="s">
        <v>521</v>
      </c>
      <c r="D124" s="249">
        <f t="shared" si="4"/>
        <v>0</v>
      </c>
      <c r="E124" s="250">
        <f t="shared" si="5"/>
        <v>0</v>
      </c>
      <c r="F124" s="251"/>
      <c r="G124" s="252"/>
      <c r="H124" s="252"/>
      <c r="I124" s="253">
        <f t="shared" si="6"/>
        <v>-45657</v>
      </c>
      <c r="J124" s="254"/>
      <c r="K124" s="255"/>
      <c r="L124" s="251"/>
      <c r="M124" s="252"/>
      <c r="N124" s="252"/>
      <c r="O124" s="253">
        <f t="shared" si="7"/>
        <v>-45657</v>
      </c>
      <c r="P124" s="254"/>
      <c r="Q124" s="255"/>
      <c r="R124" s="251"/>
      <c r="S124" s="252"/>
      <c r="T124" s="252"/>
      <c r="U124" s="253">
        <f t="shared" si="8"/>
        <v>-45657</v>
      </c>
      <c r="V124" s="254"/>
      <c r="W124" s="255"/>
      <c r="X124" s="251"/>
      <c r="Y124" s="252"/>
      <c r="Z124" s="252"/>
      <c r="AA124" s="253">
        <f t="shared" si="9"/>
        <v>-45657</v>
      </c>
      <c r="AB124" s="254"/>
      <c r="AC124" s="255"/>
      <c r="AD124" s="251"/>
      <c r="AE124" s="252"/>
      <c r="AF124" s="252"/>
      <c r="AG124" s="253">
        <f t="shared" si="10"/>
        <v>-45657</v>
      </c>
      <c r="AH124" s="254"/>
      <c r="AI124" s="255"/>
      <c r="AJ124" s="251"/>
      <c r="AK124" s="252"/>
      <c r="AL124" s="252"/>
      <c r="AM124" s="253">
        <f t="shared" si="11"/>
        <v>-45657</v>
      </c>
      <c r="AN124" s="254"/>
      <c r="AO124" s="255"/>
      <c r="AP124" s="251"/>
      <c r="AQ124" s="252"/>
      <c r="AR124" s="252"/>
      <c r="AS124" s="253">
        <f t="shared" si="12"/>
        <v>-45657</v>
      </c>
      <c r="AT124" s="254"/>
      <c r="AU124" s="255"/>
      <c r="AV124" s="246"/>
    </row>
    <row r="125" spans="2:48" ht="21" customHeight="1">
      <c r="B125" s="256" t="s">
        <v>575</v>
      </c>
      <c r="C125" s="248" t="s">
        <v>521</v>
      </c>
      <c r="D125" s="249">
        <f t="shared" si="4"/>
        <v>0</v>
      </c>
      <c r="E125" s="250">
        <f t="shared" si="5"/>
        <v>0</v>
      </c>
      <c r="F125" s="257"/>
      <c r="G125" s="258"/>
      <c r="H125" s="258"/>
      <c r="I125" s="253">
        <f t="shared" si="6"/>
        <v>-45657</v>
      </c>
      <c r="J125" s="259"/>
      <c r="K125" s="260"/>
      <c r="L125" s="257"/>
      <c r="M125" s="258"/>
      <c r="N125" s="258"/>
      <c r="O125" s="253">
        <f t="shared" si="7"/>
        <v>-45657</v>
      </c>
      <c r="P125" s="259"/>
      <c r="Q125" s="260"/>
      <c r="R125" s="257"/>
      <c r="S125" s="258"/>
      <c r="T125" s="258"/>
      <c r="U125" s="253">
        <f t="shared" si="8"/>
        <v>-45657</v>
      </c>
      <c r="V125" s="259"/>
      <c r="W125" s="260"/>
      <c r="X125" s="257"/>
      <c r="Y125" s="258"/>
      <c r="Z125" s="258"/>
      <c r="AA125" s="253">
        <f t="shared" si="9"/>
        <v>-45657</v>
      </c>
      <c r="AB125" s="259"/>
      <c r="AC125" s="260"/>
      <c r="AD125" s="257"/>
      <c r="AE125" s="258"/>
      <c r="AF125" s="258"/>
      <c r="AG125" s="253">
        <f t="shared" si="10"/>
        <v>-45657</v>
      </c>
      <c r="AH125" s="259"/>
      <c r="AI125" s="260"/>
      <c r="AJ125" s="257"/>
      <c r="AK125" s="258"/>
      <c r="AL125" s="258"/>
      <c r="AM125" s="253">
        <f t="shared" si="11"/>
        <v>-45657</v>
      </c>
      <c r="AN125" s="259"/>
      <c r="AO125" s="260"/>
      <c r="AP125" s="257"/>
      <c r="AQ125" s="258"/>
      <c r="AR125" s="258"/>
      <c r="AS125" s="253">
        <f t="shared" si="12"/>
        <v>-45657</v>
      </c>
      <c r="AT125" s="259"/>
      <c r="AU125" s="260"/>
      <c r="AV125" s="246"/>
    </row>
    <row r="126" spans="2:48" ht="21" customHeight="1">
      <c r="B126" s="247" t="s">
        <v>576</v>
      </c>
      <c r="C126" s="248" t="s">
        <v>521</v>
      </c>
      <c r="D126" s="249">
        <f t="shared" si="4"/>
        <v>0</v>
      </c>
      <c r="E126" s="250">
        <f t="shared" si="5"/>
        <v>0</v>
      </c>
      <c r="F126" s="251"/>
      <c r="G126" s="252"/>
      <c r="H126" s="252"/>
      <c r="I126" s="253">
        <f t="shared" si="6"/>
        <v>-45657</v>
      </c>
      <c r="J126" s="254"/>
      <c r="K126" s="255"/>
      <c r="L126" s="251"/>
      <c r="M126" s="252"/>
      <c r="N126" s="252"/>
      <c r="O126" s="253">
        <f t="shared" si="7"/>
        <v>-45657</v>
      </c>
      <c r="P126" s="254"/>
      <c r="Q126" s="255"/>
      <c r="R126" s="251"/>
      <c r="S126" s="252"/>
      <c r="T126" s="252"/>
      <c r="U126" s="253">
        <f t="shared" si="8"/>
        <v>-45657</v>
      </c>
      <c r="V126" s="254"/>
      <c r="W126" s="255"/>
      <c r="X126" s="251"/>
      <c r="Y126" s="252"/>
      <c r="Z126" s="252"/>
      <c r="AA126" s="253">
        <f t="shared" si="9"/>
        <v>-45657</v>
      </c>
      <c r="AB126" s="254"/>
      <c r="AC126" s="255"/>
      <c r="AD126" s="251"/>
      <c r="AE126" s="252"/>
      <c r="AF126" s="252"/>
      <c r="AG126" s="253">
        <f t="shared" si="10"/>
        <v>-45657</v>
      </c>
      <c r="AH126" s="254"/>
      <c r="AI126" s="255"/>
      <c r="AJ126" s="251"/>
      <c r="AK126" s="252"/>
      <c r="AL126" s="252"/>
      <c r="AM126" s="253">
        <f t="shared" si="11"/>
        <v>-45657</v>
      </c>
      <c r="AN126" s="254"/>
      <c r="AO126" s="255"/>
      <c r="AP126" s="251"/>
      <c r="AQ126" s="252"/>
      <c r="AR126" s="252"/>
      <c r="AS126" s="253">
        <f t="shared" si="12"/>
        <v>-45657</v>
      </c>
      <c r="AT126" s="254"/>
      <c r="AU126" s="255"/>
      <c r="AV126" s="246"/>
    </row>
    <row r="127" spans="2:48" ht="21" customHeight="1">
      <c r="B127" s="256" t="s">
        <v>577</v>
      </c>
      <c r="C127" s="248" t="s">
        <v>521</v>
      </c>
      <c r="D127" s="249">
        <f t="shared" si="4"/>
        <v>0</v>
      </c>
      <c r="E127" s="250">
        <f t="shared" si="5"/>
        <v>0</v>
      </c>
      <c r="F127" s="257"/>
      <c r="G127" s="258"/>
      <c r="H127" s="258"/>
      <c r="I127" s="253">
        <f t="shared" si="6"/>
        <v>-45657</v>
      </c>
      <c r="J127" s="259"/>
      <c r="K127" s="260"/>
      <c r="L127" s="257"/>
      <c r="M127" s="258"/>
      <c r="N127" s="258"/>
      <c r="O127" s="253">
        <f t="shared" si="7"/>
        <v>-45657</v>
      </c>
      <c r="P127" s="259"/>
      <c r="Q127" s="260"/>
      <c r="R127" s="257"/>
      <c r="S127" s="258"/>
      <c r="T127" s="258"/>
      <c r="U127" s="253">
        <f t="shared" si="8"/>
        <v>-45657</v>
      </c>
      <c r="V127" s="259"/>
      <c r="W127" s="260"/>
      <c r="X127" s="257"/>
      <c r="Y127" s="258"/>
      <c r="Z127" s="258"/>
      <c r="AA127" s="253">
        <f t="shared" si="9"/>
        <v>-45657</v>
      </c>
      <c r="AB127" s="259"/>
      <c r="AC127" s="260"/>
      <c r="AD127" s="257"/>
      <c r="AE127" s="258"/>
      <c r="AF127" s="258"/>
      <c r="AG127" s="253">
        <f t="shared" si="10"/>
        <v>-45657</v>
      </c>
      <c r="AH127" s="259"/>
      <c r="AI127" s="260"/>
      <c r="AJ127" s="257"/>
      <c r="AK127" s="258"/>
      <c r="AL127" s="258"/>
      <c r="AM127" s="253">
        <f t="shared" si="11"/>
        <v>-45657</v>
      </c>
      <c r="AN127" s="259"/>
      <c r="AO127" s="260"/>
      <c r="AP127" s="257"/>
      <c r="AQ127" s="258"/>
      <c r="AR127" s="258"/>
      <c r="AS127" s="253">
        <f t="shared" si="12"/>
        <v>-45657</v>
      </c>
      <c r="AT127" s="259"/>
      <c r="AU127" s="260"/>
      <c r="AV127" s="246"/>
    </row>
    <row r="128" spans="2:48" ht="21" customHeight="1">
      <c r="B128" s="247" t="s">
        <v>578</v>
      </c>
      <c r="C128" s="248" t="s">
        <v>521</v>
      </c>
      <c r="D128" s="249">
        <f t="shared" si="4"/>
        <v>0</v>
      </c>
      <c r="E128" s="250">
        <f t="shared" si="5"/>
        <v>0</v>
      </c>
      <c r="F128" s="251"/>
      <c r="G128" s="252"/>
      <c r="H128" s="252"/>
      <c r="I128" s="253">
        <f t="shared" si="6"/>
        <v>-45657</v>
      </c>
      <c r="J128" s="254"/>
      <c r="K128" s="255"/>
      <c r="L128" s="251"/>
      <c r="M128" s="252"/>
      <c r="N128" s="252"/>
      <c r="O128" s="253">
        <f t="shared" si="7"/>
        <v>-45657</v>
      </c>
      <c r="P128" s="254"/>
      <c r="Q128" s="255"/>
      <c r="R128" s="251"/>
      <c r="S128" s="252"/>
      <c r="T128" s="252"/>
      <c r="U128" s="253">
        <f t="shared" si="8"/>
        <v>-45657</v>
      </c>
      <c r="V128" s="254"/>
      <c r="W128" s="255"/>
      <c r="X128" s="251"/>
      <c r="Y128" s="252"/>
      <c r="Z128" s="252"/>
      <c r="AA128" s="253">
        <f t="shared" si="9"/>
        <v>-45657</v>
      </c>
      <c r="AB128" s="254"/>
      <c r="AC128" s="255"/>
      <c r="AD128" s="251"/>
      <c r="AE128" s="252"/>
      <c r="AF128" s="252"/>
      <c r="AG128" s="253">
        <f t="shared" si="10"/>
        <v>-45657</v>
      </c>
      <c r="AH128" s="254"/>
      <c r="AI128" s="255"/>
      <c r="AJ128" s="251"/>
      <c r="AK128" s="252"/>
      <c r="AL128" s="252"/>
      <c r="AM128" s="253">
        <f t="shared" si="11"/>
        <v>-45657</v>
      </c>
      <c r="AN128" s="254"/>
      <c r="AO128" s="255"/>
      <c r="AP128" s="251"/>
      <c r="AQ128" s="252"/>
      <c r="AR128" s="252"/>
      <c r="AS128" s="253">
        <f t="shared" si="12"/>
        <v>-45657</v>
      </c>
      <c r="AT128" s="254"/>
      <c r="AU128" s="255"/>
      <c r="AV128" s="246"/>
    </row>
    <row r="129" spans="2:48" ht="21" customHeight="1">
      <c r="B129" s="256" t="s">
        <v>579</v>
      </c>
      <c r="C129" s="248" t="s">
        <v>521</v>
      </c>
      <c r="D129" s="249">
        <f t="shared" si="4"/>
        <v>0</v>
      </c>
      <c r="E129" s="250">
        <f t="shared" si="5"/>
        <v>0</v>
      </c>
      <c r="F129" s="257"/>
      <c r="G129" s="258"/>
      <c r="H129" s="258"/>
      <c r="I129" s="253">
        <f t="shared" si="6"/>
        <v>-45657</v>
      </c>
      <c r="J129" s="259"/>
      <c r="K129" s="260"/>
      <c r="L129" s="257"/>
      <c r="M129" s="258"/>
      <c r="N129" s="258"/>
      <c r="O129" s="253">
        <f t="shared" si="7"/>
        <v>-45657</v>
      </c>
      <c r="P129" s="259"/>
      <c r="Q129" s="260"/>
      <c r="R129" s="257"/>
      <c r="S129" s="258"/>
      <c r="T129" s="258"/>
      <c r="U129" s="253">
        <f t="shared" si="8"/>
        <v>-45657</v>
      </c>
      <c r="V129" s="259"/>
      <c r="W129" s="260"/>
      <c r="X129" s="257"/>
      <c r="Y129" s="258"/>
      <c r="Z129" s="258"/>
      <c r="AA129" s="253">
        <f t="shared" si="9"/>
        <v>-45657</v>
      </c>
      <c r="AB129" s="259"/>
      <c r="AC129" s="260"/>
      <c r="AD129" s="257"/>
      <c r="AE129" s="258"/>
      <c r="AF129" s="258"/>
      <c r="AG129" s="253">
        <f t="shared" si="10"/>
        <v>-45657</v>
      </c>
      <c r="AH129" s="259"/>
      <c r="AI129" s="260"/>
      <c r="AJ129" s="257"/>
      <c r="AK129" s="258"/>
      <c r="AL129" s="258"/>
      <c r="AM129" s="253">
        <f t="shared" si="11"/>
        <v>-45657</v>
      </c>
      <c r="AN129" s="259"/>
      <c r="AO129" s="260"/>
      <c r="AP129" s="257"/>
      <c r="AQ129" s="258"/>
      <c r="AR129" s="258"/>
      <c r="AS129" s="253">
        <f t="shared" si="12"/>
        <v>-45657</v>
      </c>
      <c r="AT129" s="259"/>
      <c r="AU129" s="260"/>
      <c r="AV129" s="246"/>
    </row>
    <row r="130" spans="2:48" ht="21" customHeight="1">
      <c r="B130" s="247" t="s">
        <v>580</v>
      </c>
      <c r="C130" s="248" t="s">
        <v>521</v>
      </c>
      <c r="D130" s="249">
        <f t="shared" si="4"/>
        <v>0</v>
      </c>
      <c r="E130" s="250">
        <f t="shared" si="5"/>
        <v>0</v>
      </c>
      <c r="F130" s="251"/>
      <c r="G130" s="252"/>
      <c r="H130" s="252"/>
      <c r="I130" s="253">
        <f t="shared" si="6"/>
        <v>-45657</v>
      </c>
      <c r="J130" s="254"/>
      <c r="K130" s="255"/>
      <c r="L130" s="251"/>
      <c r="M130" s="252"/>
      <c r="N130" s="252"/>
      <c r="O130" s="253">
        <f t="shared" si="7"/>
        <v>-45657</v>
      </c>
      <c r="P130" s="254"/>
      <c r="Q130" s="255"/>
      <c r="R130" s="251"/>
      <c r="S130" s="252"/>
      <c r="T130" s="252"/>
      <c r="U130" s="253">
        <f t="shared" si="8"/>
        <v>-45657</v>
      </c>
      <c r="V130" s="254"/>
      <c r="W130" s="255"/>
      <c r="X130" s="251"/>
      <c r="Y130" s="252"/>
      <c r="Z130" s="252"/>
      <c r="AA130" s="253">
        <f t="shared" si="9"/>
        <v>-45657</v>
      </c>
      <c r="AB130" s="254"/>
      <c r="AC130" s="255"/>
      <c r="AD130" s="251"/>
      <c r="AE130" s="252"/>
      <c r="AF130" s="252"/>
      <c r="AG130" s="253">
        <f t="shared" si="10"/>
        <v>-45657</v>
      </c>
      <c r="AH130" s="254"/>
      <c r="AI130" s="255"/>
      <c r="AJ130" s="251"/>
      <c r="AK130" s="252"/>
      <c r="AL130" s="252"/>
      <c r="AM130" s="253">
        <f t="shared" si="11"/>
        <v>-45657</v>
      </c>
      <c r="AN130" s="254"/>
      <c r="AO130" s="255"/>
      <c r="AP130" s="251"/>
      <c r="AQ130" s="252"/>
      <c r="AR130" s="252"/>
      <c r="AS130" s="253">
        <f t="shared" si="12"/>
        <v>-45657</v>
      </c>
      <c r="AT130" s="254"/>
      <c r="AU130" s="255"/>
      <c r="AV130" s="246"/>
    </row>
    <row r="131" spans="2:48" ht="21" customHeight="1">
      <c r="B131" s="256" t="s">
        <v>581</v>
      </c>
      <c r="C131" s="248" t="s">
        <v>521</v>
      </c>
      <c r="D131" s="249">
        <f t="shared" si="4"/>
        <v>0</v>
      </c>
      <c r="E131" s="250">
        <f t="shared" si="5"/>
        <v>0</v>
      </c>
      <c r="F131" s="257"/>
      <c r="G131" s="258"/>
      <c r="H131" s="258"/>
      <c r="I131" s="253">
        <f t="shared" si="6"/>
        <v>-45657</v>
      </c>
      <c r="J131" s="259"/>
      <c r="K131" s="260"/>
      <c r="L131" s="257"/>
      <c r="M131" s="258"/>
      <c r="N131" s="258"/>
      <c r="O131" s="253">
        <f t="shared" si="7"/>
        <v>-45657</v>
      </c>
      <c r="P131" s="259"/>
      <c r="Q131" s="260"/>
      <c r="R131" s="257"/>
      <c r="S131" s="258"/>
      <c r="T131" s="258"/>
      <c r="U131" s="253">
        <f t="shared" si="8"/>
        <v>-45657</v>
      </c>
      <c r="V131" s="259"/>
      <c r="W131" s="260"/>
      <c r="X131" s="257"/>
      <c r="Y131" s="258"/>
      <c r="Z131" s="258"/>
      <c r="AA131" s="253">
        <f t="shared" si="9"/>
        <v>-45657</v>
      </c>
      <c r="AB131" s="259"/>
      <c r="AC131" s="260"/>
      <c r="AD131" s="257"/>
      <c r="AE131" s="258"/>
      <c r="AF131" s="258"/>
      <c r="AG131" s="253">
        <f t="shared" si="10"/>
        <v>-45657</v>
      </c>
      <c r="AH131" s="259"/>
      <c r="AI131" s="260"/>
      <c r="AJ131" s="257"/>
      <c r="AK131" s="258"/>
      <c r="AL131" s="258"/>
      <c r="AM131" s="253">
        <f t="shared" si="11"/>
        <v>-45657</v>
      </c>
      <c r="AN131" s="259"/>
      <c r="AO131" s="260"/>
      <c r="AP131" s="257"/>
      <c r="AQ131" s="258"/>
      <c r="AR131" s="258"/>
      <c r="AS131" s="253">
        <f t="shared" si="12"/>
        <v>-45657</v>
      </c>
      <c r="AT131" s="259"/>
      <c r="AU131" s="260"/>
      <c r="AV131" s="246"/>
    </row>
    <row r="132" spans="2:48" ht="21" customHeight="1">
      <c r="B132" s="247" t="s">
        <v>582</v>
      </c>
      <c r="C132" s="248" t="s">
        <v>521</v>
      </c>
      <c r="D132" s="249">
        <f t="shared" si="4"/>
        <v>0</v>
      </c>
      <c r="E132" s="250">
        <f t="shared" si="5"/>
        <v>0</v>
      </c>
      <c r="F132" s="251"/>
      <c r="G132" s="252"/>
      <c r="H132" s="252"/>
      <c r="I132" s="253">
        <f t="shared" si="6"/>
        <v>-45657</v>
      </c>
      <c r="J132" s="254"/>
      <c r="K132" s="255"/>
      <c r="L132" s="251"/>
      <c r="M132" s="252"/>
      <c r="N132" s="252"/>
      <c r="O132" s="253">
        <f t="shared" si="7"/>
        <v>-45657</v>
      </c>
      <c r="P132" s="254"/>
      <c r="Q132" s="255"/>
      <c r="R132" s="251"/>
      <c r="S132" s="252"/>
      <c r="T132" s="252"/>
      <c r="U132" s="253">
        <f t="shared" si="8"/>
        <v>-45657</v>
      </c>
      <c r="V132" s="254"/>
      <c r="W132" s="255"/>
      <c r="X132" s="251"/>
      <c r="Y132" s="252"/>
      <c r="Z132" s="252"/>
      <c r="AA132" s="253">
        <f t="shared" si="9"/>
        <v>-45657</v>
      </c>
      <c r="AB132" s="254"/>
      <c r="AC132" s="255"/>
      <c r="AD132" s="251"/>
      <c r="AE132" s="252"/>
      <c r="AF132" s="252"/>
      <c r="AG132" s="253">
        <f t="shared" si="10"/>
        <v>-45657</v>
      </c>
      <c r="AH132" s="254"/>
      <c r="AI132" s="255"/>
      <c r="AJ132" s="251"/>
      <c r="AK132" s="252"/>
      <c r="AL132" s="252"/>
      <c r="AM132" s="253">
        <f t="shared" si="11"/>
        <v>-45657</v>
      </c>
      <c r="AN132" s="254"/>
      <c r="AO132" s="255"/>
      <c r="AP132" s="251"/>
      <c r="AQ132" s="252"/>
      <c r="AR132" s="252"/>
      <c r="AS132" s="253">
        <f t="shared" si="12"/>
        <v>-45657</v>
      </c>
      <c r="AT132" s="254"/>
      <c r="AU132" s="255"/>
      <c r="AV132" s="246"/>
    </row>
    <row r="133" spans="2:48" ht="21" customHeight="1">
      <c r="B133" s="256" t="s">
        <v>583</v>
      </c>
      <c r="C133" s="248" t="s">
        <v>521</v>
      </c>
      <c r="D133" s="249">
        <f t="shared" si="4"/>
        <v>0</v>
      </c>
      <c r="E133" s="250">
        <f t="shared" si="5"/>
        <v>0</v>
      </c>
      <c r="F133" s="257"/>
      <c r="G133" s="258"/>
      <c r="H133" s="258"/>
      <c r="I133" s="253">
        <f t="shared" si="6"/>
        <v>-45657</v>
      </c>
      <c r="J133" s="259"/>
      <c r="K133" s="260"/>
      <c r="L133" s="257"/>
      <c r="M133" s="258"/>
      <c r="N133" s="258"/>
      <c r="O133" s="253">
        <f t="shared" si="7"/>
        <v>-45657</v>
      </c>
      <c r="P133" s="259"/>
      <c r="Q133" s="260"/>
      <c r="R133" s="257"/>
      <c r="S133" s="258"/>
      <c r="T133" s="258"/>
      <c r="U133" s="253">
        <f t="shared" si="8"/>
        <v>-45657</v>
      </c>
      <c r="V133" s="259"/>
      <c r="W133" s="260"/>
      <c r="X133" s="257"/>
      <c r="Y133" s="258"/>
      <c r="Z133" s="258"/>
      <c r="AA133" s="253">
        <f t="shared" si="9"/>
        <v>-45657</v>
      </c>
      <c r="AB133" s="259"/>
      <c r="AC133" s="260"/>
      <c r="AD133" s="257"/>
      <c r="AE133" s="258"/>
      <c r="AF133" s="258"/>
      <c r="AG133" s="253">
        <f t="shared" si="10"/>
        <v>-45657</v>
      </c>
      <c r="AH133" s="259"/>
      <c r="AI133" s="260"/>
      <c r="AJ133" s="257"/>
      <c r="AK133" s="258"/>
      <c r="AL133" s="258"/>
      <c r="AM133" s="253">
        <f t="shared" si="11"/>
        <v>-45657</v>
      </c>
      <c r="AN133" s="259"/>
      <c r="AO133" s="260"/>
      <c r="AP133" s="257"/>
      <c r="AQ133" s="258"/>
      <c r="AR133" s="258"/>
      <c r="AS133" s="253">
        <f t="shared" si="12"/>
        <v>-45657</v>
      </c>
      <c r="AT133" s="259"/>
      <c r="AU133" s="260"/>
      <c r="AV133" s="246"/>
    </row>
    <row r="134" spans="2:48" ht="21" customHeight="1">
      <c r="B134" s="247" t="s">
        <v>584</v>
      </c>
      <c r="C134" s="248" t="s">
        <v>521</v>
      </c>
      <c r="D134" s="249">
        <f t="shared" si="4"/>
        <v>0</v>
      </c>
      <c r="E134" s="250">
        <f t="shared" si="5"/>
        <v>0</v>
      </c>
      <c r="F134" s="251"/>
      <c r="G134" s="252"/>
      <c r="H134" s="252"/>
      <c r="I134" s="253">
        <f t="shared" si="6"/>
        <v>-45657</v>
      </c>
      <c r="J134" s="254"/>
      <c r="K134" s="255"/>
      <c r="L134" s="251"/>
      <c r="M134" s="252"/>
      <c r="N134" s="252"/>
      <c r="O134" s="253">
        <f t="shared" si="7"/>
        <v>-45657</v>
      </c>
      <c r="P134" s="254"/>
      <c r="Q134" s="255"/>
      <c r="R134" s="251"/>
      <c r="S134" s="252"/>
      <c r="T134" s="252"/>
      <c r="U134" s="253">
        <f t="shared" si="8"/>
        <v>-45657</v>
      </c>
      <c r="V134" s="254"/>
      <c r="W134" s="255"/>
      <c r="X134" s="251"/>
      <c r="Y134" s="252"/>
      <c r="Z134" s="252"/>
      <c r="AA134" s="253">
        <f t="shared" si="9"/>
        <v>-45657</v>
      </c>
      <c r="AB134" s="254"/>
      <c r="AC134" s="255"/>
      <c r="AD134" s="251"/>
      <c r="AE134" s="252"/>
      <c r="AF134" s="252"/>
      <c r="AG134" s="253">
        <f t="shared" si="10"/>
        <v>-45657</v>
      </c>
      <c r="AH134" s="254"/>
      <c r="AI134" s="255"/>
      <c r="AJ134" s="251"/>
      <c r="AK134" s="252"/>
      <c r="AL134" s="252"/>
      <c r="AM134" s="253">
        <f t="shared" si="11"/>
        <v>-45657</v>
      </c>
      <c r="AN134" s="254"/>
      <c r="AO134" s="255"/>
      <c r="AP134" s="251"/>
      <c r="AQ134" s="252"/>
      <c r="AR134" s="252"/>
      <c r="AS134" s="253">
        <f t="shared" si="12"/>
        <v>-45657</v>
      </c>
      <c r="AT134" s="254"/>
      <c r="AU134" s="255"/>
      <c r="AV134" s="246"/>
    </row>
    <row r="135" spans="2:48" ht="21" customHeight="1">
      <c r="B135" s="256" t="s">
        <v>585</v>
      </c>
      <c r="C135" s="248" t="s">
        <v>521</v>
      </c>
      <c r="D135" s="249">
        <f t="shared" si="4"/>
        <v>0</v>
      </c>
      <c r="E135" s="250">
        <f t="shared" si="5"/>
        <v>0</v>
      </c>
      <c r="F135" s="257"/>
      <c r="G135" s="258"/>
      <c r="H135" s="258"/>
      <c r="I135" s="253">
        <f t="shared" si="6"/>
        <v>-45657</v>
      </c>
      <c r="J135" s="259"/>
      <c r="K135" s="260"/>
      <c r="L135" s="257"/>
      <c r="M135" s="258"/>
      <c r="N135" s="258"/>
      <c r="O135" s="253">
        <f t="shared" si="7"/>
        <v>-45657</v>
      </c>
      <c r="P135" s="259"/>
      <c r="Q135" s="260"/>
      <c r="R135" s="257"/>
      <c r="S135" s="258"/>
      <c r="T135" s="258"/>
      <c r="U135" s="253">
        <f t="shared" si="8"/>
        <v>-45657</v>
      </c>
      <c r="V135" s="259"/>
      <c r="W135" s="260"/>
      <c r="X135" s="257"/>
      <c r="Y135" s="258"/>
      <c r="Z135" s="258"/>
      <c r="AA135" s="253">
        <f t="shared" si="9"/>
        <v>-45657</v>
      </c>
      <c r="AB135" s="259"/>
      <c r="AC135" s="260"/>
      <c r="AD135" s="257"/>
      <c r="AE135" s="258"/>
      <c r="AF135" s="258"/>
      <c r="AG135" s="253">
        <f t="shared" si="10"/>
        <v>-45657</v>
      </c>
      <c r="AH135" s="259"/>
      <c r="AI135" s="260"/>
      <c r="AJ135" s="257"/>
      <c r="AK135" s="258"/>
      <c r="AL135" s="258"/>
      <c r="AM135" s="253">
        <f t="shared" si="11"/>
        <v>-45657</v>
      </c>
      <c r="AN135" s="259"/>
      <c r="AO135" s="260"/>
      <c r="AP135" s="257"/>
      <c r="AQ135" s="258"/>
      <c r="AR135" s="258"/>
      <c r="AS135" s="253">
        <f t="shared" si="12"/>
        <v>-45657</v>
      </c>
      <c r="AT135" s="259"/>
      <c r="AU135" s="260"/>
      <c r="AV135" s="246"/>
    </row>
    <row r="136" spans="2:48" ht="21" customHeight="1">
      <c r="B136" s="247" t="s">
        <v>586</v>
      </c>
      <c r="C136" s="248" t="s">
        <v>521</v>
      </c>
      <c r="D136" s="249">
        <f t="shared" si="4"/>
        <v>0</v>
      </c>
      <c r="E136" s="250">
        <f t="shared" si="5"/>
        <v>0</v>
      </c>
      <c r="F136" s="251"/>
      <c r="G136" s="252"/>
      <c r="H136" s="252"/>
      <c r="I136" s="253">
        <f t="shared" si="6"/>
        <v>-45657</v>
      </c>
      <c r="J136" s="254"/>
      <c r="K136" s="255"/>
      <c r="L136" s="251"/>
      <c r="M136" s="252"/>
      <c r="N136" s="252"/>
      <c r="O136" s="253">
        <f t="shared" si="7"/>
        <v>-45657</v>
      </c>
      <c r="P136" s="254"/>
      <c r="Q136" s="255"/>
      <c r="R136" s="251"/>
      <c r="S136" s="252"/>
      <c r="T136" s="252"/>
      <c r="U136" s="253">
        <f t="shared" si="8"/>
        <v>-45657</v>
      </c>
      <c r="V136" s="254"/>
      <c r="W136" s="255"/>
      <c r="X136" s="251"/>
      <c r="Y136" s="252"/>
      <c r="Z136" s="252"/>
      <c r="AA136" s="253">
        <f t="shared" si="9"/>
        <v>-45657</v>
      </c>
      <c r="AB136" s="254"/>
      <c r="AC136" s="255"/>
      <c r="AD136" s="251"/>
      <c r="AE136" s="252"/>
      <c r="AF136" s="252"/>
      <c r="AG136" s="253">
        <f t="shared" si="10"/>
        <v>-45657</v>
      </c>
      <c r="AH136" s="254"/>
      <c r="AI136" s="255"/>
      <c r="AJ136" s="251"/>
      <c r="AK136" s="252"/>
      <c r="AL136" s="252"/>
      <c r="AM136" s="253">
        <f t="shared" si="11"/>
        <v>-45657</v>
      </c>
      <c r="AN136" s="254"/>
      <c r="AO136" s="255"/>
      <c r="AP136" s="251"/>
      <c r="AQ136" s="252"/>
      <c r="AR136" s="252"/>
      <c r="AS136" s="253">
        <f t="shared" si="12"/>
        <v>-45657</v>
      </c>
      <c r="AT136" s="254"/>
      <c r="AU136" s="255"/>
      <c r="AV136" s="246"/>
    </row>
    <row r="137" spans="2:48" ht="21" customHeight="1">
      <c r="B137" s="256" t="s">
        <v>587</v>
      </c>
      <c r="C137" s="248" t="s">
        <v>521</v>
      </c>
      <c r="D137" s="249">
        <f t="shared" si="4"/>
        <v>0</v>
      </c>
      <c r="E137" s="250">
        <f t="shared" si="5"/>
        <v>0</v>
      </c>
      <c r="F137" s="257"/>
      <c r="G137" s="258"/>
      <c r="H137" s="258"/>
      <c r="I137" s="253">
        <f t="shared" si="6"/>
        <v>-45657</v>
      </c>
      <c r="J137" s="259"/>
      <c r="K137" s="260"/>
      <c r="L137" s="257"/>
      <c r="M137" s="258"/>
      <c r="N137" s="258"/>
      <c r="O137" s="253">
        <f t="shared" si="7"/>
        <v>-45657</v>
      </c>
      <c r="P137" s="259"/>
      <c r="Q137" s="260"/>
      <c r="R137" s="257"/>
      <c r="S137" s="258"/>
      <c r="T137" s="258"/>
      <c r="U137" s="253">
        <f t="shared" si="8"/>
        <v>-45657</v>
      </c>
      <c r="V137" s="259"/>
      <c r="W137" s="260"/>
      <c r="X137" s="257"/>
      <c r="Y137" s="258"/>
      <c r="Z137" s="258"/>
      <c r="AA137" s="253">
        <f t="shared" si="9"/>
        <v>-45657</v>
      </c>
      <c r="AB137" s="259"/>
      <c r="AC137" s="260"/>
      <c r="AD137" s="257"/>
      <c r="AE137" s="258"/>
      <c r="AF137" s="258"/>
      <c r="AG137" s="253">
        <f t="shared" si="10"/>
        <v>-45657</v>
      </c>
      <c r="AH137" s="259"/>
      <c r="AI137" s="260"/>
      <c r="AJ137" s="257"/>
      <c r="AK137" s="258"/>
      <c r="AL137" s="258"/>
      <c r="AM137" s="253">
        <f t="shared" si="11"/>
        <v>-45657</v>
      </c>
      <c r="AN137" s="259"/>
      <c r="AO137" s="260"/>
      <c r="AP137" s="257"/>
      <c r="AQ137" s="258"/>
      <c r="AR137" s="258"/>
      <c r="AS137" s="253">
        <f t="shared" si="12"/>
        <v>-45657</v>
      </c>
      <c r="AT137" s="259"/>
      <c r="AU137" s="260"/>
      <c r="AV137" s="246"/>
    </row>
    <row r="138" spans="2:48" ht="21" customHeight="1">
      <c r="B138" s="247" t="s">
        <v>588</v>
      </c>
      <c r="C138" s="248" t="s">
        <v>521</v>
      </c>
      <c r="D138" s="249">
        <f t="shared" si="4"/>
        <v>0</v>
      </c>
      <c r="E138" s="250">
        <f t="shared" si="5"/>
        <v>0</v>
      </c>
      <c r="F138" s="251"/>
      <c r="G138" s="252"/>
      <c r="H138" s="252"/>
      <c r="I138" s="253">
        <f t="shared" si="6"/>
        <v>-45657</v>
      </c>
      <c r="J138" s="254"/>
      <c r="K138" s="255"/>
      <c r="L138" s="251"/>
      <c r="M138" s="252"/>
      <c r="N138" s="252"/>
      <c r="O138" s="253">
        <f t="shared" si="7"/>
        <v>-45657</v>
      </c>
      <c r="P138" s="254"/>
      <c r="Q138" s="255"/>
      <c r="R138" s="251"/>
      <c r="S138" s="252"/>
      <c r="T138" s="252"/>
      <c r="U138" s="253">
        <f t="shared" si="8"/>
        <v>-45657</v>
      </c>
      <c r="V138" s="254"/>
      <c r="W138" s="255"/>
      <c r="X138" s="251"/>
      <c r="Y138" s="252"/>
      <c r="Z138" s="252"/>
      <c r="AA138" s="253">
        <f t="shared" si="9"/>
        <v>-45657</v>
      </c>
      <c r="AB138" s="254"/>
      <c r="AC138" s="255"/>
      <c r="AD138" s="251"/>
      <c r="AE138" s="252"/>
      <c r="AF138" s="252"/>
      <c r="AG138" s="253">
        <f t="shared" si="10"/>
        <v>-45657</v>
      </c>
      <c r="AH138" s="254"/>
      <c r="AI138" s="255"/>
      <c r="AJ138" s="251"/>
      <c r="AK138" s="252"/>
      <c r="AL138" s="252"/>
      <c r="AM138" s="253">
        <f t="shared" si="11"/>
        <v>-45657</v>
      </c>
      <c r="AN138" s="254"/>
      <c r="AO138" s="255"/>
      <c r="AP138" s="251"/>
      <c r="AQ138" s="252"/>
      <c r="AR138" s="252"/>
      <c r="AS138" s="253">
        <f t="shared" si="12"/>
        <v>-45657</v>
      </c>
      <c r="AT138" s="254"/>
      <c r="AU138" s="255"/>
      <c r="AV138" s="246"/>
    </row>
    <row r="139" spans="2:48" ht="21" customHeight="1">
      <c r="B139" s="256" t="s">
        <v>589</v>
      </c>
      <c r="C139" s="248" t="s">
        <v>521</v>
      </c>
      <c r="D139" s="249">
        <f t="shared" si="4"/>
        <v>0</v>
      </c>
      <c r="E139" s="250">
        <f t="shared" si="5"/>
        <v>0</v>
      </c>
      <c r="F139" s="257"/>
      <c r="G139" s="258"/>
      <c r="H139" s="258"/>
      <c r="I139" s="253">
        <f t="shared" si="6"/>
        <v>-45657</v>
      </c>
      <c r="J139" s="259"/>
      <c r="K139" s="260"/>
      <c r="L139" s="257"/>
      <c r="M139" s="258"/>
      <c r="N139" s="258"/>
      <c r="O139" s="253">
        <f t="shared" si="7"/>
        <v>-45657</v>
      </c>
      <c r="P139" s="259"/>
      <c r="Q139" s="260"/>
      <c r="R139" s="257"/>
      <c r="S139" s="258"/>
      <c r="T139" s="258"/>
      <c r="U139" s="253">
        <f t="shared" si="8"/>
        <v>-45657</v>
      </c>
      <c r="V139" s="259"/>
      <c r="W139" s="260"/>
      <c r="X139" s="257"/>
      <c r="Y139" s="258"/>
      <c r="Z139" s="258"/>
      <c r="AA139" s="253">
        <f t="shared" si="9"/>
        <v>-45657</v>
      </c>
      <c r="AB139" s="259"/>
      <c r="AC139" s="260"/>
      <c r="AD139" s="257"/>
      <c r="AE139" s="258"/>
      <c r="AF139" s="258"/>
      <c r="AG139" s="253">
        <f t="shared" si="10"/>
        <v>-45657</v>
      </c>
      <c r="AH139" s="259"/>
      <c r="AI139" s="260"/>
      <c r="AJ139" s="257"/>
      <c r="AK139" s="258"/>
      <c r="AL139" s="258"/>
      <c r="AM139" s="253">
        <f t="shared" si="11"/>
        <v>-45657</v>
      </c>
      <c r="AN139" s="259"/>
      <c r="AO139" s="260"/>
      <c r="AP139" s="257"/>
      <c r="AQ139" s="258"/>
      <c r="AR139" s="258"/>
      <c r="AS139" s="253">
        <f t="shared" si="12"/>
        <v>-45657</v>
      </c>
      <c r="AT139" s="259"/>
      <c r="AU139" s="260"/>
      <c r="AV139" s="246"/>
    </row>
    <row r="140" spans="2:48" ht="21" customHeight="1">
      <c r="B140" s="247" t="s">
        <v>590</v>
      </c>
      <c r="C140" s="248" t="s">
        <v>521</v>
      </c>
      <c r="D140" s="249">
        <f t="shared" si="4"/>
        <v>0</v>
      </c>
      <c r="E140" s="250">
        <f t="shared" si="5"/>
        <v>0</v>
      </c>
      <c r="F140" s="251"/>
      <c r="G140" s="252"/>
      <c r="H140" s="252"/>
      <c r="I140" s="253">
        <f t="shared" si="6"/>
        <v>-45657</v>
      </c>
      <c r="J140" s="254"/>
      <c r="K140" s="255"/>
      <c r="L140" s="251"/>
      <c r="M140" s="252"/>
      <c r="N140" s="252"/>
      <c r="O140" s="253">
        <f t="shared" si="7"/>
        <v>-45657</v>
      </c>
      <c r="P140" s="254"/>
      <c r="Q140" s="255"/>
      <c r="R140" s="251"/>
      <c r="S140" s="252"/>
      <c r="T140" s="252"/>
      <c r="U140" s="253">
        <f t="shared" si="8"/>
        <v>-45657</v>
      </c>
      <c r="V140" s="254"/>
      <c r="W140" s="255"/>
      <c r="X140" s="251"/>
      <c r="Y140" s="252"/>
      <c r="Z140" s="252"/>
      <c r="AA140" s="253">
        <f t="shared" si="9"/>
        <v>-45657</v>
      </c>
      <c r="AB140" s="254"/>
      <c r="AC140" s="255"/>
      <c r="AD140" s="251"/>
      <c r="AE140" s="252"/>
      <c r="AF140" s="252"/>
      <c r="AG140" s="253">
        <f t="shared" si="10"/>
        <v>-45657</v>
      </c>
      <c r="AH140" s="254"/>
      <c r="AI140" s="255"/>
      <c r="AJ140" s="251"/>
      <c r="AK140" s="252"/>
      <c r="AL140" s="252"/>
      <c r="AM140" s="253">
        <f t="shared" si="11"/>
        <v>-45657</v>
      </c>
      <c r="AN140" s="254"/>
      <c r="AO140" s="255"/>
      <c r="AP140" s="251"/>
      <c r="AQ140" s="252"/>
      <c r="AR140" s="252"/>
      <c r="AS140" s="253">
        <f t="shared" si="12"/>
        <v>-45657</v>
      </c>
      <c r="AT140" s="254"/>
      <c r="AU140" s="255"/>
      <c r="AV140" s="246"/>
    </row>
    <row r="141" spans="2:48" ht="21" customHeight="1">
      <c r="B141" s="256" t="s">
        <v>591</v>
      </c>
      <c r="C141" s="248" t="s">
        <v>521</v>
      </c>
      <c r="D141" s="249">
        <f t="shared" si="4"/>
        <v>0</v>
      </c>
      <c r="E141" s="250">
        <f t="shared" si="5"/>
        <v>0</v>
      </c>
      <c r="F141" s="257"/>
      <c r="G141" s="258"/>
      <c r="H141" s="258"/>
      <c r="I141" s="253">
        <f t="shared" si="6"/>
        <v>-45657</v>
      </c>
      <c r="J141" s="259"/>
      <c r="K141" s="260"/>
      <c r="L141" s="257"/>
      <c r="M141" s="258"/>
      <c r="N141" s="258"/>
      <c r="O141" s="253">
        <f t="shared" si="7"/>
        <v>-45657</v>
      </c>
      <c r="P141" s="259"/>
      <c r="Q141" s="260"/>
      <c r="R141" s="257"/>
      <c r="S141" s="258"/>
      <c r="T141" s="258"/>
      <c r="U141" s="253">
        <f t="shared" si="8"/>
        <v>-45657</v>
      </c>
      <c r="V141" s="259"/>
      <c r="W141" s="260"/>
      <c r="X141" s="257"/>
      <c r="Y141" s="258"/>
      <c r="Z141" s="258"/>
      <c r="AA141" s="253">
        <f t="shared" si="9"/>
        <v>-45657</v>
      </c>
      <c r="AB141" s="259"/>
      <c r="AC141" s="260"/>
      <c r="AD141" s="257"/>
      <c r="AE141" s="258"/>
      <c r="AF141" s="258"/>
      <c r="AG141" s="253">
        <f t="shared" si="10"/>
        <v>-45657</v>
      </c>
      <c r="AH141" s="259"/>
      <c r="AI141" s="260"/>
      <c r="AJ141" s="257"/>
      <c r="AK141" s="258"/>
      <c r="AL141" s="258"/>
      <c r="AM141" s="253">
        <f t="shared" si="11"/>
        <v>-45657</v>
      </c>
      <c r="AN141" s="259"/>
      <c r="AO141" s="260"/>
      <c r="AP141" s="257"/>
      <c r="AQ141" s="258"/>
      <c r="AR141" s="258"/>
      <c r="AS141" s="253">
        <f t="shared" si="12"/>
        <v>-45657</v>
      </c>
      <c r="AT141" s="259"/>
      <c r="AU141" s="260"/>
      <c r="AV141" s="246"/>
    </row>
    <row r="142" spans="2:48" ht="21" customHeight="1">
      <c r="B142" s="247" t="s">
        <v>592</v>
      </c>
      <c r="C142" s="248" t="s">
        <v>521</v>
      </c>
      <c r="D142" s="249">
        <f t="shared" si="4"/>
        <v>0</v>
      </c>
      <c r="E142" s="250">
        <f t="shared" si="5"/>
        <v>0</v>
      </c>
      <c r="F142" s="251"/>
      <c r="G142" s="252"/>
      <c r="H142" s="252"/>
      <c r="I142" s="253">
        <f t="shared" si="6"/>
        <v>-45657</v>
      </c>
      <c r="J142" s="254"/>
      <c r="K142" s="255"/>
      <c r="L142" s="251"/>
      <c r="M142" s="252"/>
      <c r="N142" s="252"/>
      <c r="O142" s="253">
        <f t="shared" si="7"/>
        <v>-45657</v>
      </c>
      <c r="P142" s="254"/>
      <c r="Q142" s="255"/>
      <c r="R142" s="251"/>
      <c r="S142" s="252"/>
      <c r="T142" s="252"/>
      <c r="U142" s="253">
        <f t="shared" si="8"/>
        <v>-45657</v>
      </c>
      <c r="V142" s="254"/>
      <c r="W142" s="255"/>
      <c r="X142" s="251"/>
      <c r="Y142" s="252"/>
      <c r="Z142" s="252"/>
      <c r="AA142" s="253">
        <f t="shared" si="9"/>
        <v>-45657</v>
      </c>
      <c r="AB142" s="254"/>
      <c r="AC142" s="255"/>
      <c r="AD142" s="251"/>
      <c r="AE142" s="252"/>
      <c r="AF142" s="252"/>
      <c r="AG142" s="253">
        <f t="shared" si="10"/>
        <v>-45657</v>
      </c>
      <c r="AH142" s="254"/>
      <c r="AI142" s="255"/>
      <c r="AJ142" s="251"/>
      <c r="AK142" s="252"/>
      <c r="AL142" s="252"/>
      <c r="AM142" s="253">
        <f t="shared" si="11"/>
        <v>-45657</v>
      </c>
      <c r="AN142" s="254"/>
      <c r="AO142" s="255"/>
      <c r="AP142" s="251"/>
      <c r="AQ142" s="252"/>
      <c r="AR142" s="252"/>
      <c r="AS142" s="253">
        <f t="shared" si="12"/>
        <v>-45657</v>
      </c>
      <c r="AT142" s="254"/>
      <c r="AU142" s="255"/>
      <c r="AV142" s="246"/>
    </row>
    <row r="143" spans="2:48" ht="21" customHeight="1">
      <c r="B143" s="256" t="s">
        <v>593</v>
      </c>
      <c r="C143" s="248" t="s">
        <v>521</v>
      </c>
      <c r="D143" s="249">
        <f t="shared" si="4"/>
        <v>0</v>
      </c>
      <c r="E143" s="250">
        <f t="shared" si="5"/>
        <v>0</v>
      </c>
      <c r="F143" s="257"/>
      <c r="G143" s="258"/>
      <c r="H143" s="258"/>
      <c r="I143" s="253">
        <f t="shared" si="6"/>
        <v>-45657</v>
      </c>
      <c r="J143" s="259"/>
      <c r="K143" s="260"/>
      <c r="L143" s="257"/>
      <c r="M143" s="258"/>
      <c r="N143" s="258"/>
      <c r="O143" s="253">
        <f t="shared" si="7"/>
        <v>-45657</v>
      </c>
      <c r="P143" s="259"/>
      <c r="Q143" s="260"/>
      <c r="R143" s="257"/>
      <c r="S143" s="258"/>
      <c r="T143" s="258"/>
      <c r="U143" s="253">
        <f t="shared" si="8"/>
        <v>-45657</v>
      </c>
      <c r="V143" s="259"/>
      <c r="W143" s="260"/>
      <c r="X143" s="257"/>
      <c r="Y143" s="258"/>
      <c r="Z143" s="258"/>
      <c r="AA143" s="253">
        <f t="shared" si="9"/>
        <v>-45657</v>
      </c>
      <c r="AB143" s="259"/>
      <c r="AC143" s="260"/>
      <c r="AD143" s="257"/>
      <c r="AE143" s="258"/>
      <c r="AF143" s="258"/>
      <c r="AG143" s="253">
        <f t="shared" si="10"/>
        <v>-45657</v>
      </c>
      <c r="AH143" s="259"/>
      <c r="AI143" s="260"/>
      <c r="AJ143" s="257"/>
      <c r="AK143" s="258"/>
      <c r="AL143" s="258"/>
      <c r="AM143" s="253">
        <f t="shared" si="11"/>
        <v>-45657</v>
      </c>
      <c r="AN143" s="259"/>
      <c r="AO143" s="260"/>
      <c r="AP143" s="257"/>
      <c r="AQ143" s="258"/>
      <c r="AR143" s="258"/>
      <c r="AS143" s="253">
        <f t="shared" si="12"/>
        <v>-45657</v>
      </c>
      <c r="AT143" s="259"/>
      <c r="AU143" s="260"/>
      <c r="AV143" s="246"/>
    </row>
    <row r="144" spans="2:48" ht="21" customHeight="1">
      <c r="B144" s="247" t="s">
        <v>594</v>
      </c>
      <c r="C144" s="248" t="s">
        <v>521</v>
      </c>
      <c r="D144" s="249">
        <f t="shared" ref="D144:D154" si="13">IFERROR((AVERAGE(K144,Q144,W144,AC144,AI144,AO144,AU144)),0)</f>
        <v>0</v>
      </c>
      <c r="E144" s="250">
        <f t="shared" si="5"/>
        <v>0</v>
      </c>
      <c r="F144" s="251"/>
      <c r="G144" s="252"/>
      <c r="H144" s="252"/>
      <c r="I144" s="253">
        <f t="shared" si="6"/>
        <v>-45657</v>
      </c>
      <c r="J144" s="254"/>
      <c r="K144" s="255"/>
      <c r="L144" s="251"/>
      <c r="M144" s="252"/>
      <c r="N144" s="252"/>
      <c r="O144" s="253">
        <f t="shared" si="7"/>
        <v>-45657</v>
      </c>
      <c r="P144" s="254"/>
      <c r="Q144" s="255"/>
      <c r="R144" s="251"/>
      <c r="S144" s="252"/>
      <c r="T144" s="252"/>
      <c r="U144" s="253">
        <f t="shared" si="8"/>
        <v>-45657</v>
      </c>
      <c r="V144" s="254"/>
      <c r="W144" s="255"/>
      <c r="X144" s="251"/>
      <c r="Y144" s="252"/>
      <c r="Z144" s="252"/>
      <c r="AA144" s="253">
        <f t="shared" si="9"/>
        <v>-45657</v>
      </c>
      <c r="AB144" s="254"/>
      <c r="AC144" s="255"/>
      <c r="AD144" s="251"/>
      <c r="AE144" s="252"/>
      <c r="AF144" s="252"/>
      <c r="AG144" s="253">
        <f t="shared" si="10"/>
        <v>-45657</v>
      </c>
      <c r="AH144" s="254"/>
      <c r="AI144" s="255"/>
      <c r="AJ144" s="251"/>
      <c r="AK144" s="252"/>
      <c r="AL144" s="252"/>
      <c r="AM144" s="253">
        <f t="shared" si="11"/>
        <v>-45657</v>
      </c>
      <c r="AN144" s="254"/>
      <c r="AO144" s="255"/>
      <c r="AP144" s="251"/>
      <c r="AQ144" s="252"/>
      <c r="AR144" s="252"/>
      <c r="AS144" s="253">
        <f t="shared" si="12"/>
        <v>-45657</v>
      </c>
      <c r="AT144" s="254"/>
      <c r="AU144" s="255"/>
      <c r="AV144" s="246"/>
    </row>
    <row r="145" spans="2:48" ht="21" customHeight="1">
      <c r="B145" s="256" t="s">
        <v>595</v>
      </c>
      <c r="C145" s="248" t="s">
        <v>521</v>
      </c>
      <c r="D145" s="249">
        <f t="shared" si="13"/>
        <v>0</v>
      </c>
      <c r="E145" s="250">
        <f t="shared" ref="E145:E154" si="14">(I145*F145+O145*L145+U145*R145+X145*AA145+AD145*AG145+AJ145*AM145+AP145*AS145)/(_xlfn.DAYS($L$76,$H$76))</f>
        <v>0</v>
      </c>
      <c r="F145" s="257"/>
      <c r="G145" s="258"/>
      <c r="H145" s="258"/>
      <c r="I145" s="253">
        <f t="shared" ref="I145:I154" si="15">_xlfn.DAYS(H145,G145)-IF(_xlfn.DAYS($H$76,G145)&gt;0,_xlfn.DAYS($H$76,G145),0)-IF(_xlfn.DAYS(H145,$L$76)&gt;0,_xlfn.DAYS(H145,$L$76),0)</f>
        <v>-45657</v>
      </c>
      <c r="J145" s="259"/>
      <c r="K145" s="260"/>
      <c r="L145" s="257"/>
      <c r="M145" s="258"/>
      <c r="N145" s="258"/>
      <c r="O145" s="253">
        <f t="shared" ref="O145:O154" si="16">_xlfn.DAYS(N145,M145)-IF(_xlfn.DAYS($H$76,M145)&gt;0,_xlfn.DAYS($H$76,M145),0)-IF(_xlfn.DAYS(N145,$L$76)&gt;0,_xlfn.DAYS(N145,$L$76),0)</f>
        <v>-45657</v>
      </c>
      <c r="P145" s="259"/>
      <c r="Q145" s="260"/>
      <c r="R145" s="257"/>
      <c r="S145" s="258"/>
      <c r="T145" s="258"/>
      <c r="U145" s="253">
        <f t="shared" ref="U145:U154" si="17">_xlfn.DAYS(T145,S145)-IF(_xlfn.DAYS($H$76,S145)&gt;0,_xlfn.DAYS($H$76,S145),0)-IF(_xlfn.DAYS(T145,$L$76)&gt;0,_xlfn.DAYS(T145,$L$76),0)</f>
        <v>-45657</v>
      </c>
      <c r="V145" s="259"/>
      <c r="W145" s="260"/>
      <c r="X145" s="257"/>
      <c r="Y145" s="258"/>
      <c r="Z145" s="258"/>
      <c r="AA145" s="253">
        <f t="shared" ref="AA145:AA154" si="18">_xlfn.DAYS(Z145,Y145)-IF(_xlfn.DAYS($H$76,Y145)&gt;0,_xlfn.DAYS($H$76,Y145),0)-IF(_xlfn.DAYS(Z145,$L$76)&gt;0,_xlfn.DAYS(Z145,$L$76),0)</f>
        <v>-45657</v>
      </c>
      <c r="AB145" s="259"/>
      <c r="AC145" s="260"/>
      <c r="AD145" s="257"/>
      <c r="AE145" s="258"/>
      <c r="AF145" s="258"/>
      <c r="AG145" s="253">
        <f t="shared" ref="AG145:AG154" si="19">_xlfn.DAYS(AF145,AE145)-IF(_xlfn.DAYS($H$76,AE145)&gt;0,_xlfn.DAYS($H$76,AE145),0)-IF(_xlfn.DAYS(AF145,$L$76)&gt;0,_xlfn.DAYS(AF145,$L$76),0)</f>
        <v>-45657</v>
      </c>
      <c r="AH145" s="259"/>
      <c r="AI145" s="260"/>
      <c r="AJ145" s="257"/>
      <c r="AK145" s="258"/>
      <c r="AL145" s="258"/>
      <c r="AM145" s="253">
        <f t="shared" ref="AM145:AM154" si="20">_xlfn.DAYS(AL145,AK145)-IF(_xlfn.DAYS($H$76,AK145)&gt;0,_xlfn.DAYS($H$76,AK145),0)-IF(_xlfn.DAYS(AL145,$L$76)&gt;0,_xlfn.DAYS(AL145,$L$76),0)</f>
        <v>-45657</v>
      </c>
      <c r="AN145" s="259"/>
      <c r="AO145" s="260"/>
      <c r="AP145" s="257"/>
      <c r="AQ145" s="258"/>
      <c r="AR145" s="258"/>
      <c r="AS145" s="253">
        <f t="shared" ref="AS145:AS154" si="21">_xlfn.DAYS(AR145,AQ145)-IF(_xlfn.DAYS($H$76,AQ145)&gt;0,_xlfn.DAYS($H$76,AQ145),0)-IF(_xlfn.DAYS(AR145,$L$76)&gt;0,_xlfn.DAYS(AR145,$L$76),0)</f>
        <v>-45657</v>
      </c>
      <c r="AT145" s="259"/>
      <c r="AU145" s="260"/>
      <c r="AV145" s="246"/>
    </row>
    <row r="146" spans="2:48" ht="21" customHeight="1">
      <c r="B146" s="247" t="s">
        <v>596</v>
      </c>
      <c r="C146" s="248" t="s">
        <v>521</v>
      </c>
      <c r="D146" s="249">
        <f t="shared" si="13"/>
        <v>0</v>
      </c>
      <c r="E146" s="250">
        <f t="shared" si="14"/>
        <v>0</v>
      </c>
      <c r="F146" s="251"/>
      <c r="G146" s="252"/>
      <c r="H146" s="252"/>
      <c r="I146" s="253">
        <f t="shared" si="15"/>
        <v>-45657</v>
      </c>
      <c r="J146" s="254"/>
      <c r="K146" s="255"/>
      <c r="L146" s="251"/>
      <c r="M146" s="252"/>
      <c r="N146" s="252"/>
      <c r="O146" s="253">
        <f t="shared" si="16"/>
        <v>-45657</v>
      </c>
      <c r="P146" s="254"/>
      <c r="Q146" s="255"/>
      <c r="R146" s="251"/>
      <c r="S146" s="252"/>
      <c r="T146" s="252"/>
      <c r="U146" s="253">
        <f t="shared" si="17"/>
        <v>-45657</v>
      </c>
      <c r="V146" s="254"/>
      <c r="W146" s="255"/>
      <c r="X146" s="251"/>
      <c r="Y146" s="252"/>
      <c r="Z146" s="252"/>
      <c r="AA146" s="253">
        <f t="shared" si="18"/>
        <v>-45657</v>
      </c>
      <c r="AB146" s="254"/>
      <c r="AC146" s="255"/>
      <c r="AD146" s="251"/>
      <c r="AE146" s="252"/>
      <c r="AF146" s="252"/>
      <c r="AG146" s="253">
        <f t="shared" si="19"/>
        <v>-45657</v>
      </c>
      <c r="AH146" s="254"/>
      <c r="AI146" s="255"/>
      <c r="AJ146" s="251"/>
      <c r="AK146" s="252"/>
      <c r="AL146" s="252"/>
      <c r="AM146" s="253">
        <f t="shared" si="20"/>
        <v>-45657</v>
      </c>
      <c r="AN146" s="254"/>
      <c r="AO146" s="255"/>
      <c r="AP146" s="251"/>
      <c r="AQ146" s="252"/>
      <c r="AR146" s="252"/>
      <c r="AS146" s="253">
        <f t="shared" si="21"/>
        <v>-45657</v>
      </c>
      <c r="AT146" s="254"/>
      <c r="AU146" s="255"/>
      <c r="AV146" s="246"/>
    </row>
    <row r="147" spans="2:48" ht="21" customHeight="1">
      <c r="B147" s="256" t="s">
        <v>597</v>
      </c>
      <c r="C147" s="248" t="s">
        <v>521</v>
      </c>
      <c r="D147" s="249">
        <f t="shared" si="13"/>
        <v>0</v>
      </c>
      <c r="E147" s="250">
        <f t="shared" si="14"/>
        <v>0</v>
      </c>
      <c r="F147" s="257"/>
      <c r="G147" s="258"/>
      <c r="H147" s="258"/>
      <c r="I147" s="253">
        <f t="shared" si="15"/>
        <v>-45657</v>
      </c>
      <c r="J147" s="259"/>
      <c r="K147" s="260"/>
      <c r="L147" s="257"/>
      <c r="M147" s="258"/>
      <c r="N147" s="258"/>
      <c r="O147" s="253">
        <f t="shared" si="16"/>
        <v>-45657</v>
      </c>
      <c r="P147" s="259"/>
      <c r="Q147" s="260"/>
      <c r="R147" s="257"/>
      <c r="S147" s="258"/>
      <c r="T147" s="258"/>
      <c r="U147" s="253">
        <f t="shared" si="17"/>
        <v>-45657</v>
      </c>
      <c r="V147" s="259"/>
      <c r="W147" s="260"/>
      <c r="X147" s="257"/>
      <c r="Y147" s="258"/>
      <c r="Z147" s="258"/>
      <c r="AA147" s="253">
        <f t="shared" si="18"/>
        <v>-45657</v>
      </c>
      <c r="AB147" s="259"/>
      <c r="AC147" s="260"/>
      <c r="AD147" s="257"/>
      <c r="AE147" s="258"/>
      <c r="AF147" s="258"/>
      <c r="AG147" s="253">
        <f t="shared" si="19"/>
        <v>-45657</v>
      </c>
      <c r="AH147" s="259"/>
      <c r="AI147" s="260"/>
      <c r="AJ147" s="257"/>
      <c r="AK147" s="258"/>
      <c r="AL147" s="258"/>
      <c r="AM147" s="253">
        <f t="shared" si="20"/>
        <v>-45657</v>
      </c>
      <c r="AN147" s="259"/>
      <c r="AO147" s="260"/>
      <c r="AP147" s="257"/>
      <c r="AQ147" s="258"/>
      <c r="AR147" s="258"/>
      <c r="AS147" s="253">
        <f t="shared" si="21"/>
        <v>-45657</v>
      </c>
      <c r="AT147" s="259"/>
      <c r="AU147" s="260"/>
      <c r="AV147" s="246"/>
    </row>
    <row r="148" spans="2:48" ht="21" customHeight="1">
      <c r="B148" s="247" t="s">
        <v>598</v>
      </c>
      <c r="C148" s="248" t="s">
        <v>521</v>
      </c>
      <c r="D148" s="249">
        <f t="shared" si="13"/>
        <v>0</v>
      </c>
      <c r="E148" s="250">
        <f t="shared" si="14"/>
        <v>0</v>
      </c>
      <c r="F148" s="251"/>
      <c r="G148" s="252"/>
      <c r="H148" s="252"/>
      <c r="I148" s="253">
        <f t="shared" si="15"/>
        <v>-45657</v>
      </c>
      <c r="J148" s="254"/>
      <c r="K148" s="255"/>
      <c r="L148" s="251"/>
      <c r="M148" s="252"/>
      <c r="N148" s="252"/>
      <c r="O148" s="253">
        <f t="shared" si="16"/>
        <v>-45657</v>
      </c>
      <c r="P148" s="254"/>
      <c r="Q148" s="255"/>
      <c r="R148" s="251"/>
      <c r="S148" s="252"/>
      <c r="T148" s="252"/>
      <c r="U148" s="253">
        <f t="shared" si="17"/>
        <v>-45657</v>
      </c>
      <c r="V148" s="254"/>
      <c r="W148" s="255"/>
      <c r="X148" s="251"/>
      <c r="Y148" s="252"/>
      <c r="Z148" s="252"/>
      <c r="AA148" s="253">
        <f t="shared" si="18"/>
        <v>-45657</v>
      </c>
      <c r="AB148" s="254"/>
      <c r="AC148" s="255"/>
      <c r="AD148" s="251"/>
      <c r="AE148" s="252"/>
      <c r="AF148" s="252"/>
      <c r="AG148" s="253">
        <f t="shared" si="19"/>
        <v>-45657</v>
      </c>
      <c r="AH148" s="254"/>
      <c r="AI148" s="255"/>
      <c r="AJ148" s="251"/>
      <c r="AK148" s="252"/>
      <c r="AL148" s="252"/>
      <c r="AM148" s="253">
        <f t="shared" si="20"/>
        <v>-45657</v>
      </c>
      <c r="AN148" s="254"/>
      <c r="AO148" s="255"/>
      <c r="AP148" s="251"/>
      <c r="AQ148" s="252"/>
      <c r="AR148" s="252"/>
      <c r="AS148" s="253">
        <f t="shared" si="21"/>
        <v>-45657</v>
      </c>
      <c r="AT148" s="254"/>
      <c r="AU148" s="255"/>
      <c r="AV148" s="246"/>
    </row>
    <row r="149" spans="2:48" ht="21" customHeight="1">
      <c r="B149" s="256" t="s">
        <v>599</v>
      </c>
      <c r="C149" s="248" t="s">
        <v>521</v>
      </c>
      <c r="D149" s="249">
        <f t="shared" si="13"/>
        <v>0</v>
      </c>
      <c r="E149" s="250">
        <f t="shared" si="14"/>
        <v>0</v>
      </c>
      <c r="F149" s="257"/>
      <c r="G149" s="258"/>
      <c r="H149" s="258"/>
      <c r="I149" s="253">
        <f t="shared" si="15"/>
        <v>-45657</v>
      </c>
      <c r="J149" s="259"/>
      <c r="K149" s="260"/>
      <c r="L149" s="257"/>
      <c r="M149" s="258"/>
      <c r="N149" s="258"/>
      <c r="O149" s="253">
        <f t="shared" si="16"/>
        <v>-45657</v>
      </c>
      <c r="P149" s="259"/>
      <c r="Q149" s="260"/>
      <c r="R149" s="257"/>
      <c r="S149" s="258"/>
      <c r="T149" s="258"/>
      <c r="U149" s="253">
        <f t="shared" si="17"/>
        <v>-45657</v>
      </c>
      <c r="V149" s="259"/>
      <c r="W149" s="260"/>
      <c r="X149" s="257"/>
      <c r="Y149" s="258"/>
      <c r="Z149" s="258"/>
      <c r="AA149" s="253">
        <f t="shared" si="18"/>
        <v>-45657</v>
      </c>
      <c r="AB149" s="259"/>
      <c r="AC149" s="260"/>
      <c r="AD149" s="257"/>
      <c r="AE149" s="258"/>
      <c r="AF149" s="258"/>
      <c r="AG149" s="253">
        <f t="shared" si="19"/>
        <v>-45657</v>
      </c>
      <c r="AH149" s="259"/>
      <c r="AI149" s="260"/>
      <c r="AJ149" s="257"/>
      <c r="AK149" s="258"/>
      <c r="AL149" s="258"/>
      <c r="AM149" s="253">
        <f t="shared" si="20"/>
        <v>-45657</v>
      </c>
      <c r="AN149" s="259"/>
      <c r="AO149" s="260"/>
      <c r="AP149" s="257"/>
      <c r="AQ149" s="258"/>
      <c r="AR149" s="258"/>
      <c r="AS149" s="253">
        <f t="shared" si="21"/>
        <v>-45657</v>
      </c>
      <c r="AT149" s="259"/>
      <c r="AU149" s="260"/>
      <c r="AV149" s="246"/>
    </row>
    <row r="150" spans="2:48" ht="21" customHeight="1">
      <c r="B150" s="247" t="s">
        <v>600</v>
      </c>
      <c r="C150" s="248" t="s">
        <v>521</v>
      </c>
      <c r="D150" s="249">
        <f t="shared" si="13"/>
        <v>0</v>
      </c>
      <c r="E150" s="250">
        <f t="shared" si="14"/>
        <v>0</v>
      </c>
      <c r="F150" s="251"/>
      <c r="G150" s="252"/>
      <c r="H150" s="252"/>
      <c r="I150" s="253">
        <f t="shared" si="15"/>
        <v>-45657</v>
      </c>
      <c r="J150" s="254"/>
      <c r="K150" s="255"/>
      <c r="L150" s="251"/>
      <c r="M150" s="252"/>
      <c r="N150" s="252"/>
      <c r="O150" s="253">
        <f t="shared" si="16"/>
        <v>-45657</v>
      </c>
      <c r="P150" s="254"/>
      <c r="Q150" s="255"/>
      <c r="R150" s="251"/>
      <c r="S150" s="252"/>
      <c r="T150" s="252"/>
      <c r="U150" s="253">
        <f t="shared" si="17"/>
        <v>-45657</v>
      </c>
      <c r="V150" s="254"/>
      <c r="W150" s="255"/>
      <c r="X150" s="251"/>
      <c r="Y150" s="252"/>
      <c r="Z150" s="252"/>
      <c r="AA150" s="253">
        <f t="shared" si="18"/>
        <v>-45657</v>
      </c>
      <c r="AB150" s="254"/>
      <c r="AC150" s="255"/>
      <c r="AD150" s="251"/>
      <c r="AE150" s="252"/>
      <c r="AF150" s="252"/>
      <c r="AG150" s="253">
        <f t="shared" si="19"/>
        <v>-45657</v>
      </c>
      <c r="AH150" s="254"/>
      <c r="AI150" s="255"/>
      <c r="AJ150" s="251"/>
      <c r="AK150" s="252"/>
      <c r="AL150" s="252"/>
      <c r="AM150" s="253">
        <f t="shared" si="20"/>
        <v>-45657</v>
      </c>
      <c r="AN150" s="254"/>
      <c r="AO150" s="255"/>
      <c r="AP150" s="251"/>
      <c r="AQ150" s="252"/>
      <c r="AR150" s="252"/>
      <c r="AS150" s="253">
        <f t="shared" si="21"/>
        <v>-45657</v>
      </c>
      <c r="AT150" s="254"/>
      <c r="AU150" s="255"/>
      <c r="AV150" s="246"/>
    </row>
    <row r="151" spans="2:48" ht="21" customHeight="1">
      <c r="B151" s="256" t="s">
        <v>601</v>
      </c>
      <c r="C151" s="248" t="s">
        <v>521</v>
      </c>
      <c r="D151" s="249">
        <f t="shared" si="13"/>
        <v>0</v>
      </c>
      <c r="E151" s="250">
        <f t="shared" si="14"/>
        <v>0</v>
      </c>
      <c r="F151" s="257"/>
      <c r="G151" s="258"/>
      <c r="H151" s="258"/>
      <c r="I151" s="253">
        <f t="shared" si="15"/>
        <v>-45657</v>
      </c>
      <c r="J151" s="259"/>
      <c r="K151" s="260"/>
      <c r="L151" s="257"/>
      <c r="M151" s="258"/>
      <c r="N151" s="258"/>
      <c r="O151" s="253">
        <f t="shared" si="16"/>
        <v>-45657</v>
      </c>
      <c r="P151" s="259"/>
      <c r="Q151" s="260"/>
      <c r="R151" s="257"/>
      <c r="S151" s="258"/>
      <c r="T151" s="258"/>
      <c r="U151" s="253">
        <f t="shared" si="17"/>
        <v>-45657</v>
      </c>
      <c r="V151" s="259"/>
      <c r="W151" s="260"/>
      <c r="X151" s="257"/>
      <c r="Y151" s="258"/>
      <c r="Z151" s="258"/>
      <c r="AA151" s="253">
        <f t="shared" si="18"/>
        <v>-45657</v>
      </c>
      <c r="AB151" s="259"/>
      <c r="AC151" s="260"/>
      <c r="AD151" s="257"/>
      <c r="AE151" s="258"/>
      <c r="AF151" s="258"/>
      <c r="AG151" s="253">
        <f t="shared" si="19"/>
        <v>-45657</v>
      </c>
      <c r="AH151" s="259"/>
      <c r="AI151" s="260"/>
      <c r="AJ151" s="257"/>
      <c r="AK151" s="258"/>
      <c r="AL151" s="258"/>
      <c r="AM151" s="253">
        <f t="shared" si="20"/>
        <v>-45657</v>
      </c>
      <c r="AN151" s="259"/>
      <c r="AO151" s="260"/>
      <c r="AP151" s="257"/>
      <c r="AQ151" s="258"/>
      <c r="AR151" s="258"/>
      <c r="AS151" s="253">
        <f t="shared" si="21"/>
        <v>-45657</v>
      </c>
      <c r="AT151" s="259"/>
      <c r="AU151" s="260"/>
      <c r="AV151" s="246"/>
    </row>
    <row r="152" spans="2:48" ht="21" customHeight="1">
      <c r="B152" s="247" t="s">
        <v>602</v>
      </c>
      <c r="C152" s="248" t="s">
        <v>521</v>
      </c>
      <c r="D152" s="249">
        <f t="shared" si="13"/>
        <v>0</v>
      </c>
      <c r="E152" s="250">
        <f t="shared" si="14"/>
        <v>0</v>
      </c>
      <c r="F152" s="251"/>
      <c r="G152" s="252"/>
      <c r="H152" s="252"/>
      <c r="I152" s="253">
        <f t="shared" si="15"/>
        <v>-45657</v>
      </c>
      <c r="J152" s="254"/>
      <c r="K152" s="255"/>
      <c r="L152" s="251"/>
      <c r="M152" s="252"/>
      <c r="N152" s="252"/>
      <c r="O152" s="253">
        <f t="shared" si="16"/>
        <v>-45657</v>
      </c>
      <c r="P152" s="254"/>
      <c r="Q152" s="255"/>
      <c r="R152" s="251"/>
      <c r="S152" s="252"/>
      <c r="T152" s="252"/>
      <c r="U152" s="253">
        <f t="shared" si="17"/>
        <v>-45657</v>
      </c>
      <c r="V152" s="254"/>
      <c r="W152" s="255"/>
      <c r="X152" s="251"/>
      <c r="Y152" s="252"/>
      <c r="Z152" s="252"/>
      <c r="AA152" s="253">
        <f t="shared" si="18"/>
        <v>-45657</v>
      </c>
      <c r="AB152" s="254"/>
      <c r="AC152" s="255"/>
      <c r="AD152" s="251"/>
      <c r="AE152" s="252"/>
      <c r="AF152" s="252"/>
      <c r="AG152" s="253">
        <f t="shared" si="19"/>
        <v>-45657</v>
      </c>
      <c r="AH152" s="254"/>
      <c r="AI152" s="255"/>
      <c r="AJ152" s="251"/>
      <c r="AK152" s="252"/>
      <c r="AL152" s="252"/>
      <c r="AM152" s="253">
        <f t="shared" si="20"/>
        <v>-45657</v>
      </c>
      <c r="AN152" s="254"/>
      <c r="AO152" s="255"/>
      <c r="AP152" s="251"/>
      <c r="AQ152" s="252"/>
      <c r="AR152" s="252"/>
      <c r="AS152" s="253">
        <f t="shared" si="21"/>
        <v>-45657</v>
      </c>
      <c r="AT152" s="254"/>
      <c r="AU152" s="255"/>
      <c r="AV152" s="246"/>
    </row>
    <row r="153" spans="2:48" ht="21" customHeight="1">
      <c r="B153" s="256" t="s">
        <v>603</v>
      </c>
      <c r="C153" s="248" t="s">
        <v>521</v>
      </c>
      <c r="D153" s="249">
        <f t="shared" si="13"/>
        <v>0</v>
      </c>
      <c r="E153" s="250">
        <f t="shared" si="14"/>
        <v>0</v>
      </c>
      <c r="F153" s="257"/>
      <c r="G153" s="258"/>
      <c r="H153" s="258"/>
      <c r="I153" s="253">
        <f t="shared" si="15"/>
        <v>-45657</v>
      </c>
      <c r="J153" s="259"/>
      <c r="K153" s="260"/>
      <c r="L153" s="257"/>
      <c r="M153" s="258"/>
      <c r="N153" s="258"/>
      <c r="O153" s="253">
        <f t="shared" si="16"/>
        <v>-45657</v>
      </c>
      <c r="P153" s="259"/>
      <c r="Q153" s="260"/>
      <c r="R153" s="257"/>
      <c r="S153" s="258"/>
      <c r="T153" s="258"/>
      <c r="U153" s="253">
        <f t="shared" si="17"/>
        <v>-45657</v>
      </c>
      <c r="V153" s="259"/>
      <c r="W153" s="260"/>
      <c r="X153" s="257"/>
      <c r="Y153" s="258"/>
      <c r="Z153" s="258"/>
      <c r="AA153" s="253">
        <f t="shared" si="18"/>
        <v>-45657</v>
      </c>
      <c r="AB153" s="259"/>
      <c r="AC153" s="260"/>
      <c r="AD153" s="257"/>
      <c r="AE153" s="258"/>
      <c r="AF153" s="258"/>
      <c r="AG153" s="253">
        <f t="shared" si="19"/>
        <v>-45657</v>
      </c>
      <c r="AH153" s="259"/>
      <c r="AI153" s="260"/>
      <c r="AJ153" s="257"/>
      <c r="AK153" s="258"/>
      <c r="AL153" s="258"/>
      <c r="AM153" s="253">
        <f t="shared" si="20"/>
        <v>-45657</v>
      </c>
      <c r="AN153" s="259"/>
      <c r="AO153" s="260"/>
      <c r="AP153" s="257"/>
      <c r="AQ153" s="258"/>
      <c r="AR153" s="258"/>
      <c r="AS153" s="253">
        <f t="shared" si="21"/>
        <v>-45657</v>
      </c>
      <c r="AT153" s="259"/>
      <c r="AU153" s="260"/>
      <c r="AV153" s="246"/>
    </row>
    <row r="154" spans="2:48" ht="21" customHeight="1">
      <c r="B154" s="247" t="s">
        <v>604</v>
      </c>
      <c r="C154" s="248" t="s">
        <v>521</v>
      </c>
      <c r="D154" s="249">
        <f t="shared" si="13"/>
        <v>0</v>
      </c>
      <c r="E154" s="250">
        <f t="shared" si="14"/>
        <v>0</v>
      </c>
      <c r="F154" s="251"/>
      <c r="G154" s="252"/>
      <c r="H154" s="252"/>
      <c r="I154" s="253">
        <f t="shared" si="15"/>
        <v>-45657</v>
      </c>
      <c r="J154" s="254"/>
      <c r="K154" s="255"/>
      <c r="L154" s="251"/>
      <c r="M154" s="252"/>
      <c r="N154" s="252"/>
      <c r="O154" s="253">
        <f t="shared" si="16"/>
        <v>-45657</v>
      </c>
      <c r="P154" s="254"/>
      <c r="Q154" s="255"/>
      <c r="R154" s="251"/>
      <c r="S154" s="252"/>
      <c r="T154" s="252"/>
      <c r="U154" s="253">
        <f t="shared" si="17"/>
        <v>-45657</v>
      </c>
      <c r="V154" s="254"/>
      <c r="W154" s="255"/>
      <c r="X154" s="251"/>
      <c r="Y154" s="252"/>
      <c r="Z154" s="252"/>
      <c r="AA154" s="253">
        <f t="shared" si="18"/>
        <v>-45657</v>
      </c>
      <c r="AB154" s="254"/>
      <c r="AC154" s="255"/>
      <c r="AD154" s="251"/>
      <c r="AE154" s="252"/>
      <c r="AF154" s="252"/>
      <c r="AG154" s="253">
        <f t="shared" si="19"/>
        <v>-45657</v>
      </c>
      <c r="AH154" s="254"/>
      <c r="AI154" s="255"/>
      <c r="AJ154" s="251"/>
      <c r="AK154" s="252"/>
      <c r="AL154" s="252"/>
      <c r="AM154" s="253">
        <f t="shared" si="20"/>
        <v>-45657</v>
      </c>
      <c r="AN154" s="254"/>
      <c r="AO154" s="255"/>
      <c r="AP154" s="251"/>
      <c r="AQ154" s="252"/>
      <c r="AR154" s="252"/>
      <c r="AS154" s="253">
        <f t="shared" si="21"/>
        <v>-45657</v>
      </c>
      <c r="AT154" s="254"/>
      <c r="AU154" s="255"/>
      <c r="AV154" s="246"/>
    </row>
  </sheetData>
  <mergeCells count="71">
    <mergeCell ref="AJ77:AO78"/>
    <mergeCell ref="AP77:AU78"/>
    <mergeCell ref="C77:E78"/>
    <mergeCell ref="F14:M15"/>
    <mergeCell ref="F77:K78"/>
    <mergeCell ref="L77:Q78"/>
    <mergeCell ref="R77:W78"/>
    <mergeCell ref="X77:AC78"/>
    <mergeCell ref="AD77:AI78"/>
    <mergeCell ref="B70:C70"/>
    <mergeCell ref="B71:C71"/>
    <mergeCell ref="B72:C72"/>
    <mergeCell ref="B14:B15"/>
    <mergeCell ref="C14:C15"/>
    <mergeCell ref="B65:C65"/>
    <mergeCell ref="B66:C66"/>
    <mergeCell ref="B67:C67"/>
    <mergeCell ref="B68:C68"/>
    <mergeCell ref="B69:C69"/>
    <mergeCell ref="B54:J54"/>
    <mergeCell ref="B55:J55"/>
    <mergeCell ref="B56:J56"/>
    <mergeCell ref="B63:C63"/>
    <mergeCell ref="B64:C64"/>
    <mergeCell ref="D61:D62"/>
    <mergeCell ref="E61:E62"/>
    <mergeCell ref="B47:E47"/>
    <mergeCell ref="B48:E48"/>
    <mergeCell ref="B49:E49"/>
    <mergeCell ref="B50:E50"/>
    <mergeCell ref="B51:E51"/>
    <mergeCell ref="B43:E43"/>
    <mergeCell ref="S43:V43"/>
    <mergeCell ref="B44:E44"/>
    <mergeCell ref="B45:E45"/>
    <mergeCell ref="B46:E46"/>
    <mergeCell ref="B41:E41"/>
    <mergeCell ref="M41:O41"/>
    <mergeCell ref="Q41:R41"/>
    <mergeCell ref="B42:E42"/>
    <mergeCell ref="M42:R42"/>
    <mergeCell ref="Q38:R38"/>
    <mergeCell ref="B39:E39"/>
    <mergeCell ref="M39:O39"/>
    <mergeCell ref="Q39:R39"/>
    <mergeCell ref="B40:E40"/>
    <mergeCell ref="M40:O40"/>
    <mergeCell ref="Q40:R40"/>
    <mergeCell ref="F28:M28"/>
    <mergeCell ref="F29:M29"/>
    <mergeCell ref="B35:E35"/>
    <mergeCell ref="F35:N35"/>
    <mergeCell ref="B38:E38"/>
    <mergeCell ref="M38:O38"/>
    <mergeCell ref="F23:M23"/>
    <mergeCell ref="F24:M24"/>
    <mergeCell ref="F25:M25"/>
    <mergeCell ref="F26:M26"/>
    <mergeCell ref="F27:M27"/>
    <mergeCell ref="F18:M18"/>
    <mergeCell ref="F19:M19"/>
    <mergeCell ref="F20:M20"/>
    <mergeCell ref="F21:M21"/>
    <mergeCell ref="F22:M22"/>
    <mergeCell ref="B5:I5"/>
    <mergeCell ref="B6:I6"/>
    <mergeCell ref="B7:I7"/>
    <mergeCell ref="F16:M16"/>
    <mergeCell ref="F17:M17"/>
    <mergeCell ref="D14:D15"/>
    <mergeCell ref="E14:E15"/>
  </mergeCells>
  <conditionalFormatting sqref="F35">
    <cfRule type="cellIs" dxfId="31" priority="73" operator="equal">
      <formula>"&lt;Selecione&gt;"</formula>
    </cfRule>
  </conditionalFormatting>
  <conditionalFormatting sqref="I80:I154">
    <cfRule type="cellIs" dxfId="30" priority="21" operator="lessThanOrEqual">
      <formula>0</formula>
    </cfRule>
  </conditionalFormatting>
  <conditionalFormatting sqref="O80:O154">
    <cfRule type="cellIs" dxfId="29" priority="9" operator="lessThanOrEqual">
      <formula>0</formula>
    </cfRule>
  </conditionalFormatting>
  <conditionalFormatting sqref="S42:S43">
    <cfRule type="expression" dxfId="28" priority="1">
      <formula>$F$35="&lt;Selecione&gt;"</formula>
    </cfRule>
  </conditionalFormatting>
  <conditionalFormatting sqref="U80:U154">
    <cfRule type="cellIs" dxfId="27" priority="8" operator="lessThanOrEqual">
      <formula>0</formula>
    </cfRule>
  </conditionalFormatting>
  <conditionalFormatting sqref="AA80:AA154">
    <cfRule type="cellIs" dxfId="26" priority="7" operator="lessThanOrEqual">
      <formula>0</formula>
    </cfRule>
  </conditionalFormatting>
  <conditionalFormatting sqref="AG80:AG154">
    <cfRule type="cellIs" dxfId="25" priority="6" operator="lessThanOrEqual">
      <formula>0</formula>
    </cfRule>
  </conditionalFormatting>
  <conditionalFormatting sqref="AM80:AM154">
    <cfRule type="cellIs" dxfId="24" priority="5" operator="lessThanOrEqual">
      <formula>0</formula>
    </cfRule>
  </conditionalFormatting>
  <conditionalFormatting sqref="AS80:AS154">
    <cfRule type="cellIs" dxfId="23" priority="4" operator="lessThanOrEqual">
      <formula>0</formula>
    </cfRule>
  </conditionalFormatting>
  <dataValidations count="11">
    <dataValidation allowBlank="1" showInputMessage="1" showErrorMessage="1" prompt="O título da folha de cálculo encontra-se nesta célula" sqref="B1 K1:L1" xr:uid="{00000000-0002-0000-1300-000000000000}"/>
    <dataValidation type="list" allowBlank="1" showInputMessage="1" showErrorMessage="1" sqref="F35:N35" xr:uid="{00000000-0002-0000-1300-000001000000}">
      <formula1>"&lt;Selecione&gt;,1-Recria e acabamento, 2-Produção de leitões, 3-Ciclo fechado"</formula1>
    </dataValidation>
    <dataValidation type="list" allowBlank="1" showInputMessage="1" showErrorMessage="1" sqref="C16:C17" xr:uid="{00000000-0002-0000-1300-000003000000}">
      <formula1>"&lt;Selecionar&gt;, t, kg"</formula1>
    </dataValidation>
    <dataValidation type="list" allowBlank="1" showInputMessage="1" showErrorMessage="1" sqref="C18:C29" xr:uid="{00000000-0002-0000-1300-000004000000}">
      <formula1>"&lt;Selecionar&gt;, ton, kg"</formula1>
    </dataValidation>
    <dataValidation type="list" allowBlank="1" showInputMessage="1" showErrorMessage="1" sqref="E16:E29" xr:uid="{00000000-0002-0000-1300-000006000000}">
      <formula1>"&lt;Selecione&gt;,Cálculo, Estimativa, Medição"</formula1>
    </dataValidation>
    <dataValidation type="whole" operator="greaterThan" allowBlank="1" showInputMessage="1" showErrorMessage="1" error="Por favor insira um número superior a zero." sqref="F80:F154" xr:uid="{00000000-0002-0000-1300-000007000000}">
      <formula1>0</formula1>
    </dataValidation>
    <dataValidation type="date" operator="greaterThan" allowBlank="1" showInputMessage="1" showErrorMessage="1" error="A data de entrada do bando não pode ser anterior a 2016." sqref="G80:G154" xr:uid="{00000000-0002-0000-1300-000008000000}">
      <formula1>$G$76</formula1>
    </dataValidation>
    <dataValidation type="date" operator="greaterThan" allowBlank="1" showInputMessage="1" showErrorMessage="1" error="A data de saida tem que ser posterior à data de entrada." sqref="H80:H154 N80:N154 T80:T154 Z80:Z154 AF80:AF154 AL80:AL154 AR80:AR154" xr:uid="{00000000-0002-0000-1300-000009000000}">
      <formula1>G80</formula1>
    </dataValidation>
    <dataValidation type="decimal" errorStyle="information" allowBlank="1" showInputMessage="1" showErrorMessage="1" error="Por favor insira o peso médio referente a UMA ave!" sqref="K80:K154 Q80:Q154 W80:W154 AC80:AC154 AI80:AI154 AO80:AO154 AU80:AU154" xr:uid="{00000000-0002-0000-1300-00000A000000}">
      <formula1>0</formula1>
      <formula2>10</formula2>
    </dataValidation>
    <dataValidation type="date" operator="greaterThan" allowBlank="1" showInputMessage="1" showErrorMessage="1" error="A data de entrada do bando não pode ser anterior à data de saida do bando anterior." sqref="M80:M154 S80:S154 Y80:Y154 AE80:AE154 AK80:AK154 AQ80:AQ154" xr:uid="{00000000-0002-0000-1300-00000B000000}">
      <formula1>H80</formula1>
    </dataValidation>
    <dataValidation type="whole" allowBlank="1" showInputMessage="1" showErrorMessage="1" sqref="F39:H50" xr:uid="{00000000-0002-0000-1300-00000C000000}">
      <formula1>0</formula1>
      <formula2>500000</formula2>
    </dataValidation>
  </dataValidations>
  <hyperlinks>
    <hyperlink ref="B2" location="Atividade!A1" display="&lt; Voltar ao ínicio" xr:uid="{00000000-0004-0000-1300-000000000000}"/>
    <hyperlink ref="B5:I5" location="difusas_gerais" display="Emissões difusas provenientes de todas as atividades exceto as provenientes da estabulação nas atividades 6.6" xr:uid="{00000000-0004-0000-1300-000001000000}"/>
    <hyperlink ref="B12" location="difusas_topo" display="&lt; voltar ao topo" xr:uid="{00000000-0004-0000-1300-000002000000}"/>
    <hyperlink ref="B33" location="difusas_topo" display="&lt; voltar ao topo" xr:uid="{00000000-0004-0000-1300-000003000000}"/>
    <hyperlink ref="B59" location="difusas_topo" display="&lt; voltar ao topo" xr:uid="{00000000-0004-0000-1300-000004000000}"/>
    <hyperlink ref="B75" location="difusas_topo" display="&lt; voltar ao topo" xr:uid="{00000000-0004-0000-1300-000005000000}"/>
    <hyperlink ref="B6:I6" location="Difusas66bc" display="Emissões difusas provenientes da criação nas atividades 6.6 b e 6.6 c" xr:uid="{00000000-0004-0000-1300-000006000000}"/>
    <hyperlink ref="B7:I7" location="difusas66a" display="Emissões difusas provenientes da criação nas atividades 6.6 a" xr:uid="{00000000-0004-0000-1300-000007000000}"/>
  </hyperlinks>
  <pageMargins left="0.25" right="0.25" top="0.75" bottom="0.75" header="0.3" footer="0.3"/>
  <pageSetup paperSize="8" fitToHeight="0" orientation="landscape" r:id="rId1"/>
  <rowBreaks count="1" manualBreakCount="1">
    <brk id="74" min="1" max="10" man="1"/>
  </rowBreaks>
  <ignoredErrors>
    <ignoredError sqref="L76 H76" evalError="1"/>
  </ignoredErrors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300-000002000000}">
          <x14:formula1>
            <xm:f>Suporte!$C$6:$C$157</xm:f>
          </x14:formula1>
          <xm:sqref>B17:B29</xm:sqref>
        </x14:dataValidation>
        <x14:dataValidation type="list" allowBlank="1" showInputMessage="1" showErrorMessage="1" xr:uid="{00000000-0002-0000-1300-000005000000}">
          <x14:formula1>
            <xm:f>Suporte!$L$5:$L$16</xm:f>
          </x14:formula1>
          <xm:sqref>C80:C154</xm:sqref>
        </x14:dataValidation>
      </x14:dataValidation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AW475"/>
  <sheetViews>
    <sheetView zoomScale="60" zoomScaleNormal="60" workbookViewId="0">
      <selection activeCell="A3" sqref="A3"/>
    </sheetView>
  </sheetViews>
  <sheetFormatPr defaultColWidth="9" defaultRowHeight="15"/>
  <cols>
    <col min="2" max="2" width="13.75" customWidth="1"/>
    <col min="3" max="3" width="16.75" customWidth="1"/>
    <col min="4" max="4" width="12.875" customWidth="1"/>
    <col min="5" max="5" width="13" customWidth="1"/>
    <col min="12" max="12" width="11" customWidth="1"/>
  </cols>
  <sheetData>
    <row r="1" spans="1:49" s="14" customFormat="1" ht="23.25">
      <c r="A1" s="63"/>
      <c r="B1" s="64" t="s">
        <v>333</v>
      </c>
      <c r="C1" s="63"/>
      <c r="D1" s="63"/>
      <c r="E1" s="63"/>
      <c r="F1" s="63"/>
      <c r="G1" s="63"/>
      <c r="H1" s="185" t="s">
        <v>192</v>
      </c>
      <c r="I1" s="186">
        <f>Atividade!L3</f>
        <v>0</v>
      </c>
      <c r="J1" s="187" t="s">
        <v>141</v>
      </c>
      <c r="K1" s="186">
        <f>Atividade!I3</f>
        <v>2021</v>
      </c>
      <c r="L1" s="36"/>
      <c r="M1" s="63"/>
      <c r="N1" s="63"/>
      <c r="O1" s="67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188"/>
      <c r="AD1" s="188"/>
      <c r="AE1" s="188"/>
      <c r="AF1" s="188"/>
      <c r="AG1" s="188"/>
      <c r="AH1" s="188"/>
      <c r="AI1" s="188"/>
      <c r="AJ1" s="188"/>
      <c r="AK1" s="188"/>
      <c r="AL1" s="188"/>
      <c r="AM1" s="188"/>
      <c r="AN1" s="188"/>
      <c r="AO1" s="188"/>
      <c r="AP1" s="188"/>
      <c r="AQ1" s="188"/>
      <c r="AR1" s="188"/>
      <c r="AS1" s="188"/>
      <c r="AT1" s="188"/>
      <c r="AU1" s="188"/>
      <c r="AV1" s="188"/>
      <c r="AW1" s="188"/>
    </row>
    <row r="2" spans="1:49" s="14" customFormat="1">
      <c r="A2" s="68"/>
      <c r="B2" s="69" t="s">
        <v>193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189"/>
      <c r="AC2" s="189"/>
      <c r="AD2" s="189"/>
      <c r="AE2" s="189"/>
      <c r="AF2" s="189"/>
      <c r="AG2" s="189"/>
      <c r="AH2" s="189"/>
      <c r="AI2" s="189"/>
      <c r="AJ2" s="189"/>
      <c r="AK2" s="189"/>
      <c r="AL2" s="189"/>
      <c r="AM2" s="189"/>
      <c r="AN2" s="189"/>
      <c r="AO2" s="189"/>
      <c r="AP2" s="189"/>
      <c r="AQ2" s="189"/>
      <c r="AR2" s="189"/>
      <c r="AS2" s="189"/>
      <c r="AT2" s="189"/>
      <c r="AU2" s="189"/>
      <c r="AV2" s="189"/>
      <c r="AW2" s="189"/>
    </row>
    <row r="3" spans="1:49" s="14" customFormat="1">
      <c r="A3" s="71" t="s">
        <v>194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</row>
    <row r="5" spans="1:49" s="14" customFormat="1" ht="23.25" customHeight="1">
      <c r="A5" s="108"/>
      <c r="B5" s="109" t="s">
        <v>605</v>
      </c>
      <c r="C5" s="110"/>
      <c r="D5" s="110"/>
      <c r="E5" s="110"/>
      <c r="F5" s="110"/>
      <c r="G5" s="110"/>
      <c r="H5" s="110"/>
      <c r="I5" s="110"/>
      <c r="J5" s="110"/>
      <c r="K5" s="110"/>
      <c r="L5" s="110"/>
      <c r="M5" s="110"/>
      <c r="N5" s="110"/>
      <c r="O5" s="110"/>
      <c r="P5" s="110"/>
      <c r="Q5" s="110"/>
      <c r="R5" s="110"/>
      <c r="S5" s="110"/>
      <c r="T5" s="110"/>
      <c r="U5" s="110"/>
      <c r="V5" s="110"/>
      <c r="W5" s="110"/>
      <c r="X5" s="110"/>
      <c r="Y5" s="110"/>
      <c r="Z5" s="110"/>
      <c r="AA5" s="110"/>
      <c r="AB5" s="110"/>
      <c r="AC5" s="110"/>
      <c r="AD5" s="110"/>
      <c r="AE5" s="110"/>
      <c r="AF5" s="110"/>
      <c r="AG5" s="110"/>
      <c r="AH5" s="110"/>
      <c r="AI5" s="110"/>
      <c r="AJ5" s="110"/>
      <c r="AK5" s="110"/>
      <c r="AL5" s="110"/>
      <c r="AM5" s="110"/>
      <c r="AN5" s="110"/>
      <c r="AO5" s="110"/>
      <c r="AP5" s="110"/>
      <c r="AQ5" s="110"/>
      <c r="AR5" s="110"/>
      <c r="AS5" s="111"/>
      <c r="AT5" s="111"/>
      <c r="AU5" s="111"/>
      <c r="AV5" s="111"/>
      <c r="AW5" s="111"/>
    </row>
    <row r="6" spans="1:49" s="14" customFormat="1">
      <c r="A6" s="19"/>
      <c r="B6" s="151"/>
      <c r="C6" s="19"/>
      <c r="D6" s="19"/>
      <c r="E6" s="19"/>
      <c r="F6" s="19"/>
      <c r="G6" s="19"/>
      <c r="H6" s="19"/>
      <c r="I6" s="19"/>
      <c r="J6" s="19"/>
      <c r="K6" s="19"/>
      <c r="L6" s="19"/>
      <c r="M6" s="190"/>
      <c r="N6" s="190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</row>
    <row r="7" spans="1:49" s="14" customFormat="1" ht="43.5" customHeight="1">
      <c r="A7" s="191"/>
      <c r="B7" s="768" t="s">
        <v>606</v>
      </c>
      <c r="C7" s="769"/>
      <c r="D7" s="769"/>
      <c r="E7" s="769"/>
      <c r="F7" s="769"/>
      <c r="G7" s="769"/>
      <c r="H7" s="769"/>
      <c r="I7" s="769"/>
      <c r="J7" s="769"/>
      <c r="K7" s="770"/>
      <c r="L7" s="192" t="s">
        <v>214</v>
      </c>
      <c r="M7" s="771" t="s">
        <v>319</v>
      </c>
      <c r="N7" s="772"/>
      <c r="O7" s="772"/>
      <c r="P7" s="772"/>
      <c r="Q7" s="772"/>
      <c r="R7" s="772"/>
      <c r="S7" s="772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</row>
    <row r="8" spans="1:49" s="14" customFormat="1">
      <c r="A8" s="19"/>
      <c r="B8" s="193"/>
      <c r="C8" s="193"/>
      <c r="D8" s="193"/>
      <c r="E8" s="193"/>
      <c r="F8" s="193"/>
      <c r="G8" s="193"/>
      <c r="H8" s="193"/>
      <c r="I8" s="193"/>
      <c r="J8" s="193"/>
      <c r="K8" s="193"/>
      <c r="L8" s="193"/>
      <c r="M8" s="193"/>
      <c r="N8" s="193"/>
      <c r="O8" s="193"/>
      <c r="P8" s="193"/>
      <c r="Q8" s="193"/>
      <c r="R8" s="193"/>
      <c r="S8" s="193"/>
      <c r="T8" s="193"/>
      <c r="U8" s="193"/>
      <c r="V8" s="193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  <c r="AR8" s="19"/>
    </row>
    <row r="9" spans="1:49" s="14" customFormat="1">
      <c r="A9" s="19"/>
      <c r="B9" s="194"/>
      <c r="C9" s="194"/>
      <c r="D9" s="194" t="s">
        <v>607</v>
      </c>
      <c r="E9" s="194" t="s">
        <v>608</v>
      </c>
      <c r="F9" s="194"/>
      <c r="G9" s="194"/>
      <c r="H9" s="194"/>
      <c r="I9" s="195" t="s">
        <v>609</v>
      </c>
      <c r="J9" s="194"/>
      <c r="K9" s="194"/>
      <c r="L9" s="194"/>
      <c r="M9" s="193"/>
      <c r="N9" s="193"/>
      <c r="O9" s="193"/>
      <c r="P9" s="193"/>
      <c r="Q9" s="193"/>
      <c r="R9" s="193"/>
      <c r="S9" s="193"/>
      <c r="T9" s="193"/>
      <c r="U9" s="193"/>
      <c r="V9" s="193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</row>
    <row r="10" spans="1:49" s="14" customFormat="1">
      <c r="A10" s="19"/>
      <c r="B10" s="194" t="s">
        <v>610</v>
      </c>
      <c r="C10" s="194"/>
      <c r="D10" s="194"/>
      <c r="E10" s="194"/>
      <c r="F10" s="194"/>
      <c r="G10" s="194"/>
      <c r="H10" s="194"/>
      <c r="I10" s="194"/>
      <c r="J10" s="194"/>
      <c r="K10" s="194"/>
      <c r="L10" s="194"/>
      <c r="M10" s="193"/>
      <c r="N10" s="193"/>
      <c r="O10" s="193"/>
      <c r="P10" s="193"/>
      <c r="Q10" s="193"/>
      <c r="R10" s="193"/>
      <c r="S10" s="193"/>
      <c r="T10" s="193"/>
      <c r="U10" s="193"/>
      <c r="V10" s="193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</row>
    <row r="11" spans="1:49" s="14" customFormat="1">
      <c r="A11" s="19"/>
      <c r="B11" s="193"/>
      <c r="C11" s="193"/>
      <c r="D11" s="193"/>
      <c r="E11" s="193"/>
      <c r="F11" s="193"/>
      <c r="G11" s="193"/>
      <c r="H11" s="193"/>
      <c r="I11" s="193"/>
      <c r="J11" s="193"/>
      <c r="K11" s="193"/>
      <c r="L11" s="193"/>
      <c r="M11" s="193"/>
      <c r="N11" s="193"/>
      <c r="O11" s="193"/>
      <c r="P11" s="193"/>
      <c r="Q11" s="193"/>
      <c r="R11" s="193"/>
      <c r="S11" s="193"/>
      <c r="T11" s="193"/>
      <c r="U11" s="193"/>
      <c r="V11" s="193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</row>
    <row r="12" spans="1:49" s="14" customFormat="1">
      <c r="A12" s="19"/>
      <c r="B12" s="196" t="s">
        <v>611</v>
      </c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</row>
    <row r="13" spans="1:49" s="14" customFormat="1" ht="15.75">
      <c r="A13" s="19"/>
      <c r="B13" s="84" t="s">
        <v>612</v>
      </c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P13" s="19"/>
      <c r="AQ13" s="19"/>
      <c r="AR13" s="19"/>
    </row>
    <row r="14" spans="1:49" s="14" customFormat="1" ht="18.75" customHeight="1">
      <c r="A14" s="19"/>
      <c r="B14" s="776" t="s">
        <v>355</v>
      </c>
      <c r="C14" s="777" t="s">
        <v>78</v>
      </c>
      <c r="D14" s="778" t="s">
        <v>225</v>
      </c>
      <c r="E14" s="777" t="s">
        <v>613</v>
      </c>
      <c r="F14" s="173" t="s">
        <v>614</v>
      </c>
      <c r="G14" s="173" t="s">
        <v>615</v>
      </c>
      <c r="H14" s="173" t="s">
        <v>616</v>
      </c>
      <c r="I14" s="173" t="s">
        <v>617</v>
      </c>
      <c r="J14" s="173" t="s">
        <v>618</v>
      </c>
      <c r="K14" s="173" t="s">
        <v>619</v>
      </c>
      <c r="L14" s="173" t="s">
        <v>620</v>
      </c>
      <c r="M14" s="173" t="s">
        <v>621</v>
      </c>
      <c r="N14" s="173" t="s">
        <v>622</v>
      </c>
      <c r="O14" s="173" t="s">
        <v>623</v>
      </c>
      <c r="P14" s="173" t="s">
        <v>624</v>
      </c>
      <c r="Q14" s="173" t="s">
        <v>625</v>
      </c>
      <c r="R14" s="780" t="s">
        <v>197</v>
      </c>
      <c r="S14" s="781"/>
      <c r="T14" s="782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</row>
    <row r="15" spans="1:49" s="14" customFormat="1" ht="24.75" customHeight="1">
      <c r="A15" s="19"/>
      <c r="B15" s="776"/>
      <c r="C15" s="777"/>
      <c r="D15" s="779"/>
      <c r="E15" s="777"/>
      <c r="F15" s="773" t="s">
        <v>626</v>
      </c>
      <c r="G15" s="774"/>
      <c r="H15" s="775"/>
      <c r="I15" s="773" t="s">
        <v>627</v>
      </c>
      <c r="J15" s="774"/>
      <c r="K15" s="774"/>
      <c r="L15" s="773" t="s">
        <v>628</v>
      </c>
      <c r="M15" s="774"/>
      <c r="N15" s="774"/>
      <c r="O15" s="773" t="s">
        <v>629</v>
      </c>
      <c r="P15" s="774"/>
      <c r="Q15" s="774"/>
      <c r="R15" s="783"/>
      <c r="S15" s="784"/>
      <c r="T15" s="785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</row>
    <row r="16" spans="1:49" s="14" customFormat="1" ht="23.25" customHeight="1">
      <c r="A16" s="19"/>
      <c r="B16" s="199" t="s">
        <v>214</v>
      </c>
      <c r="C16" s="199" t="s">
        <v>214</v>
      </c>
      <c r="D16" s="172"/>
      <c r="E16" s="199" t="s">
        <v>214</v>
      </c>
      <c r="F16" s="180"/>
      <c r="G16" s="180"/>
      <c r="H16" s="180"/>
      <c r="I16" s="180"/>
      <c r="J16" s="180"/>
      <c r="K16" s="180"/>
      <c r="L16" s="180"/>
      <c r="M16" s="180"/>
      <c r="N16" s="180"/>
      <c r="O16" s="180"/>
      <c r="P16" s="180"/>
      <c r="Q16" s="180"/>
      <c r="R16" s="786"/>
      <c r="S16" s="787"/>
      <c r="T16" s="788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</row>
    <row r="17" spans="1:49" s="14" customFormat="1" ht="23.25" customHeight="1">
      <c r="A17" s="19"/>
      <c r="B17" s="199" t="s">
        <v>214</v>
      </c>
      <c r="C17" s="199" t="s">
        <v>214</v>
      </c>
      <c r="D17" s="172"/>
      <c r="E17" s="199" t="s">
        <v>214</v>
      </c>
      <c r="F17" s="180"/>
      <c r="G17" s="180"/>
      <c r="H17" s="180"/>
      <c r="I17" s="180"/>
      <c r="J17" s="180"/>
      <c r="K17" s="180"/>
      <c r="L17" s="180"/>
      <c r="M17" s="180"/>
      <c r="N17" s="180"/>
      <c r="O17" s="180"/>
      <c r="P17" s="180"/>
      <c r="Q17" s="180"/>
      <c r="R17" s="786"/>
      <c r="S17" s="787"/>
      <c r="T17" s="788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</row>
    <row r="18" spans="1:49" s="14" customFormat="1" ht="23.25" customHeight="1">
      <c r="A18" s="19"/>
      <c r="B18" s="199" t="s">
        <v>214</v>
      </c>
      <c r="C18" s="199" t="s">
        <v>214</v>
      </c>
      <c r="D18" s="172"/>
      <c r="E18" s="199" t="s">
        <v>214</v>
      </c>
      <c r="F18" s="180"/>
      <c r="G18" s="180"/>
      <c r="H18" s="180"/>
      <c r="I18" s="180"/>
      <c r="J18" s="180"/>
      <c r="K18" s="180"/>
      <c r="L18" s="180"/>
      <c r="M18" s="180"/>
      <c r="N18" s="180"/>
      <c r="O18" s="180"/>
      <c r="P18" s="180"/>
      <c r="Q18" s="180"/>
      <c r="R18" s="786"/>
      <c r="S18" s="787"/>
      <c r="T18" s="788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</row>
    <row r="19" spans="1:49" s="14" customFormat="1" ht="23.25" customHeight="1">
      <c r="A19" s="19"/>
      <c r="B19" s="199" t="s">
        <v>214</v>
      </c>
      <c r="C19" s="199" t="s">
        <v>214</v>
      </c>
      <c r="D19" s="172"/>
      <c r="E19" s="199" t="s">
        <v>214</v>
      </c>
      <c r="F19" s="180"/>
      <c r="G19" s="180"/>
      <c r="H19" s="180"/>
      <c r="I19" s="180"/>
      <c r="J19" s="180"/>
      <c r="K19" s="180"/>
      <c r="L19" s="180"/>
      <c r="M19" s="180"/>
      <c r="N19" s="180"/>
      <c r="O19" s="180"/>
      <c r="P19" s="180"/>
      <c r="Q19" s="180"/>
      <c r="R19" s="786"/>
      <c r="S19" s="787"/>
      <c r="T19" s="788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</row>
    <row r="20" spans="1:49" s="14" customFormat="1" ht="23.25" customHeight="1">
      <c r="A20" s="19"/>
      <c r="B20" s="199" t="s">
        <v>214</v>
      </c>
      <c r="C20" s="199" t="s">
        <v>214</v>
      </c>
      <c r="D20" s="172"/>
      <c r="E20" s="199" t="s">
        <v>214</v>
      </c>
      <c r="F20" s="180"/>
      <c r="G20" s="180"/>
      <c r="H20" s="180"/>
      <c r="I20" s="180"/>
      <c r="J20" s="180"/>
      <c r="K20" s="180"/>
      <c r="L20" s="180"/>
      <c r="M20" s="180"/>
      <c r="N20" s="180"/>
      <c r="O20" s="180"/>
      <c r="P20" s="180"/>
      <c r="Q20" s="180"/>
      <c r="R20" s="786"/>
      <c r="S20" s="787"/>
      <c r="T20" s="788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</row>
    <row r="21" spans="1:49" s="14" customFormat="1" ht="23.25" customHeight="1">
      <c r="A21" s="19"/>
      <c r="B21" s="199" t="s">
        <v>214</v>
      </c>
      <c r="C21" s="199" t="s">
        <v>214</v>
      </c>
      <c r="D21" s="172"/>
      <c r="E21" s="199" t="s">
        <v>214</v>
      </c>
      <c r="F21" s="180"/>
      <c r="G21" s="180"/>
      <c r="H21" s="180"/>
      <c r="I21" s="180"/>
      <c r="J21" s="180"/>
      <c r="K21" s="180"/>
      <c r="L21" s="180"/>
      <c r="M21" s="180"/>
      <c r="N21" s="180"/>
      <c r="O21" s="180"/>
      <c r="P21" s="180"/>
      <c r="Q21" s="180"/>
      <c r="R21" s="786"/>
      <c r="S21" s="787"/>
      <c r="T21" s="788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</row>
    <row r="22" spans="1:49" s="14" customFormat="1" ht="23.25" customHeight="1">
      <c r="A22" s="19"/>
      <c r="B22" s="199" t="s">
        <v>214</v>
      </c>
      <c r="C22" s="199" t="s">
        <v>214</v>
      </c>
      <c r="D22" s="172"/>
      <c r="E22" s="199" t="s">
        <v>214</v>
      </c>
      <c r="F22" s="180"/>
      <c r="G22" s="180"/>
      <c r="H22" s="180"/>
      <c r="I22" s="180"/>
      <c r="J22" s="180"/>
      <c r="K22" s="180"/>
      <c r="L22" s="180"/>
      <c r="M22" s="180"/>
      <c r="N22" s="180"/>
      <c r="O22" s="180"/>
      <c r="P22" s="180"/>
      <c r="Q22" s="180"/>
      <c r="R22" s="786"/>
      <c r="S22" s="787"/>
      <c r="T22" s="788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</row>
    <row r="25" spans="1:49" s="14" customFormat="1" ht="23.25" customHeight="1">
      <c r="A25" s="108"/>
      <c r="B25" s="109" t="s">
        <v>630</v>
      </c>
      <c r="C25" s="110"/>
      <c r="D25" s="110"/>
      <c r="E25" s="110"/>
      <c r="F25" s="110"/>
      <c r="G25" s="110"/>
      <c r="H25" s="110"/>
      <c r="I25" s="110"/>
      <c r="J25" s="110"/>
      <c r="K25" s="110"/>
      <c r="L25" s="110"/>
      <c r="M25" s="110"/>
      <c r="N25" s="110"/>
      <c r="O25" s="110"/>
      <c r="P25" s="110"/>
      <c r="Q25" s="110"/>
      <c r="R25" s="110"/>
      <c r="S25" s="110"/>
      <c r="T25" s="110"/>
      <c r="U25" s="110"/>
      <c r="V25" s="110"/>
      <c r="W25" s="110"/>
      <c r="X25" s="110"/>
      <c r="Y25" s="110"/>
      <c r="Z25" s="110"/>
      <c r="AA25" s="110"/>
      <c r="AB25" s="110"/>
      <c r="AC25" s="110"/>
      <c r="AD25" s="110"/>
      <c r="AE25" s="110"/>
      <c r="AF25" s="110"/>
      <c r="AG25" s="110"/>
      <c r="AH25" s="110"/>
      <c r="AI25" s="110"/>
      <c r="AJ25" s="110"/>
      <c r="AK25" s="110"/>
      <c r="AL25" s="110"/>
      <c r="AM25" s="110"/>
      <c r="AN25" s="110"/>
      <c r="AO25" s="110"/>
      <c r="AP25" s="110"/>
      <c r="AQ25" s="110"/>
      <c r="AR25" s="110"/>
      <c r="AS25" s="111"/>
      <c r="AT25" s="111"/>
      <c r="AU25" s="111"/>
      <c r="AV25" s="111"/>
      <c r="AW25" s="111"/>
    </row>
    <row r="27" spans="1:49" ht="15.75">
      <c r="B27" s="84" t="s">
        <v>631</v>
      </c>
    </row>
    <row r="28" spans="1:49" ht="136.5" customHeight="1">
      <c r="B28" s="134" t="s">
        <v>43</v>
      </c>
      <c r="C28" s="672" t="s">
        <v>262</v>
      </c>
      <c r="D28" s="673"/>
      <c r="E28" s="672" t="s">
        <v>263</v>
      </c>
      <c r="F28" s="674"/>
      <c r="G28" s="673"/>
      <c r="H28" s="672" t="s">
        <v>264</v>
      </c>
      <c r="I28" s="674"/>
      <c r="J28" s="674"/>
      <c r="K28" s="674"/>
      <c r="L28" s="674"/>
      <c r="M28" s="674"/>
      <c r="N28" s="674"/>
      <c r="O28" s="674"/>
      <c r="P28" s="674"/>
      <c r="Q28" s="673"/>
    </row>
    <row r="29" spans="1:49">
      <c r="B29" s="125">
        <v>1</v>
      </c>
      <c r="C29" s="675"/>
      <c r="D29" s="675"/>
      <c r="E29" s="695"/>
      <c r="F29" s="696"/>
      <c r="G29" s="697"/>
      <c r="H29" s="675"/>
      <c r="I29" s="675"/>
      <c r="J29" s="675"/>
      <c r="K29" s="675"/>
      <c r="L29" s="675"/>
      <c r="M29" s="675"/>
      <c r="N29" s="675"/>
      <c r="O29" s="675"/>
      <c r="P29" s="675"/>
      <c r="Q29" s="675"/>
    </row>
    <row r="30" spans="1:49">
      <c r="B30" s="125">
        <v>2</v>
      </c>
      <c r="C30" s="675"/>
      <c r="D30" s="675"/>
      <c r="E30" s="695"/>
      <c r="F30" s="696"/>
      <c r="G30" s="697"/>
      <c r="H30" s="675"/>
      <c r="I30" s="675"/>
      <c r="J30" s="675"/>
      <c r="K30" s="675"/>
      <c r="L30" s="675"/>
      <c r="M30" s="675"/>
      <c r="N30" s="675"/>
      <c r="O30" s="675"/>
      <c r="P30" s="675"/>
      <c r="Q30" s="675"/>
    </row>
    <row r="31" spans="1:49">
      <c r="B31" s="125">
        <v>3</v>
      </c>
      <c r="C31" s="675"/>
      <c r="D31" s="675"/>
      <c r="E31" s="695"/>
      <c r="F31" s="696"/>
      <c r="G31" s="697"/>
      <c r="H31" s="675"/>
      <c r="I31" s="675"/>
      <c r="J31" s="675"/>
      <c r="K31" s="675"/>
      <c r="L31" s="675"/>
      <c r="M31" s="675"/>
      <c r="N31" s="675"/>
      <c r="O31" s="675"/>
      <c r="P31" s="675"/>
      <c r="Q31" s="675"/>
    </row>
    <row r="32" spans="1:49">
      <c r="B32" s="125">
        <v>4</v>
      </c>
      <c r="C32" s="675"/>
      <c r="D32" s="675"/>
      <c r="E32" s="695"/>
      <c r="F32" s="696"/>
      <c r="G32" s="697"/>
      <c r="H32" s="675"/>
      <c r="I32" s="675"/>
      <c r="J32" s="675"/>
      <c r="K32" s="675"/>
      <c r="L32" s="675"/>
      <c r="M32" s="675"/>
      <c r="N32" s="675"/>
      <c r="O32" s="675"/>
      <c r="P32" s="675"/>
      <c r="Q32" s="675"/>
    </row>
    <row r="33" spans="2:17">
      <c r="B33" s="125">
        <v>5</v>
      </c>
      <c r="C33" s="675"/>
      <c r="D33" s="675"/>
      <c r="E33" s="695"/>
      <c r="F33" s="696"/>
      <c r="G33" s="697"/>
      <c r="H33" s="675"/>
      <c r="I33" s="675"/>
      <c r="J33" s="675"/>
      <c r="K33" s="675"/>
      <c r="L33" s="675"/>
      <c r="M33" s="675"/>
      <c r="N33" s="675"/>
      <c r="O33" s="675"/>
      <c r="P33" s="675"/>
      <c r="Q33" s="675"/>
    </row>
    <row r="34" spans="2:17">
      <c r="B34" s="125">
        <v>6</v>
      </c>
      <c r="C34" s="675"/>
      <c r="D34" s="675"/>
      <c r="E34" s="695"/>
      <c r="F34" s="696"/>
      <c r="G34" s="697"/>
      <c r="H34" s="675"/>
      <c r="I34" s="675"/>
      <c r="J34" s="675"/>
      <c r="K34" s="675"/>
      <c r="L34" s="675"/>
      <c r="M34" s="675"/>
      <c r="N34" s="675"/>
      <c r="O34" s="675"/>
      <c r="P34" s="675"/>
      <c r="Q34" s="675"/>
    </row>
    <row r="35" spans="2:17">
      <c r="B35" s="125">
        <v>7</v>
      </c>
      <c r="C35" s="675"/>
      <c r="D35" s="675"/>
      <c r="E35" s="695"/>
      <c r="F35" s="696"/>
      <c r="G35" s="697"/>
      <c r="H35" s="675"/>
      <c r="I35" s="675"/>
      <c r="J35" s="675"/>
      <c r="K35" s="675"/>
      <c r="L35" s="675"/>
      <c r="M35" s="675"/>
      <c r="N35" s="675"/>
      <c r="O35" s="675"/>
      <c r="P35" s="675"/>
      <c r="Q35" s="675"/>
    </row>
    <row r="36" spans="2:17">
      <c r="B36" s="125">
        <v>8</v>
      </c>
      <c r="C36" s="675"/>
      <c r="D36" s="675"/>
      <c r="E36" s="695"/>
      <c r="F36" s="696"/>
      <c r="G36" s="697"/>
      <c r="H36" s="675"/>
      <c r="I36" s="675"/>
      <c r="J36" s="675"/>
      <c r="K36" s="675"/>
      <c r="L36" s="675"/>
      <c r="M36" s="675"/>
      <c r="N36" s="675"/>
      <c r="O36" s="675"/>
      <c r="P36" s="675"/>
      <c r="Q36" s="675"/>
    </row>
    <row r="37" spans="2:17">
      <c r="B37" s="125">
        <v>9</v>
      </c>
      <c r="C37" s="675"/>
      <c r="D37" s="675"/>
      <c r="E37" s="695"/>
      <c r="F37" s="696"/>
      <c r="G37" s="697"/>
      <c r="H37" s="675"/>
      <c r="I37" s="675"/>
      <c r="J37" s="675"/>
      <c r="K37" s="675"/>
      <c r="L37" s="675"/>
      <c r="M37" s="675"/>
      <c r="N37" s="675"/>
      <c r="O37" s="675"/>
      <c r="P37" s="675"/>
      <c r="Q37" s="675"/>
    </row>
    <row r="38" spans="2:17">
      <c r="B38" s="125">
        <v>10</v>
      </c>
      <c r="C38" s="675"/>
      <c r="D38" s="675"/>
      <c r="E38" s="695"/>
      <c r="F38" s="696"/>
      <c r="G38" s="697"/>
      <c r="H38" s="675"/>
      <c r="I38" s="675"/>
      <c r="J38" s="675"/>
      <c r="K38" s="675"/>
      <c r="L38" s="675"/>
      <c r="M38" s="675"/>
      <c r="N38" s="675"/>
      <c r="O38" s="675"/>
      <c r="P38" s="675"/>
      <c r="Q38" s="675"/>
    </row>
    <row r="39" spans="2:17">
      <c r="B39" s="125">
        <v>11</v>
      </c>
      <c r="C39" s="675"/>
      <c r="D39" s="675"/>
      <c r="E39" s="695"/>
      <c r="F39" s="696"/>
      <c r="G39" s="697"/>
      <c r="H39" s="675"/>
      <c r="I39" s="675"/>
      <c r="J39" s="675"/>
      <c r="K39" s="675"/>
      <c r="L39" s="675"/>
      <c r="M39" s="675"/>
      <c r="N39" s="675"/>
      <c r="O39" s="675"/>
      <c r="P39" s="675"/>
      <c r="Q39" s="675"/>
    </row>
    <row r="40" spans="2:17">
      <c r="B40" s="125">
        <v>12</v>
      </c>
      <c r="C40" s="675"/>
      <c r="D40" s="675"/>
      <c r="E40" s="695"/>
      <c r="F40" s="696"/>
      <c r="G40" s="697"/>
      <c r="H40" s="675"/>
      <c r="I40" s="675"/>
      <c r="J40" s="675"/>
      <c r="K40" s="675"/>
      <c r="L40" s="675"/>
      <c r="M40" s="675"/>
      <c r="N40" s="675"/>
      <c r="O40" s="675"/>
      <c r="P40" s="675"/>
      <c r="Q40" s="675"/>
    </row>
    <row r="41" spans="2:17">
      <c r="B41" s="125">
        <v>13</v>
      </c>
      <c r="C41" s="675"/>
      <c r="D41" s="675"/>
      <c r="E41" s="695"/>
      <c r="F41" s="696"/>
      <c r="G41" s="697"/>
      <c r="H41" s="675"/>
      <c r="I41" s="675"/>
      <c r="J41" s="675"/>
      <c r="K41" s="675"/>
      <c r="L41" s="675"/>
      <c r="M41" s="675"/>
      <c r="N41" s="675"/>
      <c r="O41" s="675"/>
      <c r="P41" s="675"/>
      <c r="Q41" s="675"/>
    </row>
    <row r="42" spans="2:17">
      <c r="B42" s="125">
        <v>14</v>
      </c>
      <c r="C42" s="675"/>
      <c r="D42" s="675"/>
      <c r="E42" s="695"/>
      <c r="F42" s="696"/>
      <c r="G42" s="697"/>
      <c r="H42" s="675"/>
      <c r="I42" s="675"/>
      <c r="J42" s="675"/>
      <c r="K42" s="675"/>
      <c r="L42" s="675"/>
      <c r="M42" s="675"/>
      <c r="N42" s="675"/>
      <c r="O42" s="675"/>
      <c r="P42" s="675"/>
      <c r="Q42" s="675"/>
    </row>
    <row r="43" spans="2:17">
      <c r="B43" s="200"/>
      <c r="C43" s="200"/>
      <c r="D43" s="200"/>
      <c r="E43" s="200"/>
      <c r="F43" s="200"/>
      <c r="G43" s="200"/>
      <c r="H43" s="200"/>
      <c r="I43" s="200"/>
      <c r="J43" s="200"/>
      <c r="K43" s="200"/>
      <c r="L43" s="200"/>
      <c r="M43" s="200"/>
      <c r="N43" s="200"/>
      <c r="O43" s="200"/>
      <c r="P43" s="200"/>
      <c r="Q43" s="200"/>
    </row>
    <row r="44" spans="2:17">
      <c r="B44" s="200"/>
      <c r="C44" s="200"/>
      <c r="D44" s="200"/>
      <c r="E44" s="200"/>
      <c r="F44" s="200"/>
      <c r="G44" s="200"/>
      <c r="H44" s="200"/>
      <c r="I44" s="200"/>
      <c r="J44" s="200"/>
      <c r="K44" s="200"/>
      <c r="L44" s="200"/>
      <c r="M44" s="200"/>
      <c r="N44" s="200"/>
      <c r="O44" s="200"/>
      <c r="P44" s="200"/>
      <c r="Q44" s="200"/>
    </row>
    <row r="45" spans="2:17">
      <c r="B45" s="200"/>
      <c r="C45" s="200"/>
      <c r="D45" s="200"/>
      <c r="E45" s="200"/>
      <c r="F45" s="200"/>
      <c r="G45" s="200"/>
      <c r="H45" s="200"/>
      <c r="I45" s="200"/>
      <c r="J45" s="200"/>
      <c r="K45" s="200"/>
      <c r="L45" s="200"/>
      <c r="M45" s="200"/>
      <c r="N45" s="200"/>
      <c r="O45" s="200"/>
      <c r="P45" s="200"/>
      <c r="Q45" s="200"/>
    </row>
    <row r="46" spans="2:17">
      <c r="B46" s="200"/>
      <c r="C46" s="200"/>
      <c r="D46" s="200"/>
      <c r="E46" s="200"/>
      <c r="F46" s="200"/>
      <c r="G46" s="200"/>
      <c r="H46" s="200"/>
      <c r="I46" s="200"/>
      <c r="J46" s="200"/>
      <c r="K46" s="200"/>
      <c r="L46" s="200"/>
      <c r="M46" s="200"/>
      <c r="N46" s="200"/>
      <c r="O46" s="200"/>
      <c r="P46" s="200"/>
      <c r="Q46" s="200"/>
    </row>
    <row r="47" spans="2:17">
      <c r="B47" s="200"/>
      <c r="C47" s="200"/>
      <c r="D47" s="200"/>
      <c r="E47" s="200"/>
      <c r="F47" s="200"/>
      <c r="G47" s="200"/>
      <c r="H47" s="200"/>
      <c r="I47" s="200"/>
      <c r="J47" s="200"/>
      <c r="K47" s="200"/>
      <c r="L47" s="200"/>
      <c r="M47" s="200"/>
      <c r="N47" s="200"/>
      <c r="O47" s="200"/>
      <c r="P47" s="200"/>
      <c r="Q47" s="200"/>
    </row>
    <row r="48" spans="2:17">
      <c r="B48" s="200"/>
      <c r="C48" s="200"/>
      <c r="D48" s="200"/>
      <c r="E48" s="200"/>
      <c r="F48" s="200"/>
      <c r="G48" s="200"/>
      <c r="H48" s="200"/>
      <c r="I48" s="200"/>
      <c r="J48" s="200"/>
      <c r="K48" s="200"/>
      <c r="L48" s="200"/>
      <c r="M48" s="200"/>
      <c r="N48" s="200"/>
      <c r="O48" s="200"/>
      <c r="P48" s="200"/>
      <c r="Q48" s="200"/>
    </row>
    <row r="49" spans="2:17">
      <c r="B49" s="200"/>
      <c r="C49" s="200"/>
      <c r="D49" s="200"/>
      <c r="E49" s="200"/>
      <c r="F49" s="200"/>
      <c r="G49" s="200"/>
      <c r="H49" s="200"/>
      <c r="I49" s="200"/>
      <c r="J49" s="200"/>
      <c r="K49" s="200"/>
      <c r="L49" s="200"/>
      <c r="M49" s="200"/>
      <c r="N49" s="200"/>
      <c r="O49" s="200"/>
      <c r="P49" s="200"/>
      <c r="Q49" s="200"/>
    </row>
    <row r="50" spans="2:17">
      <c r="B50" s="200"/>
      <c r="C50" s="200"/>
      <c r="D50" s="200"/>
      <c r="E50" s="200"/>
      <c r="F50" s="200"/>
      <c r="G50" s="200"/>
      <c r="H50" s="200"/>
      <c r="I50" s="200"/>
      <c r="J50" s="200"/>
      <c r="K50" s="200"/>
      <c r="L50" s="200"/>
      <c r="M50" s="200"/>
      <c r="N50" s="200"/>
      <c r="O50" s="200"/>
      <c r="P50" s="200"/>
      <c r="Q50" s="200"/>
    </row>
    <row r="51" spans="2:17">
      <c r="B51" s="200"/>
      <c r="C51" s="200"/>
      <c r="D51" s="200"/>
      <c r="E51" s="200"/>
      <c r="F51" s="200"/>
      <c r="G51" s="200"/>
      <c r="H51" s="200"/>
      <c r="I51" s="200"/>
      <c r="J51" s="200"/>
      <c r="K51" s="200"/>
      <c r="L51" s="200"/>
      <c r="M51" s="200"/>
      <c r="N51" s="200"/>
      <c r="O51" s="200"/>
      <c r="P51" s="200"/>
      <c r="Q51" s="200"/>
    </row>
    <row r="52" spans="2:17">
      <c r="B52" s="200"/>
      <c r="C52" s="200"/>
      <c r="D52" s="200"/>
      <c r="E52" s="200"/>
      <c r="F52" s="200"/>
      <c r="G52" s="200"/>
      <c r="H52" s="200"/>
      <c r="I52" s="200"/>
      <c r="J52" s="200"/>
      <c r="K52" s="200"/>
      <c r="L52" s="200"/>
      <c r="M52" s="200"/>
      <c r="N52" s="200"/>
      <c r="O52" s="200"/>
      <c r="P52" s="200"/>
      <c r="Q52" s="200"/>
    </row>
    <row r="53" spans="2:17">
      <c r="B53" s="200"/>
      <c r="C53" s="200"/>
      <c r="D53" s="200"/>
      <c r="E53" s="200"/>
      <c r="F53" s="200"/>
      <c r="G53" s="200"/>
      <c r="H53" s="200"/>
      <c r="I53" s="200"/>
      <c r="J53" s="200"/>
      <c r="K53" s="200"/>
      <c r="L53" s="200"/>
      <c r="M53" s="200"/>
      <c r="N53" s="200"/>
      <c r="O53" s="200"/>
      <c r="P53" s="200"/>
      <c r="Q53" s="200"/>
    </row>
    <row r="54" spans="2:17">
      <c r="B54" s="200"/>
      <c r="C54" s="200"/>
      <c r="D54" s="200"/>
      <c r="E54" s="200"/>
      <c r="F54" s="200"/>
      <c r="G54" s="200"/>
      <c r="H54" s="200"/>
      <c r="I54" s="200"/>
      <c r="J54" s="200"/>
      <c r="K54" s="200"/>
      <c r="L54" s="200"/>
      <c r="M54" s="200"/>
      <c r="N54" s="200"/>
      <c r="O54" s="200"/>
      <c r="P54" s="200"/>
      <c r="Q54" s="200"/>
    </row>
    <row r="55" spans="2:17">
      <c r="B55" s="200"/>
      <c r="C55" s="200"/>
      <c r="D55" s="200"/>
      <c r="E55" s="200"/>
      <c r="F55" s="200"/>
      <c r="G55" s="200"/>
      <c r="H55" s="200"/>
      <c r="I55" s="200"/>
      <c r="J55" s="200"/>
      <c r="K55" s="200"/>
      <c r="L55" s="200"/>
      <c r="M55" s="200"/>
      <c r="N55" s="200"/>
      <c r="O55" s="200"/>
      <c r="P55" s="200"/>
      <c r="Q55" s="200"/>
    </row>
    <row r="56" spans="2:17">
      <c r="B56" s="200"/>
      <c r="C56" s="200"/>
      <c r="D56" s="200"/>
      <c r="E56" s="200"/>
      <c r="F56" s="200"/>
      <c r="G56" s="200"/>
      <c r="H56" s="200"/>
      <c r="I56" s="200"/>
      <c r="J56" s="200"/>
      <c r="K56" s="200"/>
      <c r="L56" s="200"/>
      <c r="M56" s="200"/>
      <c r="N56" s="200"/>
      <c r="O56" s="200"/>
      <c r="P56" s="200"/>
      <c r="Q56" s="200"/>
    </row>
    <row r="57" spans="2:17">
      <c r="B57" s="200"/>
      <c r="C57" s="200"/>
      <c r="D57" s="200"/>
      <c r="E57" s="200"/>
      <c r="F57" s="200"/>
      <c r="G57" s="200"/>
      <c r="H57" s="200"/>
      <c r="I57" s="200"/>
      <c r="J57" s="200"/>
      <c r="K57" s="200"/>
      <c r="L57" s="200"/>
      <c r="M57" s="200"/>
      <c r="N57" s="200"/>
      <c r="O57" s="200"/>
      <c r="P57" s="200"/>
      <c r="Q57" s="200"/>
    </row>
    <row r="58" spans="2:17">
      <c r="B58" s="200"/>
      <c r="C58" s="200"/>
      <c r="D58" s="200"/>
      <c r="E58" s="200"/>
      <c r="F58" s="200"/>
      <c r="G58" s="200"/>
      <c r="H58" s="200"/>
      <c r="I58" s="200"/>
      <c r="J58" s="200"/>
      <c r="K58" s="200"/>
      <c r="L58" s="200"/>
      <c r="M58" s="200"/>
      <c r="N58" s="200"/>
      <c r="O58" s="200"/>
      <c r="P58" s="200"/>
      <c r="Q58" s="200"/>
    </row>
    <row r="59" spans="2:17">
      <c r="B59" s="200"/>
      <c r="C59" s="200"/>
      <c r="D59" s="200"/>
      <c r="E59" s="200"/>
      <c r="F59" s="200"/>
      <c r="G59" s="200"/>
      <c r="H59" s="200"/>
      <c r="I59" s="200"/>
      <c r="J59" s="200"/>
      <c r="K59" s="200"/>
      <c r="L59" s="200"/>
      <c r="M59" s="200"/>
      <c r="N59" s="200"/>
      <c r="O59" s="200"/>
      <c r="P59" s="200"/>
      <c r="Q59" s="200"/>
    </row>
    <row r="60" spans="2:17">
      <c r="B60" s="200"/>
      <c r="C60" s="200"/>
      <c r="D60" s="200"/>
      <c r="E60" s="200"/>
      <c r="F60" s="200"/>
      <c r="G60" s="200"/>
      <c r="H60" s="200"/>
      <c r="I60" s="200"/>
      <c r="J60" s="200"/>
      <c r="K60" s="200"/>
      <c r="L60" s="200"/>
      <c r="M60" s="200"/>
      <c r="N60" s="200"/>
      <c r="O60" s="200"/>
      <c r="P60" s="200"/>
      <c r="Q60" s="200"/>
    </row>
    <row r="61" spans="2:17">
      <c r="B61" s="200"/>
      <c r="C61" s="200"/>
      <c r="D61" s="200"/>
      <c r="E61" s="200"/>
      <c r="F61" s="200"/>
      <c r="G61" s="200"/>
      <c r="H61" s="200"/>
      <c r="I61" s="200"/>
      <c r="J61" s="200"/>
      <c r="K61" s="200"/>
      <c r="L61" s="200"/>
      <c r="M61" s="200"/>
      <c r="N61" s="200"/>
      <c r="O61" s="200"/>
      <c r="P61" s="200"/>
      <c r="Q61" s="200"/>
    </row>
    <row r="62" spans="2:17">
      <c r="B62" s="200"/>
      <c r="C62" s="200"/>
      <c r="D62" s="200"/>
      <c r="E62" s="200"/>
      <c r="F62" s="200"/>
      <c r="G62" s="200"/>
      <c r="H62" s="200"/>
      <c r="I62" s="200"/>
      <c r="J62" s="200"/>
      <c r="K62" s="200"/>
      <c r="L62" s="200"/>
      <c r="M62" s="200"/>
      <c r="N62" s="200"/>
      <c r="O62" s="200"/>
      <c r="P62" s="200"/>
      <c r="Q62" s="200"/>
    </row>
    <row r="63" spans="2:17">
      <c r="B63" s="200"/>
      <c r="C63" s="200"/>
      <c r="D63" s="200"/>
      <c r="E63" s="200"/>
      <c r="F63" s="200"/>
      <c r="G63" s="200"/>
      <c r="H63" s="200"/>
      <c r="I63" s="200"/>
      <c r="J63" s="200"/>
      <c r="K63" s="200"/>
      <c r="L63" s="200"/>
      <c r="M63" s="200"/>
      <c r="N63" s="200"/>
      <c r="O63" s="200"/>
      <c r="P63" s="200"/>
      <c r="Q63" s="200"/>
    </row>
    <row r="64" spans="2:17">
      <c r="B64" s="200"/>
      <c r="C64" s="200"/>
      <c r="D64" s="200"/>
      <c r="E64" s="200"/>
      <c r="F64" s="200"/>
      <c r="G64" s="200"/>
      <c r="H64" s="200"/>
      <c r="I64" s="200"/>
      <c r="J64" s="200"/>
      <c r="K64" s="200"/>
      <c r="L64" s="200"/>
      <c r="M64" s="200"/>
      <c r="N64" s="200"/>
      <c r="O64" s="200"/>
      <c r="P64" s="200"/>
      <c r="Q64" s="200"/>
    </row>
    <row r="65" spans="2:17">
      <c r="B65" s="200"/>
      <c r="C65" s="200"/>
      <c r="D65" s="200"/>
      <c r="E65" s="200"/>
      <c r="F65" s="200"/>
      <c r="G65" s="200"/>
      <c r="H65" s="200"/>
      <c r="I65" s="200"/>
      <c r="J65" s="200"/>
      <c r="K65" s="200"/>
      <c r="L65" s="200"/>
      <c r="M65" s="200"/>
      <c r="N65" s="200"/>
      <c r="O65" s="200"/>
      <c r="P65" s="200"/>
      <c r="Q65" s="200"/>
    </row>
    <row r="66" spans="2:17">
      <c r="B66" s="200"/>
      <c r="C66" s="200"/>
      <c r="D66" s="200"/>
      <c r="E66" s="200"/>
      <c r="F66" s="200"/>
      <c r="G66" s="200"/>
      <c r="H66" s="200"/>
      <c r="I66" s="200"/>
      <c r="J66" s="200"/>
      <c r="K66" s="200"/>
      <c r="L66" s="200"/>
      <c r="M66" s="200"/>
      <c r="N66" s="200"/>
      <c r="O66" s="200"/>
      <c r="P66" s="200"/>
      <c r="Q66" s="200"/>
    </row>
    <row r="67" spans="2:17">
      <c r="B67" s="200"/>
      <c r="C67" s="200"/>
      <c r="D67" s="200"/>
      <c r="E67" s="200"/>
      <c r="F67" s="200"/>
      <c r="G67" s="200"/>
      <c r="H67" s="200"/>
      <c r="I67" s="200"/>
      <c r="J67" s="200"/>
      <c r="K67" s="200"/>
      <c r="L67" s="200"/>
      <c r="M67" s="200"/>
      <c r="N67" s="200"/>
      <c r="O67" s="200"/>
      <c r="P67" s="200"/>
      <c r="Q67" s="200"/>
    </row>
    <row r="68" spans="2:17">
      <c r="B68" s="200"/>
      <c r="C68" s="200"/>
      <c r="D68" s="200"/>
      <c r="E68" s="200"/>
      <c r="F68" s="200"/>
      <c r="G68" s="200"/>
      <c r="H68" s="200"/>
      <c r="I68" s="200"/>
      <c r="J68" s="200"/>
      <c r="K68" s="200"/>
      <c r="L68" s="200"/>
      <c r="M68" s="200"/>
      <c r="N68" s="200"/>
      <c r="O68" s="200"/>
      <c r="P68" s="200"/>
      <c r="Q68" s="200"/>
    </row>
    <row r="69" spans="2:17">
      <c r="B69" s="200"/>
      <c r="C69" s="200"/>
      <c r="D69" s="200"/>
      <c r="E69" s="200"/>
      <c r="F69" s="200"/>
      <c r="G69" s="200"/>
      <c r="H69" s="200"/>
      <c r="I69" s="200"/>
      <c r="J69" s="200"/>
      <c r="K69" s="200"/>
      <c r="L69" s="200"/>
      <c r="M69" s="200"/>
      <c r="N69" s="200"/>
      <c r="O69" s="200"/>
      <c r="P69" s="200"/>
      <c r="Q69" s="200"/>
    </row>
    <row r="70" spans="2:17">
      <c r="B70" s="200"/>
      <c r="C70" s="200"/>
      <c r="D70" s="200"/>
      <c r="E70" s="200"/>
      <c r="F70" s="200"/>
      <c r="G70" s="200"/>
      <c r="H70" s="200"/>
      <c r="I70" s="200"/>
      <c r="J70" s="200"/>
      <c r="K70" s="200"/>
      <c r="L70" s="200"/>
      <c r="M70" s="200"/>
      <c r="N70" s="200"/>
      <c r="O70" s="200"/>
      <c r="P70" s="200"/>
      <c r="Q70" s="200"/>
    </row>
    <row r="71" spans="2:17">
      <c r="B71" s="200"/>
      <c r="C71" s="200"/>
      <c r="D71" s="200"/>
      <c r="E71" s="200"/>
      <c r="F71" s="200"/>
      <c r="G71" s="200"/>
      <c r="H71" s="200"/>
      <c r="I71" s="200"/>
      <c r="J71" s="200"/>
      <c r="K71" s="200"/>
      <c r="L71" s="200"/>
      <c r="M71" s="200"/>
      <c r="N71" s="200"/>
      <c r="O71" s="200"/>
      <c r="P71" s="200"/>
      <c r="Q71" s="200"/>
    </row>
    <row r="72" spans="2:17">
      <c r="B72" s="200"/>
      <c r="C72" s="200"/>
      <c r="D72" s="200"/>
      <c r="E72" s="200"/>
      <c r="F72" s="200"/>
      <c r="G72" s="200"/>
      <c r="H72" s="200"/>
      <c r="I72" s="200"/>
      <c r="J72" s="200"/>
      <c r="K72" s="200"/>
      <c r="L72" s="200"/>
      <c r="M72" s="200"/>
      <c r="N72" s="200"/>
      <c r="O72" s="200"/>
      <c r="P72" s="200"/>
      <c r="Q72" s="200"/>
    </row>
    <row r="73" spans="2:17">
      <c r="B73" s="200"/>
      <c r="C73" s="200"/>
      <c r="D73" s="200"/>
      <c r="E73" s="200"/>
      <c r="F73" s="200"/>
      <c r="G73" s="200"/>
      <c r="H73" s="200"/>
      <c r="I73" s="200"/>
      <c r="J73" s="200"/>
      <c r="K73" s="200"/>
      <c r="L73" s="200"/>
      <c r="M73" s="200"/>
      <c r="N73" s="200"/>
      <c r="O73" s="200"/>
      <c r="P73" s="200"/>
      <c r="Q73" s="200"/>
    </row>
    <row r="74" spans="2:17">
      <c r="B74" s="200"/>
      <c r="C74" s="200"/>
      <c r="D74" s="200"/>
      <c r="E74" s="200"/>
      <c r="F74" s="200"/>
      <c r="G74" s="200"/>
      <c r="H74" s="200"/>
      <c r="I74" s="200"/>
      <c r="J74" s="200"/>
      <c r="K74" s="200"/>
      <c r="L74" s="200"/>
      <c r="M74" s="200"/>
      <c r="N74" s="200"/>
      <c r="O74" s="200"/>
      <c r="P74" s="200"/>
      <c r="Q74" s="200"/>
    </row>
    <row r="75" spans="2:17">
      <c r="B75" s="200"/>
      <c r="C75" s="200"/>
      <c r="D75" s="200"/>
      <c r="E75" s="200"/>
      <c r="F75" s="200"/>
      <c r="G75" s="200"/>
      <c r="H75" s="200"/>
      <c r="I75" s="200"/>
      <c r="J75" s="200"/>
      <c r="K75" s="200"/>
      <c r="L75" s="200"/>
      <c r="M75" s="200"/>
      <c r="N75" s="200"/>
      <c r="O75" s="200"/>
      <c r="P75" s="200"/>
      <c r="Q75" s="200"/>
    </row>
    <row r="76" spans="2:17">
      <c r="B76" s="200"/>
      <c r="C76" s="200"/>
      <c r="D76" s="200"/>
      <c r="E76" s="200"/>
      <c r="F76" s="200"/>
      <c r="G76" s="200"/>
      <c r="H76" s="200"/>
      <c r="I76" s="200"/>
      <c r="J76" s="200"/>
      <c r="K76" s="200"/>
      <c r="L76" s="200"/>
      <c r="M76" s="200"/>
      <c r="N76" s="200"/>
      <c r="O76" s="200"/>
      <c r="P76" s="200"/>
      <c r="Q76" s="200"/>
    </row>
    <row r="77" spans="2:17">
      <c r="B77" s="200"/>
      <c r="C77" s="200"/>
      <c r="D77" s="200"/>
      <c r="E77" s="200"/>
      <c r="F77" s="200"/>
      <c r="G77" s="200"/>
      <c r="H77" s="200"/>
      <c r="I77" s="200"/>
      <c r="J77" s="200"/>
      <c r="K77" s="200"/>
      <c r="L77" s="200"/>
      <c r="M77" s="200"/>
      <c r="N77" s="200"/>
      <c r="O77" s="200"/>
      <c r="P77" s="200"/>
      <c r="Q77" s="200"/>
    </row>
    <row r="78" spans="2:17">
      <c r="B78" s="200"/>
      <c r="C78" s="200"/>
      <c r="D78" s="200"/>
      <c r="E78" s="200"/>
      <c r="F78" s="200"/>
      <c r="G78" s="200"/>
      <c r="H78" s="200"/>
      <c r="I78" s="200"/>
      <c r="J78" s="200"/>
      <c r="K78" s="200"/>
      <c r="L78" s="200"/>
      <c r="M78" s="200"/>
      <c r="N78" s="200"/>
      <c r="O78" s="200"/>
      <c r="P78" s="200"/>
      <c r="Q78" s="200"/>
    </row>
    <row r="79" spans="2:17">
      <c r="B79" s="200"/>
      <c r="C79" s="200"/>
      <c r="D79" s="200"/>
      <c r="E79" s="200"/>
      <c r="F79" s="200"/>
      <c r="G79" s="200"/>
      <c r="H79" s="200"/>
      <c r="I79" s="200"/>
      <c r="J79" s="200"/>
      <c r="K79" s="200"/>
      <c r="L79" s="200"/>
      <c r="M79" s="200"/>
      <c r="N79" s="200"/>
      <c r="O79" s="200"/>
      <c r="P79" s="200"/>
      <c r="Q79" s="200"/>
    </row>
    <row r="80" spans="2:17">
      <c r="B80" s="200"/>
      <c r="C80" s="200"/>
      <c r="D80" s="200"/>
      <c r="E80" s="200"/>
      <c r="F80" s="200"/>
      <c r="G80" s="200"/>
      <c r="H80" s="200"/>
      <c r="I80" s="200"/>
      <c r="J80" s="200"/>
      <c r="K80" s="200"/>
      <c r="L80" s="200"/>
      <c r="M80" s="200"/>
      <c r="N80" s="200"/>
      <c r="O80" s="200"/>
      <c r="P80" s="200"/>
      <c r="Q80" s="200"/>
    </row>
    <row r="81" spans="2:17">
      <c r="B81" s="200"/>
      <c r="C81" s="200"/>
      <c r="D81" s="200"/>
      <c r="E81" s="200"/>
      <c r="F81" s="200"/>
      <c r="G81" s="200"/>
      <c r="H81" s="200"/>
      <c r="I81" s="200"/>
      <c r="J81" s="200"/>
      <c r="K81" s="200"/>
      <c r="L81" s="200"/>
      <c r="M81" s="200"/>
      <c r="N81" s="200"/>
      <c r="O81" s="200"/>
      <c r="P81" s="200"/>
      <c r="Q81" s="200"/>
    </row>
    <row r="82" spans="2:17">
      <c r="B82" s="200"/>
      <c r="C82" s="200"/>
      <c r="D82" s="200"/>
      <c r="E82" s="200"/>
      <c r="F82" s="200"/>
      <c r="G82" s="200"/>
      <c r="H82" s="200"/>
      <c r="I82" s="200"/>
      <c r="J82" s="200"/>
      <c r="K82" s="200"/>
      <c r="L82" s="200"/>
      <c r="M82" s="200"/>
      <c r="N82" s="200"/>
      <c r="O82" s="200"/>
      <c r="P82" s="200"/>
      <c r="Q82" s="200"/>
    </row>
    <row r="83" spans="2:17">
      <c r="B83" s="200"/>
      <c r="C83" s="200"/>
      <c r="D83" s="200"/>
      <c r="E83" s="200"/>
      <c r="F83" s="200"/>
      <c r="G83" s="200"/>
      <c r="H83" s="200"/>
      <c r="I83" s="200"/>
      <c r="J83" s="200"/>
      <c r="K83" s="200"/>
      <c r="L83" s="200"/>
      <c r="M83" s="200"/>
      <c r="N83" s="200"/>
      <c r="O83" s="200"/>
      <c r="P83" s="200"/>
      <c r="Q83" s="200"/>
    </row>
    <row r="84" spans="2:17">
      <c r="B84" s="200"/>
      <c r="C84" s="200"/>
      <c r="D84" s="200"/>
      <c r="E84" s="200"/>
      <c r="F84" s="200"/>
      <c r="G84" s="200"/>
      <c r="H84" s="200"/>
      <c r="I84" s="200"/>
      <c r="J84" s="200"/>
      <c r="K84" s="200"/>
      <c r="L84" s="200"/>
      <c r="M84" s="200"/>
      <c r="N84" s="200"/>
      <c r="O84" s="200"/>
      <c r="P84" s="200"/>
      <c r="Q84" s="200"/>
    </row>
    <row r="85" spans="2:17">
      <c r="B85" s="200"/>
      <c r="C85" s="200"/>
      <c r="D85" s="200"/>
      <c r="E85" s="200"/>
      <c r="F85" s="200"/>
      <c r="G85" s="200"/>
      <c r="H85" s="200"/>
      <c r="I85" s="200"/>
      <c r="J85" s="200"/>
      <c r="K85" s="200"/>
      <c r="L85" s="200"/>
      <c r="M85" s="200"/>
      <c r="N85" s="200"/>
      <c r="O85" s="200"/>
      <c r="P85" s="200"/>
      <c r="Q85" s="200"/>
    </row>
    <row r="86" spans="2:17">
      <c r="B86" s="200"/>
      <c r="C86" s="200"/>
      <c r="D86" s="200"/>
      <c r="E86" s="200"/>
      <c r="F86" s="200"/>
      <c r="G86" s="200"/>
      <c r="H86" s="200"/>
      <c r="I86" s="200"/>
      <c r="J86" s="200"/>
      <c r="K86" s="200"/>
      <c r="L86" s="200"/>
      <c r="M86" s="200"/>
      <c r="N86" s="200"/>
      <c r="O86" s="200"/>
      <c r="P86" s="200"/>
      <c r="Q86" s="200"/>
    </row>
    <row r="87" spans="2:17">
      <c r="B87" s="200"/>
      <c r="C87" s="200"/>
      <c r="D87" s="200"/>
      <c r="E87" s="200"/>
      <c r="F87" s="200"/>
      <c r="G87" s="200"/>
      <c r="H87" s="200"/>
      <c r="I87" s="200"/>
      <c r="J87" s="200"/>
      <c r="K87" s="200"/>
      <c r="L87" s="200"/>
      <c r="M87" s="200"/>
      <c r="N87" s="200"/>
      <c r="O87" s="200"/>
      <c r="P87" s="200"/>
      <c r="Q87" s="200"/>
    </row>
    <row r="88" spans="2:17">
      <c r="B88" s="200"/>
      <c r="C88" s="200"/>
      <c r="D88" s="200"/>
      <c r="E88" s="200"/>
      <c r="F88" s="200"/>
      <c r="G88" s="200"/>
      <c r="H88" s="200"/>
      <c r="I88" s="200"/>
      <c r="J88" s="200"/>
      <c r="K88" s="200"/>
      <c r="L88" s="200"/>
      <c r="M88" s="200"/>
      <c r="N88" s="200"/>
      <c r="O88" s="200"/>
      <c r="P88" s="200"/>
      <c r="Q88" s="200"/>
    </row>
    <row r="89" spans="2:17">
      <c r="B89" s="200"/>
      <c r="C89" s="200"/>
      <c r="D89" s="200"/>
      <c r="E89" s="200"/>
      <c r="F89" s="200"/>
      <c r="G89" s="200"/>
      <c r="H89" s="200"/>
      <c r="I89" s="200"/>
      <c r="J89" s="200"/>
      <c r="K89" s="200"/>
      <c r="L89" s="200"/>
      <c r="M89" s="200"/>
      <c r="N89" s="200"/>
      <c r="O89" s="200"/>
      <c r="P89" s="200"/>
      <c r="Q89" s="200"/>
    </row>
    <row r="90" spans="2:17">
      <c r="B90" s="200"/>
      <c r="C90" s="200"/>
      <c r="D90" s="200"/>
      <c r="E90" s="200"/>
      <c r="F90" s="200"/>
      <c r="G90" s="200"/>
      <c r="H90" s="200"/>
      <c r="I90" s="200"/>
      <c r="J90" s="200"/>
      <c r="K90" s="200"/>
      <c r="L90" s="200"/>
      <c r="M90" s="200"/>
      <c r="N90" s="200"/>
      <c r="O90" s="200"/>
      <c r="P90" s="200"/>
      <c r="Q90" s="200"/>
    </row>
    <row r="91" spans="2:17">
      <c r="B91" s="200"/>
      <c r="C91" s="200"/>
      <c r="D91" s="200"/>
      <c r="E91" s="200"/>
      <c r="F91" s="200"/>
      <c r="G91" s="200"/>
      <c r="H91" s="200"/>
      <c r="I91" s="200"/>
      <c r="J91" s="200"/>
      <c r="K91" s="200"/>
      <c r="L91" s="200"/>
      <c r="M91" s="200"/>
      <c r="N91" s="200"/>
      <c r="O91" s="200"/>
      <c r="P91" s="200"/>
      <c r="Q91" s="200"/>
    </row>
    <row r="92" spans="2:17">
      <c r="B92" s="200"/>
      <c r="C92" s="200"/>
      <c r="D92" s="200"/>
      <c r="E92" s="200"/>
      <c r="F92" s="200"/>
      <c r="G92" s="200"/>
      <c r="H92" s="200"/>
      <c r="I92" s="200"/>
      <c r="J92" s="200"/>
      <c r="K92" s="200"/>
      <c r="L92" s="200"/>
      <c r="M92" s="200"/>
      <c r="N92" s="200"/>
      <c r="O92" s="200"/>
      <c r="P92" s="200"/>
      <c r="Q92" s="200"/>
    </row>
    <row r="93" spans="2:17">
      <c r="B93" s="200"/>
      <c r="C93" s="200"/>
      <c r="D93" s="200"/>
      <c r="E93" s="200"/>
      <c r="F93" s="200"/>
      <c r="G93" s="200"/>
      <c r="H93" s="200"/>
      <c r="I93" s="200"/>
      <c r="J93" s="200"/>
      <c r="K93" s="200"/>
      <c r="L93" s="200"/>
      <c r="M93" s="200"/>
      <c r="N93" s="200"/>
      <c r="O93" s="200"/>
      <c r="P93" s="200"/>
      <c r="Q93" s="200"/>
    </row>
    <row r="94" spans="2:17">
      <c r="B94" s="200"/>
      <c r="C94" s="200"/>
      <c r="D94" s="200"/>
      <c r="E94" s="200"/>
      <c r="F94" s="200"/>
      <c r="G94" s="200"/>
      <c r="H94" s="200"/>
      <c r="I94" s="200"/>
      <c r="J94" s="200"/>
      <c r="K94" s="200"/>
      <c r="L94" s="200"/>
      <c r="M94" s="200"/>
      <c r="N94" s="200"/>
      <c r="O94" s="200"/>
      <c r="P94" s="200"/>
      <c r="Q94" s="200"/>
    </row>
    <row r="95" spans="2:17">
      <c r="B95" s="200"/>
      <c r="C95" s="200"/>
      <c r="D95" s="200"/>
      <c r="E95" s="200"/>
      <c r="F95" s="200"/>
      <c r="G95" s="200"/>
      <c r="H95" s="200"/>
      <c r="I95" s="200"/>
      <c r="J95" s="200"/>
      <c r="K95" s="200"/>
      <c r="L95" s="200"/>
      <c r="M95" s="200"/>
      <c r="N95" s="200"/>
      <c r="O95" s="200"/>
      <c r="P95" s="200"/>
      <c r="Q95" s="200"/>
    </row>
    <row r="96" spans="2:17">
      <c r="B96" s="200"/>
      <c r="C96" s="200"/>
      <c r="D96" s="200"/>
      <c r="E96" s="200"/>
      <c r="F96" s="200"/>
      <c r="G96" s="200"/>
      <c r="H96" s="200"/>
      <c r="I96" s="200"/>
      <c r="J96" s="200"/>
      <c r="K96" s="200"/>
      <c r="L96" s="200"/>
      <c r="M96" s="200"/>
      <c r="N96" s="200"/>
      <c r="O96" s="200"/>
      <c r="P96" s="200"/>
      <c r="Q96" s="200"/>
    </row>
    <row r="97" spans="2:17">
      <c r="B97" s="200"/>
      <c r="C97" s="200"/>
      <c r="D97" s="200"/>
      <c r="E97" s="200"/>
      <c r="F97" s="200"/>
      <c r="G97" s="200"/>
      <c r="H97" s="200"/>
      <c r="I97" s="200"/>
      <c r="J97" s="200"/>
      <c r="K97" s="200"/>
      <c r="L97" s="200"/>
      <c r="M97" s="200"/>
      <c r="N97" s="200"/>
      <c r="O97" s="200"/>
      <c r="P97" s="200"/>
      <c r="Q97" s="200"/>
    </row>
    <row r="98" spans="2:17">
      <c r="B98" s="200"/>
      <c r="C98" s="200"/>
      <c r="D98" s="200"/>
      <c r="E98" s="200"/>
      <c r="F98" s="200"/>
      <c r="G98" s="200"/>
      <c r="H98" s="200"/>
      <c r="I98" s="200"/>
      <c r="J98" s="200"/>
      <c r="K98" s="200"/>
      <c r="L98" s="200"/>
      <c r="M98" s="200"/>
      <c r="N98" s="200"/>
      <c r="O98" s="200"/>
      <c r="P98" s="200"/>
      <c r="Q98" s="200"/>
    </row>
    <row r="99" spans="2:17">
      <c r="B99" s="200"/>
      <c r="C99" s="200"/>
      <c r="D99" s="200"/>
      <c r="E99" s="200"/>
      <c r="F99" s="200"/>
      <c r="G99" s="200"/>
      <c r="H99" s="200"/>
      <c r="I99" s="200"/>
      <c r="J99" s="200"/>
      <c r="K99" s="200"/>
      <c r="L99" s="200"/>
      <c r="M99" s="200"/>
      <c r="N99" s="200"/>
      <c r="O99" s="200"/>
      <c r="P99" s="200"/>
      <c r="Q99" s="200"/>
    </row>
    <row r="100" spans="2:17">
      <c r="B100" s="200"/>
      <c r="C100" s="200"/>
      <c r="D100" s="200"/>
      <c r="E100" s="200"/>
      <c r="F100" s="200"/>
      <c r="G100" s="200"/>
      <c r="H100" s="200"/>
      <c r="I100" s="200"/>
      <c r="J100" s="200"/>
      <c r="K100" s="200"/>
      <c r="L100" s="200"/>
      <c r="M100" s="200"/>
      <c r="N100" s="200"/>
      <c r="O100" s="200"/>
      <c r="P100" s="200"/>
      <c r="Q100" s="200"/>
    </row>
    <row r="101" spans="2:17">
      <c r="B101" s="200"/>
      <c r="C101" s="200"/>
      <c r="D101" s="200"/>
      <c r="E101" s="200"/>
      <c r="F101" s="200"/>
      <c r="G101" s="200"/>
      <c r="H101" s="200"/>
      <c r="I101" s="200"/>
      <c r="J101" s="200"/>
      <c r="K101" s="200"/>
      <c r="L101" s="200"/>
      <c r="M101" s="200"/>
      <c r="N101" s="200"/>
      <c r="O101" s="200"/>
      <c r="P101" s="200"/>
      <c r="Q101" s="200"/>
    </row>
    <row r="102" spans="2:17">
      <c r="B102" s="200"/>
      <c r="C102" s="200"/>
      <c r="D102" s="200"/>
      <c r="E102" s="200"/>
      <c r="F102" s="200"/>
      <c r="G102" s="200"/>
      <c r="H102" s="200"/>
      <c r="I102" s="200"/>
      <c r="J102" s="200"/>
      <c r="K102" s="200"/>
      <c r="L102" s="200"/>
      <c r="M102" s="200"/>
      <c r="N102" s="200"/>
      <c r="O102" s="200"/>
      <c r="P102" s="200"/>
      <c r="Q102" s="200"/>
    </row>
    <row r="103" spans="2:17">
      <c r="B103" s="200"/>
      <c r="C103" s="200"/>
      <c r="D103" s="200"/>
      <c r="E103" s="200"/>
      <c r="F103" s="200"/>
      <c r="G103" s="200"/>
      <c r="H103" s="200"/>
      <c r="I103" s="200"/>
      <c r="J103" s="200"/>
      <c r="K103" s="200"/>
      <c r="L103" s="200"/>
      <c r="M103" s="200"/>
      <c r="N103" s="200"/>
      <c r="O103" s="200"/>
      <c r="P103" s="200"/>
      <c r="Q103" s="200"/>
    </row>
    <row r="104" spans="2:17">
      <c r="B104" s="200"/>
      <c r="C104" s="200"/>
      <c r="D104" s="200"/>
      <c r="E104" s="200"/>
      <c r="F104" s="200"/>
      <c r="G104" s="200"/>
      <c r="H104" s="200"/>
      <c r="I104" s="200"/>
      <c r="J104" s="200"/>
      <c r="K104" s="200"/>
      <c r="L104" s="200"/>
      <c r="M104" s="200"/>
      <c r="N104" s="200"/>
      <c r="O104" s="200"/>
      <c r="P104" s="200"/>
      <c r="Q104" s="200"/>
    </row>
    <row r="105" spans="2:17">
      <c r="B105" s="200"/>
      <c r="C105" s="200"/>
      <c r="D105" s="200"/>
      <c r="E105" s="200"/>
      <c r="F105" s="200"/>
      <c r="G105" s="200"/>
      <c r="H105" s="200"/>
      <c r="I105" s="200"/>
      <c r="J105" s="200"/>
      <c r="K105" s="200"/>
      <c r="L105" s="200"/>
      <c r="M105" s="200"/>
      <c r="N105" s="200"/>
      <c r="O105" s="200"/>
      <c r="P105" s="200"/>
      <c r="Q105" s="200"/>
    </row>
    <row r="106" spans="2:17">
      <c r="B106" s="200"/>
      <c r="C106" s="200"/>
      <c r="D106" s="200"/>
      <c r="E106" s="200"/>
      <c r="F106" s="200"/>
      <c r="G106" s="200"/>
      <c r="H106" s="200"/>
      <c r="I106" s="200"/>
      <c r="J106" s="200"/>
      <c r="K106" s="200"/>
      <c r="L106" s="200"/>
      <c r="M106" s="200"/>
      <c r="N106" s="200"/>
      <c r="O106" s="200"/>
      <c r="P106" s="200"/>
      <c r="Q106" s="200"/>
    </row>
    <row r="107" spans="2:17">
      <c r="B107" s="200"/>
      <c r="C107" s="200"/>
      <c r="D107" s="200"/>
      <c r="E107" s="200"/>
      <c r="F107" s="200"/>
      <c r="G107" s="200"/>
      <c r="H107" s="200"/>
      <c r="I107" s="200"/>
      <c r="J107" s="200"/>
      <c r="K107" s="200"/>
      <c r="L107" s="200"/>
      <c r="M107" s="200"/>
      <c r="N107" s="200"/>
      <c r="O107" s="200"/>
      <c r="P107" s="200"/>
      <c r="Q107" s="200"/>
    </row>
    <row r="108" spans="2:17">
      <c r="B108" s="200"/>
      <c r="C108" s="200"/>
      <c r="D108" s="200"/>
      <c r="E108" s="200"/>
      <c r="F108" s="200"/>
      <c r="G108" s="200"/>
      <c r="H108" s="200"/>
      <c r="I108" s="200"/>
      <c r="J108" s="200"/>
      <c r="K108" s="200"/>
      <c r="L108" s="200"/>
      <c r="M108" s="200"/>
      <c r="N108" s="200"/>
      <c r="O108" s="200"/>
      <c r="P108" s="200"/>
      <c r="Q108" s="200"/>
    </row>
    <row r="109" spans="2:17">
      <c r="B109" s="200"/>
      <c r="C109" s="200"/>
      <c r="D109" s="200"/>
      <c r="E109" s="200"/>
      <c r="F109" s="200"/>
      <c r="G109" s="200"/>
      <c r="H109" s="200"/>
      <c r="I109" s="200"/>
      <c r="J109" s="200"/>
      <c r="K109" s="200"/>
      <c r="L109" s="200"/>
      <c r="M109" s="200"/>
      <c r="N109" s="200"/>
      <c r="O109" s="200"/>
      <c r="P109" s="200"/>
      <c r="Q109" s="200"/>
    </row>
    <row r="110" spans="2:17">
      <c r="B110" s="200"/>
      <c r="C110" s="200"/>
      <c r="D110" s="200"/>
      <c r="E110" s="200"/>
      <c r="F110" s="200"/>
      <c r="G110" s="200"/>
      <c r="H110" s="200"/>
      <c r="I110" s="200"/>
      <c r="J110" s="200"/>
      <c r="K110" s="200"/>
      <c r="L110" s="200"/>
      <c r="M110" s="200"/>
      <c r="N110" s="200"/>
      <c r="O110" s="200"/>
      <c r="P110" s="200"/>
      <c r="Q110" s="200"/>
    </row>
    <row r="111" spans="2:17">
      <c r="B111" s="200"/>
      <c r="C111" s="200"/>
      <c r="D111" s="200"/>
      <c r="E111" s="200"/>
      <c r="F111" s="200"/>
      <c r="G111" s="200"/>
      <c r="H111" s="200"/>
      <c r="I111" s="200"/>
      <c r="J111" s="200"/>
      <c r="K111" s="200"/>
      <c r="L111" s="200"/>
      <c r="M111" s="200"/>
      <c r="N111" s="200"/>
      <c r="O111" s="200"/>
      <c r="P111" s="200"/>
      <c r="Q111" s="200"/>
    </row>
    <row r="112" spans="2:17">
      <c r="B112" s="200"/>
      <c r="C112" s="200"/>
      <c r="D112" s="200"/>
      <c r="E112" s="200"/>
      <c r="F112" s="200"/>
      <c r="G112" s="200"/>
      <c r="H112" s="200"/>
      <c r="I112" s="200"/>
      <c r="J112" s="200"/>
      <c r="K112" s="200"/>
      <c r="L112" s="200"/>
      <c r="M112" s="200"/>
      <c r="N112" s="200"/>
      <c r="O112" s="200"/>
      <c r="P112" s="200"/>
      <c r="Q112" s="200"/>
    </row>
    <row r="113" spans="2:17">
      <c r="B113" s="200"/>
      <c r="C113" s="200"/>
      <c r="D113" s="200"/>
      <c r="E113" s="200"/>
      <c r="F113" s="200"/>
      <c r="G113" s="200"/>
      <c r="H113" s="200"/>
      <c r="I113" s="200"/>
      <c r="J113" s="200"/>
      <c r="K113" s="200"/>
      <c r="L113" s="200"/>
      <c r="M113" s="200"/>
      <c r="N113" s="200"/>
      <c r="O113" s="200"/>
      <c r="P113" s="200"/>
      <c r="Q113" s="200"/>
    </row>
    <row r="114" spans="2:17">
      <c r="B114" s="200"/>
      <c r="C114" s="200"/>
      <c r="D114" s="200"/>
      <c r="E114" s="200"/>
      <c r="F114" s="200"/>
      <c r="G114" s="200"/>
      <c r="H114" s="200"/>
      <c r="I114" s="200"/>
      <c r="J114" s="200"/>
      <c r="K114" s="200"/>
      <c r="L114" s="200"/>
      <c r="M114" s="200"/>
      <c r="N114" s="200"/>
      <c r="O114" s="200"/>
      <c r="P114" s="200"/>
      <c r="Q114" s="200"/>
    </row>
    <row r="115" spans="2:17">
      <c r="B115" s="200"/>
      <c r="C115" s="200"/>
      <c r="D115" s="200"/>
      <c r="E115" s="200"/>
      <c r="F115" s="200"/>
      <c r="G115" s="200"/>
      <c r="H115" s="200"/>
      <c r="I115" s="200"/>
      <c r="J115" s="200"/>
      <c r="K115" s="200"/>
      <c r="L115" s="200"/>
      <c r="M115" s="200"/>
      <c r="N115" s="200"/>
      <c r="O115" s="200"/>
      <c r="P115" s="200"/>
      <c r="Q115" s="200"/>
    </row>
    <row r="116" spans="2:17">
      <c r="B116" s="200"/>
      <c r="C116" s="200"/>
      <c r="D116" s="200"/>
      <c r="E116" s="200"/>
      <c r="F116" s="200"/>
      <c r="G116" s="200"/>
      <c r="H116" s="200"/>
      <c r="I116" s="200"/>
      <c r="J116" s="200"/>
      <c r="K116" s="200"/>
      <c r="L116" s="200"/>
      <c r="M116" s="200"/>
      <c r="N116" s="200"/>
      <c r="O116" s="200"/>
      <c r="P116" s="200"/>
      <c r="Q116" s="200"/>
    </row>
    <row r="117" spans="2:17">
      <c r="B117" s="200"/>
      <c r="C117" s="200"/>
      <c r="D117" s="200"/>
      <c r="E117" s="200"/>
      <c r="F117" s="200"/>
      <c r="G117" s="200"/>
      <c r="H117" s="200"/>
      <c r="I117" s="200"/>
      <c r="J117" s="200"/>
      <c r="K117" s="200"/>
      <c r="L117" s="200"/>
      <c r="M117" s="200"/>
      <c r="N117" s="200"/>
      <c r="O117" s="200"/>
      <c r="P117" s="200"/>
      <c r="Q117" s="200"/>
    </row>
    <row r="118" spans="2:17">
      <c r="B118" s="200"/>
      <c r="C118" s="200"/>
      <c r="D118" s="200"/>
      <c r="E118" s="200"/>
      <c r="F118" s="200"/>
      <c r="G118" s="200"/>
      <c r="H118" s="200"/>
      <c r="I118" s="200"/>
      <c r="J118" s="200"/>
      <c r="K118" s="200"/>
      <c r="L118" s="200"/>
      <c r="M118" s="200"/>
      <c r="N118" s="200"/>
      <c r="O118" s="200"/>
      <c r="P118" s="200"/>
      <c r="Q118" s="200"/>
    </row>
    <row r="119" spans="2:17">
      <c r="B119" s="200"/>
      <c r="C119" s="200"/>
      <c r="D119" s="200"/>
      <c r="E119" s="200"/>
      <c r="F119" s="200"/>
      <c r="G119" s="200"/>
      <c r="H119" s="200"/>
      <c r="I119" s="200"/>
      <c r="J119" s="200"/>
      <c r="K119" s="200"/>
      <c r="L119" s="200"/>
      <c r="M119" s="200"/>
      <c r="N119" s="200"/>
      <c r="O119" s="200"/>
      <c r="P119" s="200"/>
      <c r="Q119" s="200"/>
    </row>
    <row r="120" spans="2:17">
      <c r="B120" s="200"/>
      <c r="C120" s="200"/>
      <c r="D120" s="200"/>
      <c r="E120" s="200"/>
      <c r="F120" s="200"/>
      <c r="G120" s="200"/>
      <c r="H120" s="200"/>
      <c r="I120" s="200"/>
      <c r="J120" s="200"/>
      <c r="K120" s="200"/>
      <c r="L120" s="200"/>
      <c r="M120" s="200"/>
      <c r="N120" s="200"/>
      <c r="O120" s="200"/>
      <c r="P120" s="200"/>
      <c r="Q120" s="200"/>
    </row>
    <row r="121" spans="2:17">
      <c r="B121" s="200"/>
      <c r="C121" s="200"/>
      <c r="D121" s="200"/>
      <c r="E121" s="200"/>
      <c r="F121" s="200"/>
      <c r="G121" s="200"/>
      <c r="H121" s="200"/>
      <c r="I121" s="200"/>
      <c r="J121" s="200"/>
      <c r="K121" s="200"/>
      <c r="L121" s="200"/>
      <c r="M121" s="200"/>
      <c r="N121" s="200"/>
      <c r="O121" s="200"/>
      <c r="P121" s="200"/>
      <c r="Q121" s="200"/>
    </row>
    <row r="122" spans="2:17">
      <c r="B122" s="200"/>
      <c r="C122" s="200"/>
      <c r="D122" s="200"/>
      <c r="E122" s="200"/>
      <c r="F122" s="200"/>
      <c r="G122" s="200"/>
      <c r="H122" s="200"/>
      <c r="I122" s="200"/>
      <c r="J122" s="200"/>
      <c r="K122" s="200"/>
      <c r="L122" s="200"/>
      <c r="M122" s="200"/>
      <c r="N122" s="200"/>
      <c r="O122" s="200"/>
      <c r="P122" s="200"/>
      <c r="Q122" s="200"/>
    </row>
    <row r="123" spans="2:17">
      <c r="B123" s="200"/>
      <c r="C123" s="200"/>
      <c r="D123" s="200"/>
      <c r="E123" s="200"/>
      <c r="F123" s="200"/>
      <c r="G123" s="200"/>
      <c r="H123" s="200"/>
      <c r="I123" s="200"/>
      <c r="J123" s="200"/>
      <c r="K123" s="200"/>
      <c r="L123" s="200"/>
      <c r="M123" s="200"/>
      <c r="N123" s="200"/>
      <c r="O123" s="200"/>
      <c r="P123" s="200"/>
      <c r="Q123" s="200"/>
    </row>
    <row r="124" spans="2:17">
      <c r="B124" s="200"/>
      <c r="C124" s="200"/>
      <c r="D124" s="200"/>
      <c r="E124" s="200"/>
      <c r="F124" s="200"/>
      <c r="G124" s="200"/>
      <c r="H124" s="200"/>
      <c r="I124" s="200"/>
      <c r="J124" s="200"/>
      <c r="K124" s="200"/>
      <c r="L124" s="200"/>
      <c r="M124" s="200"/>
      <c r="N124" s="200"/>
      <c r="O124" s="200"/>
      <c r="P124" s="200"/>
      <c r="Q124" s="200"/>
    </row>
    <row r="125" spans="2:17">
      <c r="B125" s="200"/>
      <c r="C125" s="200"/>
      <c r="D125" s="200"/>
      <c r="E125" s="200"/>
      <c r="F125" s="200"/>
      <c r="G125" s="200"/>
      <c r="H125" s="200"/>
      <c r="I125" s="200"/>
      <c r="J125" s="200"/>
      <c r="K125" s="200"/>
      <c r="L125" s="200"/>
      <c r="M125" s="200"/>
      <c r="N125" s="200"/>
      <c r="O125" s="200"/>
      <c r="P125" s="200"/>
      <c r="Q125" s="200"/>
    </row>
    <row r="126" spans="2:17">
      <c r="B126" s="200"/>
      <c r="C126" s="200"/>
      <c r="D126" s="200"/>
      <c r="E126" s="200"/>
      <c r="F126" s="200"/>
      <c r="G126" s="200"/>
      <c r="H126" s="200"/>
      <c r="I126" s="200"/>
      <c r="J126" s="200"/>
      <c r="K126" s="200"/>
      <c r="L126" s="200"/>
      <c r="M126" s="200"/>
      <c r="N126" s="200"/>
      <c r="O126" s="200"/>
      <c r="P126" s="200"/>
      <c r="Q126" s="200"/>
    </row>
    <row r="127" spans="2:17">
      <c r="B127" s="200"/>
      <c r="C127" s="200"/>
      <c r="D127" s="200"/>
      <c r="E127" s="200"/>
      <c r="F127" s="200"/>
      <c r="G127" s="200"/>
      <c r="H127" s="200"/>
      <c r="I127" s="200"/>
      <c r="J127" s="200"/>
      <c r="K127" s="200"/>
      <c r="L127" s="200"/>
      <c r="M127" s="200"/>
      <c r="N127" s="200"/>
      <c r="O127" s="200"/>
      <c r="P127" s="200"/>
      <c r="Q127" s="200"/>
    </row>
    <row r="128" spans="2:17">
      <c r="B128" s="200"/>
      <c r="C128" s="200"/>
      <c r="D128" s="200"/>
      <c r="E128" s="200"/>
      <c r="F128" s="200"/>
      <c r="G128" s="200"/>
      <c r="H128" s="200"/>
      <c r="I128" s="200"/>
      <c r="J128" s="200"/>
      <c r="K128" s="200"/>
      <c r="L128" s="200"/>
      <c r="M128" s="200"/>
      <c r="N128" s="200"/>
      <c r="O128" s="200"/>
      <c r="P128" s="200"/>
      <c r="Q128" s="200"/>
    </row>
    <row r="129" spans="2:17">
      <c r="B129" s="200"/>
      <c r="C129" s="200"/>
      <c r="D129" s="200"/>
      <c r="E129" s="200"/>
      <c r="F129" s="200"/>
      <c r="G129" s="200"/>
      <c r="H129" s="200"/>
      <c r="I129" s="200"/>
      <c r="J129" s="200"/>
      <c r="K129" s="200"/>
      <c r="L129" s="200"/>
      <c r="M129" s="200"/>
      <c r="N129" s="200"/>
      <c r="O129" s="200"/>
      <c r="P129" s="200"/>
      <c r="Q129" s="200"/>
    </row>
    <row r="130" spans="2:17">
      <c r="B130" s="200"/>
      <c r="C130" s="200"/>
      <c r="D130" s="200"/>
      <c r="E130" s="200"/>
      <c r="F130" s="200"/>
      <c r="G130" s="200"/>
      <c r="H130" s="200"/>
      <c r="I130" s="200"/>
      <c r="J130" s="200"/>
      <c r="K130" s="200"/>
      <c r="L130" s="200"/>
      <c r="M130" s="200"/>
      <c r="N130" s="200"/>
      <c r="O130" s="200"/>
      <c r="P130" s="200"/>
      <c r="Q130" s="200"/>
    </row>
    <row r="131" spans="2:17">
      <c r="B131" s="200"/>
      <c r="C131" s="200"/>
      <c r="D131" s="200"/>
      <c r="E131" s="200"/>
      <c r="F131" s="200"/>
      <c r="G131" s="200"/>
      <c r="H131" s="200"/>
      <c r="I131" s="200"/>
      <c r="J131" s="200"/>
      <c r="K131" s="200"/>
      <c r="L131" s="200"/>
      <c r="M131" s="200"/>
      <c r="N131" s="200"/>
      <c r="O131" s="200"/>
      <c r="P131" s="200"/>
      <c r="Q131" s="200"/>
    </row>
    <row r="132" spans="2:17">
      <c r="B132" s="200"/>
      <c r="C132" s="200"/>
      <c r="D132" s="200"/>
      <c r="E132" s="200"/>
      <c r="F132" s="200"/>
      <c r="G132" s="200"/>
      <c r="H132" s="200"/>
      <c r="I132" s="200"/>
      <c r="J132" s="200"/>
      <c r="K132" s="200"/>
      <c r="L132" s="200"/>
      <c r="M132" s="200"/>
      <c r="N132" s="200"/>
      <c r="O132" s="200"/>
      <c r="P132" s="200"/>
      <c r="Q132" s="200"/>
    </row>
    <row r="133" spans="2:17">
      <c r="B133" s="200"/>
      <c r="C133" s="200"/>
      <c r="D133" s="200"/>
      <c r="E133" s="200"/>
      <c r="F133" s="200"/>
      <c r="G133" s="200"/>
      <c r="H133" s="200"/>
      <c r="I133" s="200"/>
      <c r="J133" s="200"/>
      <c r="K133" s="200"/>
      <c r="L133" s="200"/>
      <c r="M133" s="200"/>
      <c r="N133" s="200"/>
      <c r="O133" s="200"/>
      <c r="P133" s="200"/>
      <c r="Q133" s="200"/>
    </row>
    <row r="134" spans="2:17">
      <c r="B134" s="200"/>
      <c r="C134" s="200"/>
      <c r="D134" s="200"/>
      <c r="E134" s="200"/>
      <c r="F134" s="200"/>
      <c r="G134" s="200"/>
      <c r="H134" s="200"/>
      <c r="I134" s="200"/>
      <c r="J134" s="200"/>
      <c r="K134" s="200"/>
      <c r="L134" s="200"/>
      <c r="M134" s="200"/>
      <c r="N134" s="200"/>
      <c r="O134" s="200"/>
      <c r="P134" s="200"/>
      <c r="Q134" s="200"/>
    </row>
    <row r="135" spans="2:17">
      <c r="B135" s="200"/>
      <c r="C135" s="200"/>
      <c r="D135" s="200"/>
      <c r="E135" s="200"/>
      <c r="F135" s="200"/>
      <c r="G135" s="200"/>
      <c r="H135" s="200"/>
      <c r="I135" s="200"/>
      <c r="J135" s="200"/>
      <c r="K135" s="200"/>
      <c r="L135" s="200"/>
      <c r="M135" s="200"/>
      <c r="N135" s="200"/>
      <c r="O135" s="200"/>
      <c r="P135" s="200"/>
      <c r="Q135" s="200"/>
    </row>
    <row r="136" spans="2:17">
      <c r="B136" s="200"/>
      <c r="C136" s="200"/>
      <c r="D136" s="200"/>
      <c r="E136" s="200"/>
      <c r="F136" s="200"/>
      <c r="G136" s="200"/>
      <c r="H136" s="200"/>
      <c r="I136" s="200"/>
      <c r="J136" s="200"/>
      <c r="K136" s="200"/>
      <c r="L136" s="200"/>
      <c r="M136" s="200"/>
      <c r="N136" s="200"/>
      <c r="O136" s="200"/>
      <c r="P136" s="200"/>
      <c r="Q136" s="200"/>
    </row>
    <row r="137" spans="2:17">
      <c r="B137" s="200"/>
      <c r="C137" s="200"/>
      <c r="D137" s="200"/>
      <c r="E137" s="200"/>
      <c r="F137" s="200"/>
      <c r="G137" s="200"/>
      <c r="H137" s="200"/>
      <c r="I137" s="200"/>
      <c r="J137" s="200"/>
      <c r="K137" s="200"/>
      <c r="L137" s="200"/>
      <c r="M137" s="200"/>
      <c r="N137" s="200"/>
      <c r="O137" s="200"/>
      <c r="P137" s="200"/>
      <c r="Q137" s="200"/>
    </row>
    <row r="138" spans="2:17">
      <c r="B138" s="200"/>
      <c r="C138" s="200"/>
      <c r="D138" s="200"/>
      <c r="E138" s="200"/>
      <c r="F138" s="200"/>
      <c r="G138" s="200"/>
      <c r="H138" s="200"/>
      <c r="I138" s="200"/>
      <c r="J138" s="200"/>
      <c r="K138" s="200"/>
      <c r="L138" s="200"/>
      <c r="M138" s="200"/>
      <c r="N138" s="200"/>
      <c r="O138" s="200"/>
      <c r="P138" s="200"/>
      <c r="Q138" s="200"/>
    </row>
    <row r="139" spans="2:17">
      <c r="B139" s="200"/>
      <c r="C139" s="200"/>
      <c r="D139" s="200"/>
      <c r="E139" s="200"/>
      <c r="F139" s="200"/>
      <c r="G139" s="200"/>
      <c r="H139" s="200"/>
      <c r="I139" s="200"/>
      <c r="J139" s="200"/>
      <c r="K139" s="200"/>
      <c r="L139" s="200"/>
      <c r="M139" s="200"/>
      <c r="N139" s="200"/>
      <c r="O139" s="200"/>
      <c r="P139" s="200"/>
      <c r="Q139" s="200"/>
    </row>
    <row r="140" spans="2:17">
      <c r="B140" s="200"/>
      <c r="C140" s="200"/>
      <c r="D140" s="200"/>
      <c r="E140" s="200"/>
      <c r="F140" s="200"/>
      <c r="G140" s="200"/>
      <c r="H140" s="200"/>
      <c r="I140" s="200"/>
      <c r="J140" s="200"/>
      <c r="K140" s="200"/>
      <c r="L140" s="200"/>
      <c r="M140" s="200"/>
      <c r="N140" s="200"/>
      <c r="O140" s="200"/>
      <c r="P140" s="200"/>
      <c r="Q140" s="200"/>
    </row>
    <row r="141" spans="2:17">
      <c r="B141" s="200"/>
      <c r="C141" s="200"/>
      <c r="D141" s="200"/>
      <c r="E141" s="200"/>
      <c r="F141" s="200"/>
      <c r="G141" s="200"/>
      <c r="H141" s="200"/>
      <c r="I141" s="200"/>
      <c r="J141" s="200"/>
      <c r="K141" s="200"/>
      <c r="L141" s="200"/>
      <c r="M141" s="200"/>
      <c r="N141" s="200"/>
      <c r="O141" s="200"/>
      <c r="P141" s="200"/>
      <c r="Q141" s="200"/>
    </row>
    <row r="142" spans="2:17">
      <c r="B142" s="200"/>
      <c r="C142" s="200"/>
      <c r="D142" s="200"/>
      <c r="E142" s="200"/>
      <c r="F142" s="200"/>
      <c r="G142" s="200"/>
      <c r="H142" s="200"/>
      <c r="I142" s="200"/>
      <c r="J142" s="200"/>
      <c r="K142" s="200"/>
      <c r="L142" s="200"/>
      <c r="M142" s="200"/>
      <c r="N142" s="200"/>
      <c r="O142" s="200"/>
      <c r="P142" s="200"/>
      <c r="Q142" s="200"/>
    </row>
    <row r="143" spans="2:17">
      <c r="B143" s="200"/>
      <c r="C143" s="200"/>
      <c r="D143" s="200"/>
      <c r="E143" s="200"/>
      <c r="F143" s="200"/>
      <c r="G143" s="200"/>
      <c r="H143" s="200"/>
      <c r="I143" s="200"/>
      <c r="J143" s="200"/>
      <c r="K143" s="200"/>
      <c r="L143" s="200"/>
      <c r="M143" s="200"/>
      <c r="N143" s="200"/>
      <c r="O143" s="200"/>
      <c r="P143" s="200"/>
      <c r="Q143" s="200"/>
    </row>
    <row r="144" spans="2:17">
      <c r="B144" s="200"/>
      <c r="C144" s="200"/>
      <c r="D144" s="200"/>
      <c r="E144" s="200"/>
      <c r="F144" s="200"/>
      <c r="G144" s="200"/>
      <c r="H144" s="200"/>
      <c r="I144" s="200"/>
      <c r="J144" s="200"/>
      <c r="K144" s="200"/>
      <c r="L144" s="200"/>
      <c r="M144" s="200"/>
      <c r="N144" s="200"/>
      <c r="O144" s="200"/>
      <c r="P144" s="200"/>
      <c r="Q144" s="200"/>
    </row>
    <row r="145" spans="2:17">
      <c r="B145" s="200"/>
      <c r="C145" s="200"/>
      <c r="D145" s="200"/>
      <c r="E145" s="200"/>
      <c r="F145" s="200"/>
      <c r="G145" s="200"/>
      <c r="H145" s="200"/>
      <c r="I145" s="200"/>
      <c r="J145" s="200"/>
      <c r="K145" s="200"/>
      <c r="L145" s="200"/>
      <c r="M145" s="200"/>
      <c r="N145" s="200"/>
      <c r="O145" s="200"/>
      <c r="P145" s="200"/>
      <c r="Q145" s="200"/>
    </row>
    <row r="146" spans="2:17">
      <c r="B146" s="200"/>
      <c r="C146" s="200"/>
      <c r="D146" s="200"/>
      <c r="E146" s="200"/>
      <c r="F146" s="200"/>
      <c r="G146" s="200"/>
      <c r="H146" s="200"/>
      <c r="I146" s="200"/>
      <c r="J146" s="200"/>
      <c r="K146" s="200"/>
      <c r="L146" s="200"/>
      <c r="M146" s="200"/>
      <c r="N146" s="200"/>
      <c r="O146" s="200"/>
      <c r="P146" s="200"/>
      <c r="Q146" s="200"/>
    </row>
    <row r="147" spans="2:17">
      <c r="B147" s="200"/>
      <c r="C147" s="200"/>
      <c r="D147" s="200"/>
      <c r="E147" s="200"/>
      <c r="F147" s="200"/>
      <c r="G147" s="200"/>
      <c r="H147" s="200"/>
      <c r="I147" s="200"/>
      <c r="J147" s="200"/>
      <c r="K147" s="200"/>
      <c r="L147" s="200"/>
      <c r="M147" s="200"/>
      <c r="N147" s="200"/>
      <c r="O147" s="200"/>
      <c r="P147" s="200"/>
      <c r="Q147" s="200"/>
    </row>
    <row r="148" spans="2:17">
      <c r="B148" s="200"/>
      <c r="C148" s="200"/>
      <c r="D148" s="200"/>
      <c r="E148" s="200"/>
      <c r="F148" s="200"/>
      <c r="G148" s="200"/>
      <c r="H148" s="200"/>
      <c r="I148" s="200"/>
      <c r="J148" s="200"/>
      <c r="K148" s="200"/>
      <c r="L148" s="200"/>
      <c r="M148" s="200"/>
      <c r="N148" s="200"/>
      <c r="O148" s="200"/>
      <c r="P148" s="200"/>
      <c r="Q148" s="200"/>
    </row>
    <row r="149" spans="2:17">
      <c r="B149" s="200"/>
      <c r="C149" s="200"/>
      <c r="D149" s="200"/>
      <c r="E149" s="200"/>
      <c r="F149" s="200"/>
      <c r="G149" s="200"/>
      <c r="H149" s="200"/>
      <c r="I149" s="200"/>
      <c r="J149" s="200"/>
      <c r="K149" s="200"/>
      <c r="L149" s="200"/>
      <c r="M149" s="200"/>
      <c r="N149" s="200"/>
      <c r="O149" s="200"/>
      <c r="P149" s="200"/>
      <c r="Q149" s="200"/>
    </row>
    <row r="150" spans="2:17">
      <c r="B150" s="200"/>
      <c r="C150" s="200"/>
      <c r="D150" s="200"/>
      <c r="E150" s="200"/>
      <c r="F150" s="200"/>
      <c r="G150" s="200"/>
      <c r="H150" s="200"/>
      <c r="I150" s="200"/>
      <c r="J150" s="200"/>
      <c r="K150" s="200"/>
      <c r="L150" s="200"/>
      <c r="M150" s="200"/>
      <c r="N150" s="200"/>
      <c r="O150" s="200"/>
      <c r="P150" s="200"/>
      <c r="Q150" s="200"/>
    </row>
    <row r="151" spans="2:17">
      <c r="B151" s="200"/>
      <c r="C151" s="200"/>
      <c r="D151" s="200"/>
      <c r="E151" s="200"/>
      <c r="F151" s="200"/>
      <c r="G151" s="200"/>
      <c r="H151" s="200"/>
      <c r="I151" s="200"/>
      <c r="J151" s="200"/>
      <c r="K151" s="200"/>
      <c r="L151" s="200"/>
      <c r="M151" s="200"/>
      <c r="N151" s="200"/>
      <c r="O151" s="200"/>
      <c r="P151" s="200"/>
      <c r="Q151" s="200"/>
    </row>
    <row r="152" spans="2:17">
      <c r="B152" s="200"/>
      <c r="C152" s="200"/>
      <c r="D152" s="200"/>
      <c r="E152" s="200"/>
      <c r="F152" s="200"/>
      <c r="G152" s="200"/>
      <c r="H152" s="200"/>
      <c r="I152" s="200"/>
      <c r="J152" s="200"/>
      <c r="K152" s="200"/>
      <c r="L152" s="200"/>
      <c r="M152" s="200"/>
      <c r="N152" s="200"/>
      <c r="O152" s="200"/>
      <c r="P152" s="200"/>
      <c r="Q152" s="200"/>
    </row>
    <row r="153" spans="2:17">
      <c r="B153" s="200"/>
      <c r="C153" s="200"/>
      <c r="D153" s="200"/>
      <c r="E153" s="200"/>
      <c r="F153" s="200"/>
      <c r="G153" s="200"/>
      <c r="H153" s="200"/>
      <c r="I153" s="200"/>
      <c r="J153" s="200"/>
      <c r="K153" s="200"/>
      <c r="L153" s="200"/>
      <c r="M153" s="200"/>
      <c r="N153" s="200"/>
      <c r="O153" s="200"/>
      <c r="P153" s="200"/>
      <c r="Q153" s="200"/>
    </row>
    <row r="154" spans="2:17">
      <c r="B154" s="200"/>
      <c r="C154" s="200"/>
      <c r="D154" s="200"/>
      <c r="E154" s="200"/>
      <c r="F154" s="200"/>
      <c r="G154" s="200"/>
      <c r="H154" s="200"/>
      <c r="I154" s="200"/>
      <c r="J154" s="200"/>
      <c r="K154" s="200"/>
      <c r="L154" s="200"/>
      <c r="M154" s="200"/>
      <c r="N154" s="200"/>
      <c r="O154" s="200"/>
      <c r="P154" s="200"/>
      <c r="Q154" s="200"/>
    </row>
    <row r="155" spans="2:17">
      <c r="B155" s="200"/>
      <c r="C155" s="200"/>
      <c r="D155" s="200"/>
      <c r="E155" s="200"/>
      <c r="F155" s="200"/>
      <c r="G155" s="200"/>
      <c r="H155" s="200"/>
      <c r="I155" s="200"/>
      <c r="J155" s="200"/>
      <c r="K155" s="200"/>
      <c r="L155" s="200"/>
      <c r="M155" s="200"/>
      <c r="N155" s="200"/>
      <c r="O155" s="200"/>
      <c r="P155" s="200"/>
      <c r="Q155" s="200"/>
    </row>
    <row r="156" spans="2:17">
      <c r="B156" s="200"/>
      <c r="C156" s="200"/>
      <c r="D156" s="200"/>
      <c r="E156" s="200"/>
      <c r="F156" s="200"/>
      <c r="G156" s="200"/>
      <c r="H156" s="200"/>
      <c r="I156" s="200"/>
      <c r="J156" s="200"/>
      <c r="K156" s="200"/>
      <c r="L156" s="200"/>
      <c r="M156" s="200"/>
      <c r="N156" s="200"/>
      <c r="O156" s="200"/>
      <c r="P156" s="200"/>
      <c r="Q156" s="200"/>
    </row>
    <row r="157" spans="2:17">
      <c r="B157" s="200"/>
      <c r="C157" s="200"/>
      <c r="D157" s="200"/>
      <c r="E157" s="200"/>
      <c r="F157" s="200"/>
      <c r="G157" s="200"/>
      <c r="H157" s="200"/>
      <c r="I157" s="200"/>
      <c r="J157" s="200"/>
      <c r="K157" s="200"/>
      <c r="L157" s="200"/>
      <c r="M157" s="200"/>
      <c r="N157" s="200"/>
      <c r="O157" s="200"/>
      <c r="P157" s="200"/>
      <c r="Q157" s="200"/>
    </row>
    <row r="158" spans="2:17">
      <c r="B158" s="200"/>
      <c r="C158" s="200"/>
      <c r="D158" s="200"/>
      <c r="E158" s="200"/>
      <c r="F158" s="200"/>
      <c r="G158" s="200"/>
      <c r="H158" s="200"/>
      <c r="I158" s="200"/>
      <c r="J158" s="200"/>
      <c r="K158" s="200"/>
      <c r="L158" s="200"/>
      <c r="M158" s="200"/>
      <c r="N158" s="200"/>
      <c r="O158" s="200"/>
      <c r="P158" s="200"/>
      <c r="Q158" s="200"/>
    </row>
    <row r="159" spans="2:17">
      <c r="B159" s="200"/>
      <c r="C159" s="200"/>
      <c r="D159" s="200"/>
      <c r="E159" s="200"/>
      <c r="F159" s="200"/>
      <c r="G159" s="200"/>
      <c r="H159" s="200"/>
      <c r="I159" s="200"/>
      <c r="J159" s="200"/>
      <c r="K159" s="200"/>
      <c r="L159" s="200"/>
      <c r="M159" s="200"/>
      <c r="N159" s="200"/>
      <c r="O159" s="200"/>
      <c r="P159" s="200"/>
      <c r="Q159" s="200"/>
    </row>
    <row r="160" spans="2:17">
      <c r="B160" s="200"/>
      <c r="C160" s="200"/>
      <c r="D160" s="200"/>
      <c r="E160" s="200"/>
      <c r="F160" s="200"/>
      <c r="G160" s="200"/>
      <c r="H160" s="200"/>
      <c r="I160" s="200"/>
      <c r="J160" s="200"/>
      <c r="K160" s="200"/>
      <c r="L160" s="200"/>
      <c r="M160" s="200"/>
      <c r="N160" s="200"/>
      <c r="O160" s="200"/>
      <c r="P160" s="200"/>
      <c r="Q160" s="200"/>
    </row>
    <row r="161" spans="2:17">
      <c r="B161" s="200"/>
      <c r="C161" s="200"/>
      <c r="D161" s="200"/>
      <c r="E161" s="200"/>
      <c r="F161" s="200"/>
      <c r="G161" s="200"/>
      <c r="H161" s="200"/>
      <c r="I161" s="200"/>
      <c r="J161" s="200"/>
      <c r="K161" s="200"/>
      <c r="L161" s="200"/>
      <c r="M161" s="200"/>
      <c r="N161" s="200"/>
      <c r="O161" s="200"/>
      <c r="P161" s="200"/>
      <c r="Q161" s="200"/>
    </row>
    <row r="162" spans="2:17">
      <c r="B162" s="200"/>
      <c r="C162" s="200"/>
      <c r="D162" s="200"/>
      <c r="E162" s="200"/>
      <c r="F162" s="200"/>
      <c r="G162" s="200"/>
      <c r="H162" s="200"/>
      <c r="I162" s="200"/>
      <c r="J162" s="200"/>
      <c r="K162" s="200"/>
      <c r="L162" s="200"/>
      <c r="M162" s="200"/>
      <c r="N162" s="200"/>
      <c r="O162" s="200"/>
      <c r="P162" s="200"/>
      <c r="Q162" s="200"/>
    </row>
    <row r="163" spans="2:17">
      <c r="B163" s="200"/>
      <c r="C163" s="200"/>
      <c r="D163" s="200"/>
      <c r="E163" s="200"/>
      <c r="F163" s="200"/>
      <c r="G163" s="200"/>
      <c r="H163" s="200"/>
      <c r="I163" s="200"/>
      <c r="J163" s="200"/>
      <c r="K163" s="200"/>
      <c r="L163" s="200"/>
      <c r="M163" s="200"/>
      <c r="N163" s="200"/>
      <c r="O163" s="200"/>
      <c r="P163" s="200"/>
      <c r="Q163" s="200"/>
    </row>
    <row r="164" spans="2:17">
      <c r="B164" s="200"/>
      <c r="C164" s="200"/>
      <c r="D164" s="200"/>
      <c r="E164" s="200"/>
      <c r="F164" s="200"/>
      <c r="G164" s="200"/>
      <c r="H164" s="200"/>
      <c r="I164" s="200"/>
      <c r="J164" s="200"/>
      <c r="K164" s="200"/>
      <c r="L164" s="200"/>
      <c r="M164" s="200"/>
      <c r="N164" s="200"/>
      <c r="O164" s="200"/>
      <c r="P164" s="200"/>
      <c r="Q164" s="200"/>
    </row>
    <row r="165" spans="2:17">
      <c r="B165" s="200"/>
      <c r="C165" s="200"/>
      <c r="D165" s="200"/>
      <c r="E165" s="200"/>
      <c r="F165" s="200"/>
      <c r="G165" s="200"/>
      <c r="H165" s="200"/>
      <c r="I165" s="200"/>
      <c r="J165" s="200"/>
      <c r="K165" s="200"/>
      <c r="L165" s="200"/>
      <c r="M165" s="200"/>
      <c r="N165" s="200"/>
      <c r="O165" s="200"/>
      <c r="P165" s="200"/>
      <c r="Q165" s="200"/>
    </row>
    <row r="166" spans="2:17">
      <c r="B166" s="200"/>
      <c r="C166" s="200"/>
      <c r="D166" s="200"/>
      <c r="E166" s="200"/>
      <c r="F166" s="200"/>
      <c r="G166" s="200"/>
      <c r="H166" s="200"/>
      <c r="I166" s="200"/>
      <c r="J166" s="200"/>
      <c r="K166" s="200"/>
      <c r="L166" s="200"/>
      <c r="M166" s="200"/>
      <c r="N166" s="200"/>
      <c r="O166" s="200"/>
      <c r="P166" s="200"/>
      <c r="Q166" s="200"/>
    </row>
    <row r="167" spans="2:17">
      <c r="B167" s="200"/>
      <c r="C167" s="200"/>
      <c r="D167" s="200"/>
      <c r="E167" s="200"/>
      <c r="F167" s="200"/>
      <c r="G167" s="200"/>
      <c r="H167" s="200"/>
      <c r="I167" s="200"/>
      <c r="J167" s="200"/>
      <c r="K167" s="200"/>
      <c r="L167" s="200"/>
      <c r="M167" s="200"/>
      <c r="N167" s="200"/>
      <c r="O167" s="200"/>
      <c r="P167" s="200"/>
      <c r="Q167" s="200"/>
    </row>
    <row r="168" spans="2:17">
      <c r="B168" s="200"/>
      <c r="C168" s="200"/>
      <c r="D168" s="200"/>
      <c r="E168" s="200"/>
      <c r="F168" s="200"/>
      <c r="G168" s="200"/>
      <c r="H168" s="200"/>
      <c r="I168" s="200"/>
      <c r="J168" s="200"/>
      <c r="K168" s="200"/>
      <c r="L168" s="200"/>
      <c r="M168" s="200"/>
      <c r="N168" s="200"/>
      <c r="O168" s="200"/>
      <c r="P168" s="200"/>
      <c r="Q168" s="200"/>
    </row>
    <row r="169" spans="2:17">
      <c r="B169" s="200"/>
      <c r="C169" s="200"/>
      <c r="D169" s="200"/>
      <c r="E169" s="200"/>
      <c r="F169" s="200"/>
      <c r="G169" s="200"/>
      <c r="H169" s="200"/>
      <c r="I169" s="200"/>
      <c r="J169" s="200"/>
      <c r="K169" s="200"/>
      <c r="L169" s="200"/>
      <c r="M169" s="200"/>
      <c r="N169" s="200"/>
      <c r="O169" s="200"/>
      <c r="P169" s="200"/>
      <c r="Q169" s="200"/>
    </row>
    <row r="170" spans="2:17">
      <c r="B170" s="200"/>
      <c r="C170" s="200"/>
      <c r="D170" s="200"/>
      <c r="E170" s="200"/>
      <c r="F170" s="200"/>
      <c r="G170" s="200"/>
      <c r="H170" s="200"/>
      <c r="I170" s="200"/>
      <c r="J170" s="200"/>
      <c r="K170" s="200"/>
      <c r="L170" s="200"/>
      <c r="M170" s="200"/>
      <c r="N170" s="200"/>
      <c r="O170" s="200"/>
      <c r="P170" s="200"/>
      <c r="Q170" s="200"/>
    </row>
    <row r="171" spans="2:17">
      <c r="B171" s="200"/>
      <c r="C171" s="200"/>
      <c r="D171" s="200"/>
      <c r="E171" s="200"/>
      <c r="F171" s="200"/>
      <c r="G171" s="200"/>
      <c r="H171" s="200"/>
      <c r="I171" s="200"/>
      <c r="J171" s="200"/>
      <c r="K171" s="200"/>
      <c r="L171" s="200"/>
      <c r="M171" s="200"/>
      <c r="N171" s="200"/>
      <c r="O171" s="200"/>
      <c r="P171" s="200"/>
      <c r="Q171" s="200"/>
    </row>
    <row r="172" spans="2:17">
      <c r="B172" s="200"/>
      <c r="C172" s="200"/>
      <c r="D172" s="200"/>
      <c r="E172" s="200"/>
      <c r="F172" s="200"/>
      <c r="G172" s="200"/>
      <c r="H172" s="200"/>
      <c r="I172" s="200"/>
      <c r="J172" s="200"/>
      <c r="K172" s="200"/>
      <c r="L172" s="200"/>
      <c r="M172" s="200"/>
      <c r="N172" s="200"/>
      <c r="O172" s="200"/>
      <c r="P172" s="200"/>
      <c r="Q172" s="200"/>
    </row>
    <row r="173" spans="2:17">
      <c r="B173" s="200"/>
      <c r="C173" s="200"/>
      <c r="D173" s="200"/>
      <c r="E173" s="200"/>
      <c r="F173" s="200"/>
      <c r="G173" s="200"/>
      <c r="H173" s="200"/>
      <c r="I173" s="200"/>
      <c r="J173" s="200"/>
      <c r="K173" s="200"/>
      <c r="L173" s="200"/>
      <c r="M173" s="200"/>
      <c r="N173" s="200"/>
      <c r="O173" s="200"/>
      <c r="P173" s="200"/>
      <c r="Q173" s="200"/>
    </row>
    <row r="174" spans="2:17">
      <c r="B174" s="200"/>
      <c r="C174" s="200"/>
      <c r="D174" s="200"/>
      <c r="E174" s="200"/>
      <c r="F174" s="200"/>
      <c r="G174" s="200"/>
      <c r="H174" s="200"/>
      <c r="I174" s="200"/>
      <c r="J174" s="200"/>
      <c r="K174" s="200"/>
      <c r="L174" s="200"/>
      <c r="M174" s="200"/>
      <c r="N174" s="200"/>
      <c r="O174" s="200"/>
      <c r="P174" s="200"/>
      <c r="Q174" s="200"/>
    </row>
    <row r="175" spans="2:17">
      <c r="B175" s="200"/>
      <c r="C175" s="200"/>
      <c r="D175" s="200"/>
      <c r="E175" s="200"/>
      <c r="F175" s="200"/>
      <c r="G175" s="200"/>
      <c r="H175" s="200"/>
      <c r="I175" s="200"/>
      <c r="J175" s="200"/>
      <c r="K175" s="200"/>
      <c r="L175" s="200"/>
      <c r="M175" s="200"/>
      <c r="N175" s="200"/>
      <c r="O175" s="200"/>
      <c r="P175" s="200"/>
      <c r="Q175" s="200"/>
    </row>
    <row r="176" spans="2:17">
      <c r="B176" s="200"/>
      <c r="C176" s="200"/>
      <c r="D176" s="200"/>
      <c r="E176" s="200"/>
      <c r="F176" s="200"/>
      <c r="G176" s="200"/>
      <c r="H176" s="200"/>
      <c r="I176" s="200"/>
      <c r="J176" s="200"/>
      <c r="K176" s="200"/>
      <c r="L176" s="200"/>
      <c r="M176" s="200"/>
      <c r="N176" s="200"/>
      <c r="O176" s="200"/>
      <c r="P176" s="200"/>
      <c r="Q176" s="200"/>
    </row>
    <row r="177" spans="2:17">
      <c r="B177" s="200"/>
      <c r="C177" s="200"/>
      <c r="D177" s="200"/>
      <c r="E177" s="200"/>
      <c r="F177" s="200"/>
      <c r="G177" s="200"/>
      <c r="H177" s="200"/>
      <c r="I177" s="200"/>
      <c r="J177" s="200"/>
      <c r="K177" s="200"/>
      <c r="L177" s="200"/>
      <c r="M177" s="200"/>
      <c r="N177" s="200"/>
      <c r="O177" s="200"/>
      <c r="P177" s="200"/>
      <c r="Q177" s="200"/>
    </row>
    <row r="178" spans="2:17">
      <c r="B178" s="200"/>
      <c r="C178" s="200"/>
      <c r="D178" s="200"/>
      <c r="E178" s="200"/>
      <c r="F178" s="200"/>
      <c r="G178" s="200"/>
      <c r="H178" s="200"/>
      <c r="I178" s="200"/>
      <c r="J178" s="200"/>
      <c r="K178" s="200"/>
      <c r="L178" s="200"/>
      <c r="M178" s="200"/>
      <c r="N178" s="200"/>
      <c r="O178" s="200"/>
      <c r="P178" s="200"/>
      <c r="Q178" s="200"/>
    </row>
    <row r="179" spans="2:17">
      <c r="B179" s="200"/>
      <c r="C179" s="200"/>
      <c r="D179" s="200"/>
      <c r="E179" s="200"/>
      <c r="F179" s="200"/>
      <c r="G179" s="200"/>
      <c r="H179" s="200"/>
      <c r="I179" s="200"/>
      <c r="J179" s="200"/>
      <c r="K179" s="200"/>
      <c r="L179" s="200"/>
      <c r="M179" s="200"/>
      <c r="N179" s="200"/>
      <c r="O179" s="200"/>
      <c r="P179" s="200"/>
      <c r="Q179" s="200"/>
    </row>
    <row r="180" spans="2:17">
      <c r="B180" s="200"/>
      <c r="C180" s="200"/>
      <c r="D180" s="200"/>
      <c r="E180" s="200"/>
      <c r="F180" s="200"/>
      <c r="G180" s="200"/>
      <c r="H180" s="200"/>
      <c r="I180" s="200"/>
      <c r="J180" s="200"/>
      <c r="K180" s="200"/>
      <c r="L180" s="200"/>
      <c r="M180" s="200"/>
      <c r="N180" s="200"/>
      <c r="O180" s="200"/>
      <c r="P180" s="200"/>
      <c r="Q180" s="200"/>
    </row>
    <row r="181" spans="2:17">
      <c r="B181" s="200"/>
      <c r="C181" s="200"/>
      <c r="D181" s="200"/>
      <c r="E181" s="200"/>
      <c r="F181" s="200"/>
      <c r="G181" s="200"/>
      <c r="H181" s="200"/>
      <c r="I181" s="200"/>
      <c r="J181" s="200"/>
      <c r="K181" s="200"/>
      <c r="L181" s="200"/>
      <c r="M181" s="200"/>
      <c r="N181" s="200"/>
      <c r="O181" s="200"/>
      <c r="P181" s="200"/>
      <c r="Q181" s="200"/>
    </row>
    <row r="182" spans="2:17">
      <c r="B182" s="200"/>
      <c r="C182" s="200"/>
      <c r="D182" s="200"/>
      <c r="E182" s="200"/>
      <c r="F182" s="200"/>
      <c r="G182" s="200"/>
      <c r="H182" s="200"/>
      <c r="I182" s="200"/>
      <c r="J182" s="200"/>
      <c r="K182" s="200"/>
      <c r="L182" s="200"/>
      <c r="M182" s="200"/>
      <c r="N182" s="200"/>
      <c r="O182" s="200"/>
      <c r="P182" s="200"/>
      <c r="Q182" s="200"/>
    </row>
    <row r="183" spans="2:17">
      <c r="B183" s="200"/>
      <c r="C183" s="200"/>
      <c r="D183" s="200"/>
      <c r="E183" s="200"/>
      <c r="F183" s="200"/>
      <c r="G183" s="200"/>
      <c r="H183" s="200"/>
      <c r="I183" s="200"/>
      <c r="J183" s="200"/>
      <c r="K183" s="200"/>
      <c r="L183" s="200"/>
      <c r="M183" s="200"/>
      <c r="N183" s="200"/>
      <c r="O183" s="200"/>
      <c r="P183" s="200"/>
      <c r="Q183" s="200"/>
    </row>
    <row r="184" spans="2:17">
      <c r="B184" s="200"/>
      <c r="C184" s="200"/>
      <c r="D184" s="200"/>
      <c r="E184" s="200"/>
      <c r="F184" s="200"/>
      <c r="G184" s="200"/>
      <c r="H184" s="200"/>
      <c r="I184" s="200"/>
      <c r="J184" s="200"/>
      <c r="K184" s="200"/>
      <c r="L184" s="200"/>
      <c r="M184" s="200"/>
      <c r="N184" s="200"/>
      <c r="O184" s="200"/>
      <c r="P184" s="200"/>
      <c r="Q184" s="200"/>
    </row>
    <row r="185" spans="2:17">
      <c r="B185" s="200"/>
      <c r="C185" s="200"/>
      <c r="D185" s="200"/>
      <c r="E185" s="200"/>
      <c r="F185" s="200"/>
      <c r="G185" s="200"/>
      <c r="H185" s="200"/>
      <c r="I185" s="200"/>
      <c r="J185" s="200"/>
      <c r="K185" s="200"/>
      <c r="L185" s="200"/>
      <c r="M185" s="200"/>
      <c r="N185" s="200"/>
      <c r="O185" s="200"/>
      <c r="P185" s="200"/>
      <c r="Q185" s="200"/>
    </row>
    <row r="186" spans="2:17">
      <c r="B186" s="200"/>
      <c r="C186" s="200"/>
      <c r="D186" s="200"/>
      <c r="E186" s="200"/>
      <c r="F186" s="200"/>
      <c r="G186" s="200"/>
      <c r="H186" s="200"/>
      <c r="I186" s="200"/>
      <c r="J186" s="200"/>
      <c r="K186" s="200"/>
      <c r="L186" s="200"/>
      <c r="M186" s="200"/>
      <c r="N186" s="200"/>
      <c r="O186" s="200"/>
      <c r="P186" s="200"/>
      <c r="Q186" s="200"/>
    </row>
    <row r="187" spans="2:17">
      <c r="B187" s="200"/>
      <c r="C187" s="200"/>
      <c r="D187" s="200"/>
      <c r="E187" s="200"/>
      <c r="F187" s="200"/>
      <c r="G187" s="200"/>
      <c r="H187" s="200"/>
      <c r="I187" s="200"/>
      <c r="J187" s="200"/>
      <c r="K187" s="200"/>
      <c r="L187" s="200"/>
      <c r="M187" s="200"/>
      <c r="N187" s="200"/>
      <c r="O187" s="200"/>
      <c r="P187" s="200"/>
      <c r="Q187" s="200"/>
    </row>
    <row r="188" spans="2:17">
      <c r="B188" s="200"/>
      <c r="C188" s="200"/>
      <c r="D188" s="200"/>
      <c r="E188" s="200"/>
      <c r="F188" s="200"/>
      <c r="G188" s="200"/>
      <c r="H188" s="200"/>
      <c r="I188" s="200"/>
      <c r="J188" s="200"/>
      <c r="K188" s="200"/>
      <c r="L188" s="200"/>
      <c r="M188" s="200"/>
      <c r="N188" s="200"/>
      <c r="O188" s="200"/>
      <c r="P188" s="200"/>
      <c r="Q188" s="200"/>
    </row>
    <row r="189" spans="2:17">
      <c r="B189" s="200"/>
      <c r="C189" s="200"/>
      <c r="D189" s="200"/>
      <c r="E189" s="200"/>
      <c r="F189" s="200"/>
      <c r="G189" s="200"/>
      <c r="H189" s="200"/>
      <c r="I189" s="200"/>
      <c r="J189" s="200"/>
      <c r="K189" s="200"/>
      <c r="L189" s="200"/>
      <c r="M189" s="200"/>
      <c r="N189" s="200"/>
      <c r="O189" s="200"/>
      <c r="P189" s="200"/>
      <c r="Q189" s="200"/>
    </row>
    <row r="190" spans="2:17">
      <c r="B190" s="200"/>
      <c r="C190" s="200"/>
      <c r="D190" s="200"/>
      <c r="E190" s="200"/>
      <c r="F190" s="200"/>
      <c r="G190" s="200"/>
      <c r="H190" s="200"/>
      <c r="I190" s="200"/>
      <c r="J190" s="200"/>
      <c r="K190" s="200"/>
      <c r="L190" s="200"/>
      <c r="M190" s="200"/>
      <c r="N190" s="200"/>
      <c r="O190" s="200"/>
      <c r="P190" s="200"/>
      <c r="Q190" s="200"/>
    </row>
    <row r="191" spans="2:17">
      <c r="B191" s="200"/>
      <c r="C191" s="200"/>
      <c r="D191" s="200"/>
      <c r="E191" s="200"/>
      <c r="F191" s="200"/>
      <c r="G191" s="200"/>
      <c r="H191" s="200"/>
      <c r="I191" s="200"/>
      <c r="J191" s="200"/>
      <c r="K191" s="200"/>
      <c r="L191" s="200"/>
      <c r="M191" s="200"/>
      <c r="N191" s="200"/>
      <c r="O191" s="200"/>
      <c r="P191" s="200"/>
      <c r="Q191" s="200"/>
    </row>
    <row r="192" spans="2:17">
      <c r="B192" s="200"/>
      <c r="C192" s="200"/>
      <c r="D192" s="200"/>
      <c r="E192" s="200"/>
      <c r="F192" s="200"/>
      <c r="G192" s="200"/>
      <c r="H192" s="200"/>
      <c r="I192" s="200"/>
      <c r="J192" s="200"/>
      <c r="K192" s="200"/>
      <c r="L192" s="200"/>
      <c r="M192" s="200"/>
      <c r="N192" s="200"/>
      <c r="O192" s="200"/>
      <c r="P192" s="200"/>
      <c r="Q192" s="200"/>
    </row>
    <row r="193" spans="2:17">
      <c r="B193" s="200"/>
      <c r="C193" s="200"/>
      <c r="D193" s="200"/>
      <c r="E193" s="200"/>
      <c r="F193" s="200"/>
      <c r="G193" s="200"/>
      <c r="H193" s="200"/>
      <c r="I193" s="200"/>
      <c r="J193" s="200"/>
      <c r="K193" s="200"/>
      <c r="L193" s="200"/>
      <c r="M193" s="200"/>
      <c r="N193" s="200"/>
      <c r="O193" s="200"/>
      <c r="P193" s="200"/>
      <c r="Q193" s="200"/>
    </row>
    <row r="194" spans="2:17">
      <c r="B194" s="200"/>
      <c r="C194" s="200"/>
      <c r="D194" s="200"/>
      <c r="E194" s="200"/>
      <c r="F194" s="200"/>
      <c r="G194" s="200"/>
      <c r="H194" s="200"/>
      <c r="I194" s="200"/>
      <c r="J194" s="200"/>
      <c r="K194" s="200"/>
      <c r="L194" s="200"/>
      <c r="M194" s="200"/>
      <c r="N194" s="200"/>
      <c r="O194" s="200"/>
      <c r="P194" s="200"/>
      <c r="Q194" s="200"/>
    </row>
    <row r="195" spans="2:17">
      <c r="B195" s="200"/>
      <c r="C195" s="200"/>
      <c r="D195" s="200"/>
      <c r="E195" s="200"/>
      <c r="F195" s="200"/>
      <c r="G195" s="200"/>
      <c r="H195" s="200"/>
      <c r="I195" s="200"/>
      <c r="J195" s="200"/>
      <c r="K195" s="200"/>
      <c r="L195" s="200"/>
      <c r="M195" s="200"/>
      <c r="N195" s="200"/>
      <c r="O195" s="200"/>
      <c r="P195" s="200"/>
      <c r="Q195" s="200"/>
    </row>
    <row r="196" spans="2:17">
      <c r="B196" s="200"/>
      <c r="C196" s="200"/>
      <c r="D196" s="200"/>
      <c r="E196" s="200"/>
      <c r="F196" s="200"/>
      <c r="G196" s="200"/>
      <c r="H196" s="200"/>
      <c r="I196" s="200"/>
      <c r="J196" s="200"/>
      <c r="K196" s="200"/>
      <c r="L196" s="200"/>
      <c r="M196" s="200"/>
      <c r="N196" s="200"/>
      <c r="O196" s="200"/>
      <c r="P196" s="200"/>
      <c r="Q196" s="200"/>
    </row>
    <row r="197" spans="2:17">
      <c r="B197" s="200"/>
      <c r="C197" s="200"/>
      <c r="D197" s="200"/>
      <c r="E197" s="200"/>
      <c r="F197" s="200"/>
      <c r="G197" s="200"/>
      <c r="H197" s="200"/>
      <c r="I197" s="200"/>
      <c r="J197" s="200"/>
      <c r="K197" s="200"/>
      <c r="L197" s="200"/>
      <c r="M197" s="200"/>
      <c r="N197" s="200"/>
      <c r="O197" s="200"/>
      <c r="P197" s="200"/>
      <c r="Q197" s="200"/>
    </row>
    <row r="198" spans="2:17">
      <c r="B198" s="200"/>
      <c r="C198" s="200"/>
      <c r="D198" s="200"/>
      <c r="E198" s="200"/>
      <c r="F198" s="200"/>
      <c r="G198" s="200"/>
      <c r="H198" s="200"/>
      <c r="I198" s="200"/>
      <c r="J198" s="200"/>
      <c r="K198" s="200"/>
      <c r="L198" s="200"/>
      <c r="M198" s="200"/>
      <c r="N198" s="200"/>
      <c r="O198" s="200"/>
      <c r="P198" s="200"/>
      <c r="Q198" s="200"/>
    </row>
    <row r="199" spans="2:17">
      <c r="B199" s="200"/>
      <c r="C199" s="200"/>
      <c r="D199" s="200"/>
      <c r="E199" s="200"/>
      <c r="F199" s="200"/>
      <c r="G199" s="200"/>
      <c r="H199" s="200"/>
      <c r="I199" s="200"/>
      <c r="J199" s="200"/>
      <c r="K199" s="200"/>
      <c r="L199" s="200"/>
      <c r="M199" s="200"/>
      <c r="N199" s="200"/>
      <c r="O199" s="200"/>
      <c r="P199" s="200"/>
      <c r="Q199" s="200"/>
    </row>
    <row r="200" spans="2:17">
      <c r="B200" s="200"/>
      <c r="C200" s="200"/>
      <c r="D200" s="200"/>
      <c r="E200" s="200"/>
      <c r="F200" s="200"/>
      <c r="G200" s="200"/>
      <c r="H200" s="200"/>
      <c r="I200" s="200"/>
      <c r="J200" s="200"/>
      <c r="K200" s="200"/>
      <c r="L200" s="200"/>
      <c r="M200" s="200"/>
      <c r="N200" s="200"/>
      <c r="O200" s="200"/>
      <c r="P200" s="200"/>
      <c r="Q200" s="200"/>
    </row>
    <row r="201" spans="2:17">
      <c r="B201" s="200"/>
      <c r="C201" s="200"/>
      <c r="D201" s="200"/>
      <c r="E201" s="200"/>
      <c r="F201" s="200"/>
      <c r="G201" s="200"/>
      <c r="H201" s="200"/>
      <c r="I201" s="200"/>
      <c r="J201" s="200"/>
      <c r="K201" s="200"/>
      <c r="L201" s="200"/>
      <c r="M201" s="200"/>
      <c r="N201" s="200"/>
      <c r="O201" s="200"/>
      <c r="P201" s="200"/>
      <c r="Q201" s="200"/>
    </row>
    <row r="202" spans="2:17">
      <c r="B202" s="200"/>
      <c r="C202" s="200"/>
      <c r="D202" s="200"/>
      <c r="E202" s="200"/>
      <c r="F202" s="200"/>
      <c r="G202" s="200"/>
      <c r="H202" s="200"/>
      <c r="I202" s="200"/>
      <c r="J202" s="200"/>
      <c r="K202" s="200"/>
      <c r="L202" s="200"/>
      <c r="M202" s="200"/>
      <c r="N202" s="200"/>
      <c r="O202" s="200"/>
      <c r="P202" s="200"/>
      <c r="Q202" s="200"/>
    </row>
    <row r="203" spans="2:17">
      <c r="B203" s="200"/>
      <c r="C203" s="200"/>
      <c r="D203" s="200"/>
      <c r="E203" s="200"/>
      <c r="F203" s="200"/>
      <c r="G203" s="200"/>
      <c r="H203" s="200"/>
      <c r="I203" s="200"/>
      <c r="J203" s="200"/>
      <c r="K203" s="200"/>
      <c r="L203" s="200"/>
      <c r="M203" s="200"/>
      <c r="N203" s="200"/>
      <c r="O203" s="200"/>
      <c r="P203" s="200"/>
      <c r="Q203" s="200"/>
    </row>
    <row r="204" spans="2:17">
      <c r="B204" s="200"/>
      <c r="C204" s="200"/>
      <c r="D204" s="200"/>
      <c r="E204" s="200"/>
      <c r="F204" s="200"/>
      <c r="G204" s="200"/>
      <c r="H204" s="200"/>
      <c r="I204" s="200"/>
      <c r="J204" s="200"/>
      <c r="K204" s="200"/>
      <c r="L204" s="200"/>
      <c r="M204" s="200"/>
      <c r="N204" s="200"/>
      <c r="O204" s="200"/>
      <c r="P204" s="200"/>
      <c r="Q204" s="200"/>
    </row>
    <row r="205" spans="2:17">
      <c r="B205" s="200"/>
      <c r="C205" s="200"/>
      <c r="D205" s="200"/>
      <c r="E205" s="200"/>
      <c r="F205" s="200"/>
      <c r="G205" s="200"/>
      <c r="H205" s="200"/>
      <c r="I205" s="200"/>
      <c r="J205" s="200"/>
      <c r="K205" s="200"/>
      <c r="L205" s="200"/>
      <c r="M205" s="200"/>
      <c r="N205" s="200"/>
      <c r="O205" s="200"/>
      <c r="P205" s="200"/>
      <c r="Q205" s="200"/>
    </row>
    <row r="206" spans="2:17">
      <c r="B206" s="200"/>
      <c r="C206" s="200"/>
      <c r="D206" s="200"/>
      <c r="E206" s="200"/>
      <c r="F206" s="200"/>
      <c r="G206" s="200"/>
      <c r="H206" s="200"/>
      <c r="I206" s="200"/>
      <c r="J206" s="200"/>
      <c r="K206" s="200"/>
      <c r="L206" s="200"/>
      <c r="M206" s="200"/>
      <c r="N206" s="200"/>
      <c r="O206" s="200"/>
      <c r="P206" s="200"/>
      <c r="Q206" s="200"/>
    </row>
    <row r="207" spans="2:17">
      <c r="B207" s="200"/>
      <c r="C207" s="200"/>
      <c r="D207" s="200"/>
      <c r="E207" s="200"/>
      <c r="F207" s="200"/>
      <c r="G207" s="200"/>
      <c r="H207" s="200"/>
      <c r="I207" s="200"/>
      <c r="J207" s="200"/>
      <c r="K207" s="200"/>
      <c r="L207" s="200"/>
      <c r="M207" s="200"/>
      <c r="N207" s="200"/>
      <c r="O207" s="200"/>
      <c r="P207" s="200"/>
      <c r="Q207" s="200"/>
    </row>
    <row r="208" spans="2:17">
      <c r="B208" s="200"/>
      <c r="C208" s="200"/>
      <c r="D208" s="200"/>
      <c r="E208" s="200"/>
      <c r="F208" s="200"/>
      <c r="G208" s="200"/>
      <c r="H208" s="200"/>
      <c r="I208" s="200"/>
      <c r="J208" s="200"/>
      <c r="K208" s="200"/>
      <c r="L208" s="200"/>
      <c r="M208" s="200"/>
      <c r="N208" s="200"/>
      <c r="O208" s="200"/>
      <c r="P208" s="200"/>
      <c r="Q208" s="200"/>
    </row>
    <row r="209" spans="2:17">
      <c r="B209" s="200"/>
      <c r="C209" s="200"/>
      <c r="D209" s="200"/>
      <c r="E209" s="200"/>
      <c r="F209" s="200"/>
      <c r="G209" s="200"/>
      <c r="H209" s="200"/>
      <c r="I209" s="200"/>
      <c r="J209" s="200"/>
      <c r="K209" s="200"/>
      <c r="L209" s="200"/>
      <c r="M209" s="200"/>
      <c r="N209" s="200"/>
      <c r="O209" s="200"/>
      <c r="P209" s="200"/>
      <c r="Q209" s="200"/>
    </row>
    <row r="210" spans="2:17">
      <c r="B210" s="200"/>
      <c r="C210" s="200"/>
      <c r="D210" s="200"/>
      <c r="E210" s="200"/>
      <c r="F210" s="200"/>
      <c r="G210" s="200"/>
      <c r="H210" s="200"/>
      <c r="I210" s="200"/>
      <c r="J210" s="200"/>
      <c r="K210" s="200"/>
      <c r="L210" s="200"/>
      <c r="M210" s="200"/>
      <c r="N210" s="200"/>
      <c r="O210" s="200"/>
      <c r="P210" s="200"/>
      <c r="Q210" s="200"/>
    </row>
    <row r="211" spans="2:17">
      <c r="B211" s="200"/>
      <c r="C211" s="200"/>
      <c r="D211" s="200"/>
      <c r="E211" s="200"/>
      <c r="F211" s="200"/>
      <c r="G211" s="200"/>
      <c r="H211" s="200"/>
      <c r="I211" s="200"/>
      <c r="J211" s="200"/>
      <c r="K211" s="200"/>
      <c r="L211" s="200"/>
      <c r="M211" s="200"/>
      <c r="N211" s="200"/>
      <c r="O211" s="200"/>
      <c r="P211" s="200"/>
      <c r="Q211" s="200"/>
    </row>
    <row r="212" spans="2:17">
      <c r="B212" s="200"/>
      <c r="C212" s="200"/>
      <c r="D212" s="200"/>
      <c r="E212" s="200"/>
      <c r="F212" s="200"/>
      <c r="G212" s="200"/>
      <c r="H212" s="200"/>
      <c r="I212" s="200"/>
      <c r="J212" s="200"/>
      <c r="K212" s="200"/>
      <c r="L212" s="200"/>
      <c r="M212" s="200"/>
      <c r="N212" s="200"/>
      <c r="O212" s="200"/>
      <c r="P212" s="200"/>
      <c r="Q212" s="200"/>
    </row>
    <row r="213" spans="2:17">
      <c r="B213" s="200"/>
      <c r="C213" s="200"/>
      <c r="D213" s="200"/>
      <c r="E213" s="200"/>
      <c r="F213" s="200"/>
      <c r="G213" s="200"/>
      <c r="H213" s="200"/>
      <c r="I213" s="200"/>
      <c r="J213" s="200"/>
      <c r="K213" s="200"/>
      <c r="L213" s="200"/>
      <c r="M213" s="200"/>
      <c r="N213" s="200"/>
      <c r="O213" s="200"/>
      <c r="P213" s="200"/>
      <c r="Q213" s="200"/>
    </row>
    <row r="214" spans="2:17">
      <c r="B214" s="200"/>
      <c r="C214" s="200"/>
      <c r="D214" s="200"/>
      <c r="E214" s="200"/>
      <c r="F214" s="200"/>
      <c r="G214" s="200"/>
      <c r="H214" s="200"/>
      <c r="I214" s="200"/>
      <c r="J214" s="200"/>
      <c r="K214" s="200"/>
      <c r="L214" s="200"/>
      <c r="M214" s="200"/>
      <c r="N214" s="200"/>
      <c r="O214" s="200"/>
      <c r="P214" s="200"/>
      <c r="Q214" s="200"/>
    </row>
    <row r="215" spans="2:17">
      <c r="B215" s="200"/>
      <c r="C215" s="200"/>
      <c r="D215" s="200"/>
      <c r="E215" s="200"/>
      <c r="F215" s="200"/>
      <c r="G215" s="200"/>
      <c r="H215" s="200"/>
      <c r="I215" s="200"/>
      <c r="J215" s="200"/>
      <c r="K215" s="200"/>
      <c r="L215" s="200"/>
      <c r="M215" s="200"/>
      <c r="N215" s="200"/>
      <c r="O215" s="200"/>
      <c r="P215" s="200"/>
      <c r="Q215" s="200"/>
    </row>
    <row r="216" spans="2:17">
      <c r="B216" s="200"/>
      <c r="C216" s="200"/>
      <c r="D216" s="200"/>
      <c r="E216" s="200"/>
      <c r="F216" s="200"/>
      <c r="G216" s="200"/>
      <c r="H216" s="200"/>
      <c r="I216" s="200"/>
      <c r="J216" s="200"/>
      <c r="K216" s="200"/>
      <c r="L216" s="200"/>
      <c r="M216" s="200"/>
      <c r="N216" s="200"/>
      <c r="O216" s="200"/>
      <c r="P216" s="200"/>
      <c r="Q216" s="200"/>
    </row>
    <row r="217" spans="2:17">
      <c r="B217" s="200"/>
      <c r="C217" s="200"/>
      <c r="D217" s="200"/>
      <c r="E217" s="200"/>
      <c r="F217" s="200"/>
      <c r="G217" s="200"/>
      <c r="H217" s="200"/>
      <c r="I217" s="200"/>
      <c r="J217" s="200"/>
      <c r="K217" s="200"/>
      <c r="L217" s="200"/>
      <c r="M217" s="200"/>
      <c r="N217" s="200"/>
      <c r="O217" s="200"/>
      <c r="P217" s="200"/>
      <c r="Q217" s="200"/>
    </row>
    <row r="218" spans="2:17">
      <c r="B218" s="200"/>
      <c r="C218" s="200"/>
      <c r="D218" s="200"/>
      <c r="E218" s="200"/>
      <c r="F218" s="200"/>
      <c r="G218" s="200"/>
      <c r="H218" s="200"/>
      <c r="I218" s="200"/>
      <c r="J218" s="200"/>
      <c r="K218" s="200"/>
      <c r="L218" s="200"/>
      <c r="M218" s="200"/>
      <c r="N218" s="200"/>
      <c r="O218" s="200"/>
      <c r="P218" s="200"/>
      <c r="Q218" s="200"/>
    </row>
    <row r="219" spans="2:17">
      <c r="B219" s="200"/>
      <c r="C219" s="200"/>
      <c r="D219" s="200"/>
      <c r="E219" s="200"/>
      <c r="F219" s="200"/>
      <c r="G219" s="200"/>
      <c r="H219" s="200"/>
      <c r="I219" s="200"/>
      <c r="J219" s="200"/>
      <c r="K219" s="200"/>
      <c r="L219" s="200"/>
      <c r="M219" s="200"/>
      <c r="N219" s="200"/>
      <c r="O219" s="200"/>
      <c r="P219" s="200"/>
      <c r="Q219" s="200"/>
    </row>
    <row r="220" spans="2:17">
      <c r="B220" s="200"/>
      <c r="C220" s="200"/>
      <c r="D220" s="200"/>
      <c r="E220" s="200"/>
      <c r="F220" s="200"/>
      <c r="G220" s="200"/>
      <c r="H220" s="200"/>
      <c r="I220" s="200"/>
      <c r="J220" s="200"/>
      <c r="K220" s="200"/>
      <c r="L220" s="200"/>
      <c r="M220" s="200"/>
      <c r="N220" s="200"/>
      <c r="O220" s="200"/>
      <c r="P220" s="200"/>
      <c r="Q220" s="200"/>
    </row>
    <row r="221" spans="2:17">
      <c r="B221" s="200"/>
      <c r="C221" s="200"/>
      <c r="D221" s="200"/>
      <c r="E221" s="200"/>
      <c r="F221" s="200"/>
      <c r="G221" s="200"/>
      <c r="H221" s="200"/>
      <c r="I221" s="200"/>
      <c r="J221" s="200"/>
      <c r="K221" s="200"/>
      <c r="L221" s="200"/>
      <c r="M221" s="200"/>
      <c r="N221" s="200"/>
      <c r="O221" s="200"/>
      <c r="P221" s="200"/>
      <c r="Q221" s="200"/>
    </row>
    <row r="222" spans="2:17">
      <c r="B222" s="200"/>
      <c r="C222" s="200"/>
      <c r="D222" s="200"/>
      <c r="E222" s="200"/>
      <c r="F222" s="200"/>
      <c r="G222" s="200"/>
      <c r="H222" s="200"/>
      <c r="I222" s="200"/>
      <c r="J222" s="200"/>
      <c r="K222" s="200"/>
      <c r="L222" s="200"/>
      <c r="M222" s="200"/>
      <c r="N222" s="200"/>
      <c r="O222" s="200"/>
      <c r="P222" s="200"/>
      <c r="Q222" s="200"/>
    </row>
    <row r="223" spans="2:17">
      <c r="B223" s="200"/>
      <c r="C223" s="200"/>
      <c r="D223" s="200"/>
      <c r="E223" s="200"/>
      <c r="F223" s="200"/>
      <c r="G223" s="200"/>
      <c r="H223" s="200"/>
      <c r="I223" s="200"/>
      <c r="J223" s="200"/>
      <c r="K223" s="200"/>
      <c r="L223" s="200"/>
      <c r="M223" s="200"/>
      <c r="N223" s="200"/>
      <c r="O223" s="200"/>
      <c r="P223" s="200"/>
      <c r="Q223" s="200"/>
    </row>
    <row r="224" spans="2:17">
      <c r="B224" s="200"/>
      <c r="C224" s="200"/>
      <c r="D224" s="200"/>
      <c r="E224" s="200"/>
      <c r="F224" s="200"/>
      <c r="G224" s="200"/>
      <c r="H224" s="200"/>
      <c r="I224" s="200"/>
      <c r="J224" s="200"/>
      <c r="K224" s="200"/>
      <c r="L224" s="200"/>
      <c r="M224" s="200"/>
      <c r="N224" s="200"/>
      <c r="O224" s="200"/>
      <c r="P224" s="200"/>
      <c r="Q224" s="200"/>
    </row>
    <row r="225" spans="2:17">
      <c r="B225" s="200"/>
      <c r="C225" s="200"/>
      <c r="D225" s="200"/>
      <c r="E225" s="200"/>
      <c r="F225" s="200"/>
      <c r="G225" s="200"/>
      <c r="H225" s="200"/>
      <c r="I225" s="200"/>
      <c r="J225" s="200"/>
      <c r="K225" s="200"/>
      <c r="L225" s="200"/>
      <c r="M225" s="200"/>
      <c r="N225" s="200"/>
      <c r="O225" s="200"/>
      <c r="P225" s="200"/>
      <c r="Q225" s="200"/>
    </row>
    <row r="226" spans="2:17">
      <c r="B226" s="200"/>
      <c r="C226" s="200"/>
      <c r="D226" s="200"/>
      <c r="E226" s="200"/>
      <c r="F226" s="200"/>
      <c r="G226" s="200"/>
      <c r="H226" s="200"/>
      <c r="I226" s="200"/>
      <c r="J226" s="200"/>
      <c r="K226" s="200"/>
      <c r="L226" s="200"/>
      <c r="M226" s="200"/>
      <c r="N226" s="200"/>
      <c r="O226" s="200"/>
      <c r="P226" s="200"/>
      <c r="Q226" s="200"/>
    </row>
    <row r="227" spans="2:17">
      <c r="B227" s="200"/>
      <c r="C227" s="200"/>
      <c r="D227" s="200"/>
      <c r="E227" s="200"/>
      <c r="F227" s="200"/>
      <c r="G227" s="200"/>
      <c r="H227" s="200"/>
      <c r="I227" s="200"/>
      <c r="J227" s="200"/>
      <c r="K227" s="200"/>
      <c r="L227" s="200"/>
      <c r="M227" s="200"/>
      <c r="N227" s="200"/>
      <c r="O227" s="200"/>
      <c r="P227" s="200"/>
      <c r="Q227" s="200"/>
    </row>
    <row r="228" spans="2:17">
      <c r="B228" s="200"/>
      <c r="C228" s="200"/>
      <c r="D228" s="200"/>
      <c r="E228" s="200"/>
      <c r="F228" s="200"/>
      <c r="G228" s="200"/>
      <c r="H228" s="200"/>
      <c r="I228" s="200"/>
      <c r="J228" s="200"/>
      <c r="K228" s="200"/>
      <c r="L228" s="200"/>
      <c r="M228" s="200"/>
      <c r="N228" s="200"/>
      <c r="O228" s="200"/>
      <c r="P228" s="200"/>
      <c r="Q228" s="200"/>
    </row>
    <row r="229" spans="2:17">
      <c r="B229" s="200"/>
      <c r="C229" s="200"/>
      <c r="D229" s="200"/>
      <c r="E229" s="200"/>
      <c r="F229" s="200"/>
      <c r="G229" s="200"/>
      <c r="H229" s="200"/>
      <c r="I229" s="200"/>
      <c r="J229" s="200"/>
      <c r="K229" s="200"/>
      <c r="L229" s="200"/>
      <c r="M229" s="200"/>
      <c r="N229" s="200"/>
      <c r="O229" s="200"/>
      <c r="P229" s="200"/>
      <c r="Q229" s="200"/>
    </row>
    <row r="230" spans="2:17">
      <c r="B230" s="200"/>
      <c r="C230" s="200"/>
      <c r="D230" s="200"/>
      <c r="E230" s="200"/>
      <c r="F230" s="200"/>
      <c r="G230" s="200"/>
      <c r="H230" s="200"/>
      <c r="I230" s="200"/>
      <c r="J230" s="200"/>
      <c r="K230" s="200"/>
      <c r="L230" s="200"/>
      <c r="M230" s="200"/>
      <c r="N230" s="200"/>
      <c r="O230" s="200"/>
      <c r="P230" s="200"/>
      <c r="Q230" s="200"/>
    </row>
    <row r="231" spans="2:17">
      <c r="B231" s="200"/>
      <c r="C231" s="200"/>
      <c r="D231" s="200"/>
      <c r="E231" s="200"/>
      <c r="F231" s="200"/>
      <c r="G231" s="200"/>
      <c r="H231" s="200"/>
      <c r="I231" s="200"/>
      <c r="J231" s="200"/>
      <c r="K231" s="200"/>
      <c r="L231" s="200"/>
      <c r="M231" s="200"/>
      <c r="N231" s="200"/>
      <c r="O231" s="200"/>
      <c r="P231" s="200"/>
      <c r="Q231" s="200"/>
    </row>
    <row r="232" spans="2:17">
      <c r="B232" s="200"/>
      <c r="C232" s="200"/>
      <c r="D232" s="200"/>
      <c r="E232" s="200"/>
      <c r="F232" s="200"/>
      <c r="G232" s="200"/>
      <c r="H232" s="200"/>
      <c r="I232" s="200"/>
      <c r="J232" s="200"/>
      <c r="K232" s="200"/>
      <c r="L232" s="200"/>
      <c r="M232" s="200"/>
      <c r="N232" s="200"/>
      <c r="O232" s="200"/>
      <c r="P232" s="200"/>
      <c r="Q232" s="200"/>
    </row>
    <row r="233" spans="2:17">
      <c r="B233" s="200"/>
      <c r="C233" s="200"/>
      <c r="D233" s="200"/>
      <c r="E233" s="200"/>
      <c r="F233" s="200"/>
      <c r="G233" s="200"/>
      <c r="H233" s="200"/>
      <c r="I233" s="200"/>
      <c r="J233" s="200"/>
      <c r="K233" s="200"/>
      <c r="L233" s="200"/>
      <c r="M233" s="200"/>
      <c r="N233" s="200"/>
      <c r="O233" s="200"/>
      <c r="P233" s="200"/>
      <c r="Q233" s="200"/>
    </row>
    <row r="234" spans="2:17">
      <c r="B234" s="200"/>
      <c r="C234" s="200"/>
      <c r="D234" s="200"/>
      <c r="E234" s="200"/>
      <c r="F234" s="200"/>
      <c r="G234" s="200"/>
      <c r="H234" s="200"/>
      <c r="I234" s="200"/>
      <c r="J234" s="200"/>
      <c r="K234" s="200"/>
      <c r="L234" s="200"/>
      <c r="M234" s="200"/>
      <c r="N234" s="200"/>
      <c r="O234" s="200"/>
      <c r="P234" s="200"/>
      <c r="Q234" s="200"/>
    </row>
    <row r="235" spans="2:17">
      <c r="B235" s="200"/>
      <c r="C235" s="200"/>
      <c r="D235" s="200"/>
      <c r="E235" s="200"/>
      <c r="F235" s="200"/>
      <c r="G235" s="200"/>
      <c r="H235" s="200"/>
      <c r="I235" s="200"/>
      <c r="J235" s="200"/>
      <c r="K235" s="200"/>
      <c r="L235" s="200"/>
      <c r="M235" s="200"/>
      <c r="N235" s="200"/>
      <c r="O235" s="200"/>
      <c r="P235" s="200"/>
      <c r="Q235" s="200"/>
    </row>
    <row r="236" spans="2:17">
      <c r="B236" s="200"/>
      <c r="C236" s="200"/>
      <c r="D236" s="200"/>
      <c r="E236" s="200"/>
      <c r="F236" s="200"/>
      <c r="G236" s="200"/>
      <c r="H236" s="200"/>
      <c r="I236" s="200"/>
      <c r="J236" s="200"/>
      <c r="K236" s="200"/>
      <c r="L236" s="200"/>
      <c r="M236" s="200"/>
      <c r="N236" s="200"/>
      <c r="O236" s="200"/>
      <c r="P236" s="200"/>
      <c r="Q236" s="200"/>
    </row>
    <row r="237" spans="2:17">
      <c r="B237" s="200"/>
      <c r="C237" s="200"/>
      <c r="D237" s="200"/>
      <c r="E237" s="200"/>
      <c r="F237" s="200"/>
      <c r="G237" s="200"/>
      <c r="H237" s="200"/>
      <c r="I237" s="200"/>
      <c r="J237" s="200"/>
      <c r="K237" s="200"/>
      <c r="L237" s="200"/>
      <c r="M237" s="200"/>
      <c r="N237" s="200"/>
      <c r="O237" s="200"/>
      <c r="P237" s="200"/>
      <c r="Q237" s="200"/>
    </row>
    <row r="238" spans="2:17">
      <c r="B238" s="200"/>
      <c r="C238" s="200"/>
      <c r="D238" s="200"/>
      <c r="E238" s="200"/>
      <c r="F238" s="200"/>
      <c r="G238" s="200"/>
      <c r="H238" s="200"/>
      <c r="I238" s="200"/>
      <c r="J238" s="200"/>
      <c r="K238" s="200"/>
      <c r="L238" s="200"/>
      <c r="M238" s="200"/>
      <c r="N238" s="200"/>
      <c r="O238" s="200"/>
      <c r="P238" s="200"/>
      <c r="Q238" s="200"/>
    </row>
    <row r="239" spans="2:17">
      <c r="B239" s="200"/>
      <c r="C239" s="200"/>
      <c r="D239" s="200"/>
      <c r="E239" s="200"/>
      <c r="F239" s="200"/>
      <c r="G239" s="200"/>
      <c r="H239" s="200"/>
      <c r="I239" s="200"/>
      <c r="J239" s="200"/>
      <c r="K239" s="200"/>
      <c r="L239" s="200"/>
      <c r="M239" s="200"/>
      <c r="N239" s="200"/>
      <c r="O239" s="200"/>
      <c r="P239" s="200"/>
      <c r="Q239" s="200"/>
    </row>
    <row r="240" spans="2:17">
      <c r="B240" s="200"/>
      <c r="C240" s="200"/>
      <c r="D240" s="200"/>
      <c r="E240" s="200"/>
      <c r="F240" s="200"/>
      <c r="G240" s="200"/>
      <c r="H240" s="200"/>
      <c r="I240" s="200"/>
      <c r="J240" s="200"/>
      <c r="K240" s="200"/>
      <c r="L240" s="200"/>
      <c r="M240" s="200"/>
      <c r="N240" s="200"/>
      <c r="O240" s="200"/>
      <c r="P240" s="200"/>
      <c r="Q240" s="200"/>
    </row>
    <row r="241" spans="2:17">
      <c r="B241" s="200"/>
      <c r="C241" s="200"/>
      <c r="D241" s="200"/>
      <c r="E241" s="200"/>
      <c r="F241" s="200"/>
      <c r="G241" s="200"/>
      <c r="H241" s="200"/>
      <c r="I241" s="200"/>
      <c r="J241" s="200"/>
      <c r="K241" s="200"/>
      <c r="L241" s="200"/>
      <c r="M241" s="200"/>
      <c r="N241" s="200"/>
      <c r="O241" s="200"/>
      <c r="P241" s="200"/>
      <c r="Q241" s="200"/>
    </row>
    <row r="242" spans="2:17">
      <c r="B242" s="200"/>
      <c r="C242" s="200"/>
      <c r="D242" s="200"/>
      <c r="E242" s="200"/>
      <c r="F242" s="200"/>
      <c r="G242" s="200"/>
      <c r="H242" s="200"/>
      <c r="I242" s="200"/>
      <c r="J242" s="200"/>
      <c r="K242" s="200"/>
      <c r="L242" s="200"/>
      <c r="M242" s="200"/>
      <c r="N242" s="200"/>
      <c r="O242" s="200"/>
      <c r="P242" s="200"/>
      <c r="Q242" s="200"/>
    </row>
    <row r="243" spans="2:17">
      <c r="B243" s="200"/>
      <c r="C243" s="200"/>
      <c r="D243" s="200"/>
      <c r="E243" s="200"/>
      <c r="F243" s="200"/>
      <c r="G243" s="200"/>
      <c r="H243" s="200"/>
      <c r="I243" s="200"/>
      <c r="J243" s="200"/>
      <c r="K243" s="200"/>
      <c r="L243" s="200"/>
      <c r="M243" s="200"/>
      <c r="N243" s="200"/>
      <c r="O243" s="200"/>
      <c r="P243" s="200"/>
      <c r="Q243" s="200"/>
    </row>
    <row r="244" spans="2:17">
      <c r="B244" s="200"/>
      <c r="C244" s="200"/>
      <c r="D244" s="200"/>
      <c r="E244" s="200"/>
      <c r="F244" s="200"/>
      <c r="G244" s="200"/>
      <c r="H244" s="200"/>
      <c r="I244" s="200"/>
      <c r="J244" s="200"/>
      <c r="K244" s="200"/>
      <c r="L244" s="200"/>
      <c r="M244" s="200"/>
      <c r="N244" s="200"/>
      <c r="O244" s="200"/>
      <c r="P244" s="200"/>
      <c r="Q244" s="200"/>
    </row>
    <row r="245" spans="2:17">
      <c r="B245" s="200"/>
      <c r="C245" s="200"/>
      <c r="D245" s="200"/>
      <c r="E245" s="200"/>
      <c r="F245" s="200"/>
      <c r="G245" s="200"/>
      <c r="H245" s="200"/>
      <c r="I245" s="200"/>
      <c r="J245" s="200"/>
      <c r="K245" s="200"/>
      <c r="L245" s="200"/>
      <c r="M245" s="200"/>
      <c r="N245" s="200"/>
      <c r="O245" s="200"/>
      <c r="P245" s="200"/>
      <c r="Q245" s="200"/>
    </row>
    <row r="246" spans="2:17">
      <c r="B246" s="200"/>
      <c r="C246" s="200"/>
      <c r="D246" s="200"/>
      <c r="E246" s="200"/>
      <c r="F246" s="200"/>
      <c r="G246" s="200"/>
      <c r="H246" s="200"/>
      <c r="I246" s="200"/>
      <c r="J246" s="200"/>
      <c r="K246" s="200"/>
      <c r="L246" s="200"/>
      <c r="M246" s="200"/>
      <c r="N246" s="200"/>
      <c r="O246" s="200"/>
      <c r="P246" s="200"/>
      <c r="Q246" s="200"/>
    </row>
    <row r="247" spans="2:17">
      <c r="B247" s="200"/>
      <c r="C247" s="200"/>
      <c r="D247" s="200"/>
      <c r="E247" s="200"/>
      <c r="F247" s="200"/>
      <c r="G247" s="200"/>
      <c r="H247" s="200"/>
      <c r="I247" s="200"/>
      <c r="J247" s="200"/>
      <c r="K247" s="200"/>
      <c r="L247" s="200"/>
      <c r="M247" s="200"/>
      <c r="N247" s="200"/>
      <c r="O247" s="200"/>
      <c r="P247" s="200"/>
      <c r="Q247" s="200"/>
    </row>
    <row r="248" spans="2:17">
      <c r="B248" s="200"/>
      <c r="C248" s="200"/>
      <c r="D248" s="200"/>
      <c r="E248" s="200"/>
      <c r="F248" s="200"/>
      <c r="G248" s="200"/>
      <c r="H248" s="200"/>
      <c r="I248" s="200"/>
      <c r="J248" s="200"/>
      <c r="K248" s="200"/>
      <c r="L248" s="200"/>
      <c r="M248" s="200"/>
      <c r="N248" s="200"/>
      <c r="O248" s="200"/>
      <c r="P248" s="200"/>
      <c r="Q248" s="200"/>
    </row>
    <row r="249" spans="2:17">
      <c r="B249" s="200"/>
      <c r="C249" s="200"/>
      <c r="D249" s="200"/>
      <c r="E249" s="200"/>
      <c r="F249" s="200"/>
      <c r="G249" s="200"/>
      <c r="H249" s="200"/>
      <c r="I249" s="200"/>
      <c r="J249" s="200"/>
      <c r="K249" s="200"/>
      <c r="L249" s="200"/>
      <c r="M249" s="200"/>
      <c r="N249" s="200"/>
      <c r="O249" s="200"/>
      <c r="P249" s="200"/>
      <c r="Q249" s="200"/>
    </row>
    <row r="250" spans="2:17">
      <c r="B250" s="200"/>
      <c r="C250" s="200"/>
      <c r="D250" s="200"/>
      <c r="E250" s="200"/>
      <c r="F250" s="200"/>
      <c r="G250" s="200"/>
      <c r="H250" s="200"/>
      <c r="I250" s="200"/>
      <c r="J250" s="200"/>
      <c r="K250" s="200"/>
      <c r="L250" s="200"/>
      <c r="M250" s="200"/>
      <c r="N250" s="200"/>
      <c r="O250" s="200"/>
      <c r="P250" s="200"/>
      <c r="Q250" s="200"/>
    </row>
    <row r="251" spans="2:17">
      <c r="B251" s="200"/>
      <c r="C251" s="200"/>
      <c r="D251" s="200"/>
      <c r="E251" s="200"/>
      <c r="F251" s="200"/>
      <c r="G251" s="200"/>
      <c r="H251" s="200"/>
      <c r="I251" s="200"/>
      <c r="J251" s="200"/>
      <c r="K251" s="200"/>
      <c r="L251" s="200"/>
      <c r="M251" s="200"/>
      <c r="N251" s="200"/>
      <c r="O251" s="200"/>
      <c r="P251" s="200"/>
      <c r="Q251" s="200"/>
    </row>
    <row r="252" spans="2:17">
      <c r="B252" s="200"/>
      <c r="C252" s="200"/>
      <c r="D252" s="200"/>
      <c r="E252" s="200"/>
      <c r="F252" s="200"/>
      <c r="G252" s="200"/>
      <c r="H252" s="200"/>
      <c r="I252" s="200"/>
      <c r="J252" s="200"/>
      <c r="K252" s="200"/>
      <c r="L252" s="200"/>
      <c r="M252" s="200"/>
      <c r="N252" s="200"/>
      <c r="O252" s="200"/>
      <c r="P252" s="200"/>
      <c r="Q252" s="200"/>
    </row>
    <row r="253" spans="2:17">
      <c r="B253" s="200"/>
      <c r="C253" s="200"/>
      <c r="D253" s="200"/>
      <c r="E253" s="200"/>
      <c r="F253" s="200"/>
      <c r="G253" s="200"/>
      <c r="H253" s="200"/>
      <c r="I253" s="200"/>
      <c r="J253" s="200"/>
      <c r="K253" s="200"/>
      <c r="L253" s="200"/>
      <c r="M253" s="200"/>
      <c r="N253" s="200"/>
      <c r="O253" s="200"/>
      <c r="P253" s="200"/>
      <c r="Q253" s="200"/>
    </row>
    <row r="254" spans="2:17">
      <c r="B254" s="200"/>
      <c r="C254" s="200"/>
      <c r="D254" s="200"/>
      <c r="E254" s="200"/>
      <c r="F254" s="200"/>
      <c r="G254" s="200"/>
      <c r="H254" s="200"/>
      <c r="I254" s="200"/>
      <c r="J254" s="200"/>
      <c r="K254" s="200"/>
      <c r="L254" s="200"/>
      <c r="M254" s="200"/>
      <c r="N254" s="200"/>
      <c r="O254" s="200"/>
      <c r="P254" s="200"/>
      <c r="Q254" s="200"/>
    </row>
    <row r="255" spans="2:17">
      <c r="B255" s="200"/>
      <c r="C255" s="200"/>
      <c r="D255" s="200"/>
      <c r="E255" s="200"/>
      <c r="F255" s="200"/>
      <c r="G255" s="200"/>
      <c r="H255" s="200"/>
      <c r="I255" s="200"/>
      <c r="J255" s="200"/>
      <c r="K255" s="200"/>
      <c r="L255" s="200"/>
      <c r="M255" s="200"/>
      <c r="N255" s="200"/>
      <c r="O255" s="200"/>
      <c r="P255" s="200"/>
      <c r="Q255" s="200"/>
    </row>
    <row r="256" spans="2:17">
      <c r="B256" s="200"/>
      <c r="C256" s="200"/>
      <c r="D256" s="200"/>
      <c r="E256" s="200"/>
      <c r="F256" s="200"/>
      <c r="G256" s="200"/>
      <c r="H256" s="200"/>
      <c r="I256" s="200"/>
      <c r="J256" s="200"/>
      <c r="K256" s="200"/>
      <c r="L256" s="200"/>
      <c r="M256" s="200"/>
      <c r="N256" s="200"/>
      <c r="O256" s="200"/>
      <c r="P256" s="200"/>
      <c r="Q256" s="200"/>
    </row>
    <row r="257" spans="2:17">
      <c r="B257" s="200"/>
      <c r="C257" s="200"/>
      <c r="D257" s="200"/>
      <c r="E257" s="200"/>
      <c r="F257" s="200"/>
      <c r="G257" s="200"/>
      <c r="H257" s="200"/>
      <c r="I257" s="200"/>
      <c r="J257" s="200"/>
      <c r="K257" s="200"/>
      <c r="L257" s="200"/>
      <c r="M257" s="200"/>
      <c r="N257" s="200"/>
      <c r="O257" s="200"/>
      <c r="P257" s="200"/>
      <c r="Q257" s="200"/>
    </row>
    <row r="258" spans="2:17">
      <c r="B258" s="200"/>
      <c r="C258" s="200"/>
      <c r="D258" s="200"/>
      <c r="E258" s="200"/>
      <c r="F258" s="200"/>
      <c r="G258" s="200"/>
      <c r="H258" s="200"/>
      <c r="I258" s="200"/>
      <c r="J258" s="200"/>
      <c r="K258" s="200"/>
      <c r="L258" s="200"/>
      <c r="M258" s="200"/>
      <c r="N258" s="200"/>
      <c r="O258" s="200"/>
      <c r="P258" s="200"/>
      <c r="Q258" s="200"/>
    </row>
    <row r="259" spans="2:17">
      <c r="B259" s="200"/>
      <c r="C259" s="200"/>
      <c r="D259" s="200"/>
      <c r="E259" s="200"/>
      <c r="F259" s="200"/>
      <c r="G259" s="200"/>
      <c r="H259" s="200"/>
      <c r="I259" s="200"/>
      <c r="J259" s="200"/>
      <c r="K259" s="200"/>
      <c r="L259" s="200"/>
      <c r="M259" s="200"/>
      <c r="N259" s="200"/>
      <c r="O259" s="200"/>
      <c r="P259" s="200"/>
      <c r="Q259" s="200"/>
    </row>
    <row r="260" spans="2:17">
      <c r="B260" s="200"/>
      <c r="C260" s="200"/>
      <c r="D260" s="200"/>
      <c r="E260" s="200"/>
      <c r="F260" s="200"/>
      <c r="G260" s="200"/>
      <c r="H260" s="200"/>
      <c r="I260" s="200"/>
      <c r="J260" s="200"/>
      <c r="K260" s="200"/>
      <c r="L260" s="200"/>
      <c r="M260" s="200"/>
      <c r="N260" s="200"/>
      <c r="O260" s="200"/>
      <c r="P260" s="200"/>
      <c r="Q260" s="200"/>
    </row>
    <row r="261" spans="2:17">
      <c r="B261" s="200"/>
      <c r="C261" s="200"/>
      <c r="D261" s="200"/>
      <c r="E261" s="200"/>
      <c r="F261" s="200"/>
      <c r="G261" s="200"/>
      <c r="H261" s="200"/>
      <c r="I261" s="200"/>
      <c r="J261" s="200"/>
      <c r="K261" s="200"/>
      <c r="L261" s="200"/>
      <c r="M261" s="200"/>
      <c r="N261" s="200"/>
      <c r="O261" s="200"/>
      <c r="P261" s="200"/>
      <c r="Q261" s="200"/>
    </row>
    <row r="262" spans="2:17">
      <c r="B262" s="200"/>
      <c r="C262" s="200"/>
      <c r="D262" s="200"/>
      <c r="E262" s="200"/>
      <c r="F262" s="200"/>
      <c r="G262" s="200"/>
      <c r="H262" s="200"/>
      <c r="I262" s="200"/>
      <c r="J262" s="200"/>
      <c r="K262" s="200"/>
      <c r="L262" s="200"/>
      <c r="M262" s="200"/>
      <c r="N262" s="200"/>
      <c r="O262" s="200"/>
      <c r="P262" s="200"/>
      <c r="Q262" s="200"/>
    </row>
    <row r="263" spans="2:17">
      <c r="B263" s="200"/>
      <c r="C263" s="200"/>
      <c r="D263" s="200"/>
      <c r="E263" s="200"/>
      <c r="F263" s="200"/>
      <c r="G263" s="200"/>
      <c r="H263" s="200"/>
      <c r="I263" s="200"/>
      <c r="J263" s="200"/>
      <c r="K263" s="200"/>
      <c r="L263" s="200"/>
      <c r="M263" s="200"/>
      <c r="N263" s="200"/>
      <c r="O263" s="200"/>
      <c r="P263" s="200"/>
      <c r="Q263" s="200"/>
    </row>
    <row r="264" spans="2:17">
      <c r="B264" s="200"/>
      <c r="C264" s="200"/>
      <c r="D264" s="200"/>
      <c r="E264" s="200"/>
      <c r="F264" s="200"/>
      <c r="G264" s="200"/>
      <c r="H264" s="200"/>
      <c r="I264" s="200"/>
      <c r="J264" s="200"/>
      <c r="K264" s="200"/>
      <c r="L264" s="200"/>
      <c r="M264" s="200"/>
      <c r="N264" s="200"/>
      <c r="O264" s="200"/>
      <c r="P264" s="200"/>
      <c r="Q264" s="200"/>
    </row>
    <row r="265" spans="2:17">
      <c r="B265" s="200"/>
      <c r="C265" s="200"/>
      <c r="D265" s="200"/>
      <c r="E265" s="200"/>
      <c r="F265" s="200"/>
      <c r="G265" s="200"/>
      <c r="H265" s="200"/>
      <c r="I265" s="200"/>
      <c r="J265" s="200"/>
      <c r="K265" s="200"/>
      <c r="L265" s="200"/>
      <c r="M265" s="200"/>
      <c r="N265" s="200"/>
      <c r="O265" s="200"/>
      <c r="P265" s="200"/>
      <c r="Q265" s="200"/>
    </row>
    <row r="266" spans="2:17">
      <c r="B266" s="200"/>
      <c r="C266" s="200"/>
      <c r="D266" s="200"/>
      <c r="E266" s="200"/>
      <c r="F266" s="200"/>
      <c r="G266" s="200"/>
      <c r="H266" s="200"/>
      <c r="I266" s="200"/>
      <c r="J266" s="200"/>
      <c r="K266" s="200"/>
      <c r="L266" s="200"/>
      <c r="M266" s="200"/>
      <c r="N266" s="200"/>
      <c r="O266" s="200"/>
      <c r="P266" s="200"/>
      <c r="Q266" s="200"/>
    </row>
    <row r="267" spans="2:17">
      <c r="B267" s="200"/>
      <c r="C267" s="200"/>
      <c r="D267" s="200"/>
      <c r="E267" s="200"/>
      <c r="F267" s="200"/>
      <c r="G267" s="200"/>
      <c r="H267" s="200"/>
      <c r="I267" s="200"/>
      <c r="J267" s="200"/>
      <c r="K267" s="200"/>
      <c r="L267" s="200"/>
      <c r="M267" s="200"/>
      <c r="N267" s="200"/>
      <c r="O267" s="200"/>
      <c r="P267" s="200"/>
      <c r="Q267" s="200"/>
    </row>
    <row r="268" spans="2:17">
      <c r="B268" s="200"/>
      <c r="C268" s="200"/>
      <c r="D268" s="200"/>
      <c r="E268" s="200"/>
      <c r="F268" s="200"/>
      <c r="G268" s="200"/>
      <c r="H268" s="200"/>
      <c r="I268" s="200"/>
      <c r="J268" s="200"/>
      <c r="K268" s="200"/>
      <c r="L268" s="200"/>
      <c r="M268" s="200"/>
      <c r="N268" s="200"/>
      <c r="O268" s="200"/>
      <c r="P268" s="200"/>
      <c r="Q268" s="200"/>
    </row>
    <row r="269" spans="2:17">
      <c r="B269" s="200"/>
      <c r="C269" s="200"/>
      <c r="D269" s="200"/>
      <c r="E269" s="200"/>
      <c r="F269" s="200"/>
      <c r="G269" s="200"/>
      <c r="H269" s="200"/>
      <c r="I269" s="200"/>
      <c r="J269" s="200"/>
      <c r="K269" s="200"/>
      <c r="L269" s="200"/>
      <c r="M269" s="200"/>
      <c r="N269" s="200"/>
      <c r="O269" s="200"/>
      <c r="P269" s="200"/>
      <c r="Q269" s="200"/>
    </row>
    <row r="270" spans="2:17">
      <c r="B270" s="200"/>
      <c r="C270" s="200"/>
      <c r="D270" s="200"/>
      <c r="E270" s="200"/>
      <c r="F270" s="200"/>
      <c r="G270" s="200"/>
      <c r="H270" s="200"/>
      <c r="I270" s="200"/>
      <c r="J270" s="200"/>
      <c r="K270" s="200"/>
      <c r="L270" s="200"/>
      <c r="M270" s="200"/>
      <c r="N270" s="200"/>
      <c r="O270" s="200"/>
      <c r="P270" s="200"/>
      <c r="Q270" s="200"/>
    </row>
    <row r="271" spans="2:17">
      <c r="B271" s="200"/>
      <c r="C271" s="200"/>
      <c r="D271" s="200"/>
      <c r="E271" s="200"/>
      <c r="F271" s="200"/>
      <c r="G271" s="200"/>
      <c r="H271" s="200"/>
      <c r="I271" s="200"/>
      <c r="J271" s="200"/>
      <c r="K271" s="200"/>
      <c r="L271" s="200"/>
      <c r="M271" s="200"/>
      <c r="N271" s="200"/>
      <c r="O271" s="200"/>
      <c r="P271" s="200"/>
      <c r="Q271" s="200"/>
    </row>
    <row r="272" spans="2:17">
      <c r="B272" s="200"/>
      <c r="C272" s="200"/>
      <c r="D272" s="200"/>
      <c r="E272" s="200"/>
      <c r="F272" s="200"/>
      <c r="G272" s="200"/>
      <c r="H272" s="200"/>
      <c r="I272" s="200"/>
      <c r="J272" s="200"/>
      <c r="K272" s="200"/>
      <c r="L272" s="200"/>
      <c r="M272" s="200"/>
      <c r="N272" s="200"/>
      <c r="O272" s="200"/>
      <c r="P272" s="200"/>
      <c r="Q272" s="200"/>
    </row>
    <row r="273" spans="2:17">
      <c r="B273" s="200"/>
      <c r="C273" s="200"/>
      <c r="D273" s="200"/>
      <c r="E273" s="200"/>
      <c r="F273" s="200"/>
      <c r="G273" s="200"/>
      <c r="H273" s="200"/>
      <c r="I273" s="200"/>
      <c r="J273" s="200"/>
      <c r="K273" s="200"/>
      <c r="L273" s="200"/>
      <c r="M273" s="200"/>
      <c r="N273" s="200"/>
      <c r="O273" s="200"/>
      <c r="P273" s="200"/>
      <c r="Q273" s="200"/>
    </row>
    <row r="274" spans="2:17">
      <c r="B274" s="200"/>
      <c r="C274" s="200"/>
      <c r="D274" s="200"/>
      <c r="E274" s="200"/>
      <c r="F274" s="200"/>
      <c r="G274" s="200"/>
      <c r="H274" s="200"/>
      <c r="I274" s="200"/>
      <c r="J274" s="200"/>
      <c r="K274" s="200"/>
      <c r="L274" s="200"/>
      <c r="M274" s="200"/>
      <c r="N274" s="200"/>
      <c r="O274" s="200"/>
      <c r="P274" s="200"/>
      <c r="Q274" s="200"/>
    </row>
    <row r="275" spans="2:17">
      <c r="B275" s="200"/>
      <c r="C275" s="200"/>
      <c r="D275" s="200"/>
      <c r="E275" s="200"/>
      <c r="F275" s="200"/>
      <c r="G275" s="200"/>
      <c r="H275" s="200"/>
      <c r="I275" s="200"/>
      <c r="J275" s="200"/>
      <c r="K275" s="200"/>
      <c r="L275" s="200"/>
      <c r="M275" s="200"/>
      <c r="N275" s="200"/>
      <c r="O275" s="200"/>
      <c r="P275" s="200"/>
      <c r="Q275" s="200"/>
    </row>
    <row r="276" spans="2:17">
      <c r="B276" s="200"/>
      <c r="C276" s="200"/>
      <c r="D276" s="200"/>
      <c r="E276" s="200"/>
      <c r="F276" s="200"/>
      <c r="G276" s="200"/>
      <c r="H276" s="200"/>
      <c r="I276" s="200"/>
      <c r="J276" s="200"/>
      <c r="K276" s="200"/>
      <c r="L276" s="200"/>
      <c r="M276" s="200"/>
      <c r="N276" s="200"/>
      <c r="O276" s="200"/>
      <c r="P276" s="200"/>
      <c r="Q276" s="200"/>
    </row>
    <row r="277" spans="2:17">
      <c r="B277" s="200"/>
      <c r="C277" s="200"/>
      <c r="D277" s="200"/>
      <c r="E277" s="200"/>
      <c r="F277" s="200"/>
      <c r="G277" s="200"/>
      <c r="H277" s="200"/>
      <c r="I277" s="200"/>
      <c r="J277" s="200"/>
      <c r="K277" s="200"/>
      <c r="L277" s="200"/>
      <c r="M277" s="200"/>
      <c r="N277" s="200"/>
      <c r="O277" s="200"/>
      <c r="P277" s="200"/>
      <c r="Q277" s="200"/>
    </row>
    <row r="278" spans="2:17">
      <c r="B278" s="200"/>
      <c r="C278" s="200"/>
      <c r="D278" s="200"/>
      <c r="E278" s="200"/>
      <c r="F278" s="200"/>
      <c r="G278" s="200"/>
      <c r="H278" s="200"/>
      <c r="I278" s="200"/>
      <c r="J278" s="200"/>
      <c r="K278" s="200"/>
      <c r="L278" s="200"/>
      <c r="M278" s="200"/>
      <c r="N278" s="200"/>
      <c r="O278" s="200"/>
      <c r="P278" s="200"/>
      <c r="Q278" s="200"/>
    </row>
    <row r="279" spans="2:17">
      <c r="B279" s="200"/>
      <c r="C279" s="200"/>
      <c r="D279" s="200"/>
      <c r="E279" s="200"/>
      <c r="F279" s="200"/>
      <c r="G279" s="200"/>
      <c r="H279" s="200"/>
      <c r="I279" s="200"/>
      <c r="J279" s="200"/>
      <c r="K279" s="200"/>
      <c r="L279" s="200"/>
      <c r="M279" s="200"/>
      <c r="N279" s="200"/>
      <c r="O279" s="200"/>
      <c r="P279" s="200"/>
      <c r="Q279" s="200"/>
    </row>
    <row r="280" spans="2:17">
      <c r="B280" s="200"/>
      <c r="C280" s="200"/>
      <c r="D280" s="200"/>
      <c r="E280" s="200"/>
      <c r="F280" s="200"/>
      <c r="G280" s="200"/>
      <c r="H280" s="200"/>
      <c r="I280" s="200"/>
      <c r="J280" s="200"/>
      <c r="K280" s="200"/>
      <c r="L280" s="200"/>
      <c r="M280" s="200"/>
      <c r="N280" s="200"/>
      <c r="O280" s="200"/>
      <c r="P280" s="200"/>
      <c r="Q280" s="200"/>
    </row>
    <row r="281" spans="2:17">
      <c r="B281" s="200"/>
      <c r="C281" s="200"/>
      <c r="D281" s="200"/>
      <c r="E281" s="200"/>
      <c r="F281" s="200"/>
      <c r="G281" s="200"/>
      <c r="H281" s="200"/>
      <c r="I281" s="200"/>
      <c r="J281" s="200"/>
      <c r="K281" s="200"/>
      <c r="L281" s="200"/>
      <c r="M281" s="200"/>
      <c r="N281" s="200"/>
      <c r="O281" s="200"/>
      <c r="P281" s="200"/>
      <c r="Q281" s="200"/>
    </row>
    <row r="282" spans="2:17">
      <c r="B282" s="200"/>
      <c r="C282" s="200"/>
      <c r="D282" s="200"/>
      <c r="E282" s="200"/>
      <c r="F282" s="200"/>
      <c r="G282" s="200"/>
      <c r="H282" s="200"/>
      <c r="I282" s="200"/>
      <c r="J282" s="200"/>
      <c r="K282" s="200"/>
      <c r="L282" s="200"/>
      <c r="M282" s="200"/>
      <c r="N282" s="200"/>
      <c r="O282" s="200"/>
      <c r="P282" s="200"/>
      <c r="Q282" s="200"/>
    </row>
    <row r="283" spans="2:17">
      <c r="B283" s="200"/>
      <c r="C283" s="200"/>
      <c r="D283" s="200"/>
      <c r="E283" s="200"/>
      <c r="F283" s="200"/>
      <c r="G283" s="200"/>
      <c r="H283" s="200"/>
      <c r="I283" s="200"/>
      <c r="J283" s="200"/>
      <c r="K283" s="200"/>
      <c r="L283" s="200"/>
      <c r="M283" s="200"/>
      <c r="N283" s="200"/>
      <c r="O283" s="200"/>
      <c r="P283" s="200"/>
      <c r="Q283" s="200"/>
    </row>
    <row r="284" spans="2:17">
      <c r="B284" s="200"/>
      <c r="C284" s="200"/>
      <c r="D284" s="200"/>
      <c r="E284" s="200"/>
      <c r="F284" s="200"/>
      <c r="G284" s="200"/>
      <c r="H284" s="200"/>
      <c r="I284" s="200"/>
      <c r="J284" s="200"/>
      <c r="K284" s="200"/>
      <c r="L284" s="200"/>
      <c r="M284" s="200"/>
      <c r="N284" s="200"/>
      <c r="O284" s="200"/>
      <c r="P284" s="200"/>
      <c r="Q284" s="200"/>
    </row>
    <row r="285" spans="2:17">
      <c r="B285" s="200"/>
      <c r="C285" s="200"/>
      <c r="D285" s="200"/>
      <c r="E285" s="200"/>
      <c r="F285" s="200"/>
      <c r="G285" s="200"/>
      <c r="H285" s="200"/>
      <c r="I285" s="200"/>
      <c r="J285" s="200"/>
      <c r="K285" s="200"/>
      <c r="L285" s="200"/>
      <c r="M285" s="200"/>
      <c r="N285" s="200"/>
      <c r="O285" s="200"/>
      <c r="P285" s="200"/>
      <c r="Q285" s="200"/>
    </row>
    <row r="286" spans="2:17">
      <c r="B286" s="200"/>
      <c r="C286" s="200"/>
      <c r="D286" s="200"/>
      <c r="E286" s="200"/>
      <c r="F286" s="200"/>
      <c r="G286" s="200"/>
      <c r="H286" s="200"/>
      <c r="I286" s="200"/>
      <c r="J286" s="200"/>
      <c r="K286" s="200"/>
      <c r="L286" s="200"/>
      <c r="M286" s="200"/>
      <c r="N286" s="200"/>
      <c r="O286" s="200"/>
      <c r="P286" s="200"/>
      <c r="Q286" s="200"/>
    </row>
    <row r="287" spans="2:17">
      <c r="B287" s="200"/>
      <c r="C287" s="200"/>
      <c r="D287" s="200"/>
      <c r="E287" s="200"/>
      <c r="F287" s="200"/>
      <c r="G287" s="200"/>
      <c r="H287" s="200"/>
      <c r="I287" s="200"/>
      <c r="J287" s="200"/>
      <c r="K287" s="200"/>
      <c r="L287" s="200"/>
      <c r="M287" s="200"/>
      <c r="N287" s="200"/>
      <c r="O287" s="200"/>
      <c r="P287" s="200"/>
      <c r="Q287" s="200"/>
    </row>
    <row r="288" spans="2:17">
      <c r="B288" s="200"/>
      <c r="C288" s="200"/>
      <c r="D288" s="200"/>
      <c r="E288" s="200"/>
      <c r="F288" s="200"/>
      <c r="G288" s="200"/>
      <c r="H288" s="200"/>
      <c r="I288" s="200"/>
      <c r="J288" s="200"/>
      <c r="K288" s="200"/>
      <c r="L288" s="200"/>
      <c r="M288" s="200"/>
      <c r="N288" s="200"/>
      <c r="O288" s="200"/>
      <c r="P288" s="200"/>
      <c r="Q288" s="200"/>
    </row>
    <row r="289" spans="2:17">
      <c r="B289" s="200"/>
      <c r="C289" s="200"/>
      <c r="D289" s="200"/>
      <c r="E289" s="200"/>
      <c r="F289" s="200"/>
      <c r="G289" s="200"/>
      <c r="H289" s="200"/>
      <c r="I289" s="200"/>
      <c r="J289" s="200"/>
      <c r="K289" s="200"/>
      <c r="L289" s="200"/>
      <c r="M289" s="200"/>
      <c r="N289" s="200"/>
      <c r="O289" s="200"/>
      <c r="P289" s="200"/>
      <c r="Q289" s="200"/>
    </row>
    <row r="290" spans="2:17">
      <c r="B290" s="200"/>
      <c r="C290" s="200"/>
      <c r="D290" s="200"/>
      <c r="E290" s="200"/>
      <c r="F290" s="200"/>
      <c r="G290" s="200"/>
      <c r="H290" s="200"/>
      <c r="I290" s="200"/>
      <c r="J290" s="200"/>
      <c r="K290" s="200"/>
      <c r="L290" s="200"/>
      <c r="M290" s="200"/>
      <c r="N290" s="200"/>
      <c r="O290" s="200"/>
      <c r="P290" s="200"/>
      <c r="Q290" s="200"/>
    </row>
    <row r="291" spans="2:17">
      <c r="B291" s="200"/>
      <c r="C291" s="200"/>
      <c r="D291" s="200"/>
      <c r="E291" s="200"/>
      <c r="F291" s="200"/>
      <c r="G291" s="200"/>
      <c r="H291" s="200"/>
      <c r="I291" s="200"/>
      <c r="J291" s="200"/>
      <c r="K291" s="200"/>
      <c r="L291" s="200"/>
      <c r="M291" s="200"/>
      <c r="N291" s="200"/>
      <c r="O291" s="200"/>
      <c r="P291" s="200"/>
      <c r="Q291" s="200"/>
    </row>
    <row r="292" spans="2:17">
      <c r="B292" s="200"/>
      <c r="C292" s="200"/>
      <c r="D292" s="200"/>
      <c r="E292" s="200"/>
      <c r="F292" s="200"/>
      <c r="G292" s="200"/>
      <c r="H292" s="200"/>
      <c r="I292" s="200"/>
      <c r="J292" s="200"/>
      <c r="K292" s="200"/>
      <c r="L292" s="200"/>
      <c r="M292" s="200"/>
      <c r="N292" s="200"/>
      <c r="O292" s="200"/>
      <c r="P292" s="200"/>
      <c r="Q292" s="200"/>
    </row>
    <row r="293" spans="2:17">
      <c r="B293" s="200"/>
      <c r="C293" s="200"/>
      <c r="D293" s="200"/>
      <c r="E293" s="200"/>
      <c r="F293" s="200"/>
      <c r="G293" s="200"/>
      <c r="H293" s="200"/>
      <c r="I293" s="200"/>
      <c r="J293" s="200"/>
      <c r="K293" s="200"/>
      <c r="L293" s="200"/>
      <c r="M293" s="200"/>
      <c r="N293" s="200"/>
      <c r="O293" s="200"/>
      <c r="P293" s="200"/>
      <c r="Q293" s="200"/>
    </row>
    <row r="294" spans="2:17">
      <c r="B294" s="200"/>
      <c r="C294" s="200"/>
      <c r="D294" s="200"/>
      <c r="E294" s="200"/>
      <c r="F294" s="200"/>
      <c r="G294" s="200"/>
      <c r="H294" s="200"/>
      <c r="I294" s="200"/>
      <c r="J294" s="200"/>
      <c r="K294" s="200"/>
      <c r="L294" s="200"/>
      <c r="M294" s="200"/>
      <c r="N294" s="200"/>
      <c r="O294" s="200"/>
      <c r="P294" s="200"/>
      <c r="Q294" s="200"/>
    </row>
    <row r="295" spans="2:17">
      <c r="B295" s="200"/>
      <c r="C295" s="200"/>
      <c r="D295" s="200"/>
      <c r="E295" s="200"/>
      <c r="F295" s="200"/>
      <c r="G295" s="200"/>
      <c r="H295" s="200"/>
      <c r="I295" s="200"/>
      <c r="J295" s="200"/>
      <c r="K295" s="200"/>
      <c r="L295" s="200"/>
      <c r="M295" s="200"/>
      <c r="N295" s="200"/>
      <c r="O295" s="200"/>
      <c r="P295" s="200"/>
      <c r="Q295" s="200"/>
    </row>
    <row r="296" spans="2:17">
      <c r="B296" s="200"/>
      <c r="C296" s="200"/>
      <c r="D296" s="200"/>
      <c r="E296" s="200"/>
      <c r="F296" s="200"/>
      <c r="G296" s="200"/>
      <c r="H296" s="200"/>
      <c r="I296" s="200"/>
      <c r="J296" s="200"/>
      <c r="K296" s="200"/>
      <c r="L296" s="200"/>
      <c r="M296" s="200"/>
      <c r="N296" s="200"/>
      <c r="O296" s="200"/>
      <c r="P296" s="200"/>
      <c r="Q296" s="200"/>
    </row>
    <row r="297" spans="2:17">
      <c r="B297" s="200"/>
      <c r="C297" s="200"/>
      <c r="D297" s="200"/>
      <c r="E297" s="200"/>
      <c r="F297" s="200"/>
      <c r="G297" s="200"/>
      <c r="H297" s="200"/>
      <c r="I297" s="200"/>
      <c r="J297" s="200"/>
      <c r="K297" s="200"/>
      <c r="L297" s="200"/>
      <c r="M297" s="200"/>
      <c r="N297" s="200"/>
      <c r="O297" s="200"/>
      <c r="P297" s="200"/>
      <c r="Q297" s="200"/>
    </row>
    <row r="298" spans="2:17">
      <c r="B298" s="200"/>
      <c r="C298" s="200"/>
      <c r="D298" s="200"/>
      <c r="E298" s="200"/>
      <c r="F298" s="200"/>
      <c r="G298" s="200"/>
      <c r="H298" s="200"/>
      <c r="I298" s="200"/>
      <c r="J298" s="200"/>
      <c r="K298" s="200"/>
      <c r="L298" s="200"/>
      <c r="M298" s="200"/>
      <c r="N298" s="200"/>
      <c r="O298" s="200"/>
      <c r="P298" s="200"/>
      <c r="Q298" s="200"/>
    </row>
    <row r="299" spans="2:17">
      <c r="B299" s="200"/>
      <c r="C299" s="200"/>
      <c r="D299" s="200"/>
      <c r="E299" s="200"/>
      <c r="F299" s="200"/>
      <c r="G299" s="200"/>
      <c r="H299" s="200"/>
      <c r="I299" s="200"/>
      <c r="J299" s="200"/>
      <c r="K299" s="200"/>
      <c r="L299" s="200"/>
      <c r="M299" s="200"/>
      <c r="N299" s="200"/>
      <c r="O299" s="200"/>
      <c r="P299" s="200"/>
      <c r="Q299" s="200"/>
    </row>
    <row r="300" spans="2:17">
      <c r="B300" s="200"/>
      <c r="C300" s="200"/>
      <c r="D300" s="200"/>
      <c r="E300" s="200"/>
      <c r="F300" s="200"/>
      <c r="G300" s="200"/>
      <c r="H300" s="200"/>
      <c r="I300" s="200"/>
      <c r="J300" s="200"/>
      <c r="K300" s="200"/>
      <c r="L300" s="200"/>
      <c r="M300" s="200"/>
      <c r="N300" s="200"/>
      <c r="O300" s="200"/>
      <c r="P300" s="200"/>
      <c r="Q300" s="200"/>
    </row>
    <row r="301" spans="2:17">
      <c r="B301" s="200"/>
      <c r="C301" s="200"/>
      <c r="D301" s="200"/>
      <c r="E301" s="200"/>
      <c r="F301" s="200"/>
      <c r="G301" s="200"/>
      <c r="H301" s="200"/>
      <c r="I301" s="200"/>
      <c r="J301" s="200"/>
      <c r="K301" s="200"/>
      <c r="L301" s="200"/>
      <c r="M301" s="200"/>
      <c r="N301" s="200"/>
      <c r="O301" s="200"/>
      <c r="P301" s="200"/>
      <c r="Q301" s="200"/>
    </row>
    <row r="302" spans="2:17">
      <c r="B302" s="200"/>
      <c r="C302" s="200"/>
      <c r="D302" s="200"/>
      <c r="E302" s="200"/>
      <c r="F302" s="200"/>
      <c r="G302" s="200"/>
      <c r="H302" s="200"/>
      <c r="I302" s="200"/>
      <c r="J302" s="200"/>
      <c r="K302" s="200"/>
      <c r="L302" s="200"/>
      <c r="M302" s="200"/>
      <c r="N302" s="200"/>
      <c r="O302" s="200"/>
      <c r="P302" s="200"/>
      <c r="Q302" s="200"/>
    </row>
    <row r="303" spans="2:17">
      <c r="B303" s="200"/>
      <c r="C303" s="200"/>
      <c r="D303" s="200"/>
      <c r="E303" s="200"/>
      <c r="F303" s="200"/>
      <c r="G303" s="200"/>
      <c r="H303" s="200"/>
      <c r="I303" s="200"/>
      <c r="J303" s="200"/>
      <c r="K303" s="200"/>
      <c r="L303" s="200"/>
      <c r="M303" s="200"/>
      <c r="N303" s="200"/>
      <c r="O303" s="200"/>
      <c r="P303" s="200"/>
      <c r="Q303" s="200"/>
    </row>
    <row r="304" spans="2:17">
      <c r="B304" s="200"/>
      <c r="C304" s="200"/>
      <c r="D304" s="200"/>
      <c r="E304" s="200"/>
      <c r="F304" s="200"/>
      <c r="G304" s="200"/>
      <c r="H304" s="200"/>
      <c r="I304" s="200"/>
      <c r="J304" s="200"/>
      <c r="K304" s="200"/>
      <c r="L304" s="200"/>
      <c r="M304" s="200"/>
      <c r="N304" s="200"/>
      <c r="O304" s="200"/>
      <c r="P304" s="200"/>
      <c r="Q304" s="200"/>
    </row>
    <row r="305" spans="2:17">
      <c r="B305" s="200"/>
      <c r="C305" s="200"/>
      <c r="D305" s="200"/>
      <c r="E305" s="200"/>
      <c r="F305" s="200"/>
      <c r="G305" s="200"/>
      <c r="H305" s="200"/>
      <c r="I305" s="200"/>
      <c r="J305" s="200"/>
      <c r="K305" s="200"/>
      <c r="L305" s="200"/>
      <c r="M305" s="200"/>
      <c r="N305" s="200"/>
      <c r="O305" s="200"/>
      <c r="P305" s="200"/>
      <c r="Q305" s="200"/>
    </row>
    <row r="306" spans="2:17">
      <c r="B306" s="200"/>
      <c r="C306" s="200"/>
      <c r="D306" s="200"/>
      <c r="E306" s="200"/>
      <c r="F306" s="200"/>
      <c r="G306" s="200"/>
      <c r="H306" s="200"/>
      <c r="I306" s="200"/>
      <c r="J306" s="200"/>
      <c r="K306" s="200"/>
      <c r="L306" s="200"/>
      <c r="M306" s="200"/>
      <c r="N306" s="200"/>
      <c r="O306" s="200"/>
      <c r="P306" s="200"/>
      <c r="Q306" s="200"/>
    </row>
    <row r="307" spans="2:17">
      <c r="B307" s="200"/>
      <c r="C307" s="200"/>
      <c r="D307" s="200"/>
      <c r="E307" s="200"/>
      <c r="F307" s="200"/>
      <c r="G307" s="200"/>
      <c r="H307" s="200"/>
      <c r="I307" s="200"/>
      <c r="J307" s="200"/>
      <c r="K307" s="200"/>
      <c r="L307" s="200"/>
      <c r="M307" s="200"/>
      <c r="N307" s="200"/>
      <c r="O307" s="200"/>
      <c r="P307" s="200"/>
      <c r="Q307" s="200"/>
    </row>
    <row r="308" spans="2:17">
      <c r="B308" s="200"/>
      <c r="C308" s="200"/>
      <c r="D308" s="200"/>
      <c r="E308" s="200"/>
      <c r="F308" s="200"/>
      <c r="G308" s="200"/>
      <c r="H308" s="200"/>
      <c r="I308" s="200"/>
      <c r="J308" s="200"/>
      <c r="K308" s="200"/>
      <c r="L308" s="200"/>
      <c r="M308" s="200"/>
      <c r="N308" s="200"/>
      <c r="O308" s="200"/>
      <c r="P308" s="200"/>
      <c r="Q308" s="200"/>
    </row>
    <row r="309" spans="2:17">
      <c r="B309" s="200"/>
      <c r="C309" s="200"/>
      <c r="D309" s="200"/>
      <c r="E309" s="200"/>
      <c r="F309" s="200"/>
      <c r="G309" s="200"/>
      <c r="H309" s="200"/>
      <c r="I309" s="200"/>
      <c r="J309" s="200"/>
      <c r="K309" s="200"/>
      <c r="L309" s="200"/>
      <c r="M309" s="200"/>
      <c r="N309" s="200"/>
      <c r="O309" s="200"/>
      <c r="P309" s="200"/>
      <c r="Q309" s="200"/>
    </row>
    <row r="310" spans="2:17">
      <c r="B310" s="200"/>
      <c r="C310" s="200"/>
      <c r="D310" s="200"/>
      <c r="E310" s="200"/>
      <c r="F310" s="200"/>
      <c r="G310" s="200"/>
      <c r="H310" s="200"/>
      <c r="I310" s="200"/>
      <c r="J310" s="200"/>
      <c r="K310" s="200"/>
      <c r="L310" s="200"/>
      <c r="M310" s="200"/>
      <c r="N310" s="200"/>
      <c r="O310" s="200"/>
      <c r="P310" s="200"/>
      <c r="Q310" s="200"/>
    </row>
    <row r="311" spans="2:17">
      <c r="B311" s="200"/>
      <c r="C311" s="200"/>
      <c r="D311" s="200"/>
      <c r="E311" s="200"/>
      <c r="F311" s="200"/>
      <c r="G311" s="200"/>
      <c r="H311" s="200"/>
      <c r="I311" s="200"/>
      <c r="J311" s="200"/>
      <c r="K311" s="200"/>
      <c r="L311" s="200"/>
      <c r="M311" s="200"/>
      <c r="N311" s="200"/>
      <c r="O311" s="200"/>
      <c r="P311" s="200"/>
      <c r="Q311" s="200"/>
    </row>
    <row r="312" spans="2:17">
      <c r="B312" s="200"/>
      <c r="C312" s="200"/>
      <c r="D312" s="200"/>
      <c r="E312" s="200"/>
      <c r="F312" s="200"/>
      <c r="G312" s="200"/>
      <c r="H312" s="200"/>
      <c r="I312" s="200"/>
      <c r="J312" s="200"/>
      <c r="K312" s="200"/>
      <c r="L312" s="200"/>
      <c r="M312" s="200"/>
      <c r="N312" s="200"/>
      <c r="O312" s="200"/>
      <c r="P312" s="200"/>
      <c r="Q312" s="200"/>
    </row>
    <row r="313" spans="2:17">
      <c r="B313" s="200"/>
      <c r="C313" s="200"/>
      <c r="D313" s="200"/>
      <c r="E313" s="200"/>
      <c r="F313" s="200"/>
      <c r="G313" s="200"/>
      <c r="H313" s="200"/>
      <c r="I313" s="200"/>
      <c r="J313" s="200"/>
      <c r="K313" s="200"/>
      <c r="L313" s="200"/>
      <c r="M313" s="200"/>
      <c r="N313" s="200"/>
      <c r="O313" s="200"/>
      <c r="P313" s="200"/>
      <c r="Q313" s="200"/>
    </row>
    <row r="314" spans="2:17">
      <c r="B314" s="200"/>
      <c r="C314" s="200"/>
      <c r="D314" s="200"/>
      <c r="E314" s="200"/>
      <c r="F314" s="200"/>
      <c r="G314" s="200"/>
      <c r="H314" s="200"/>
      <c r="I314" s="200"/>
      <c r="J314" s="200"/>
      <c r="K314" s="200"/>
      <c r="L314" s="200"/>
      <c r="M314" s="200"/>
      <c r="N314" s="200"/>
      <c r="O314" s="200"/>
      <c r="P314" s="200"/>
      <c r="Q314" s="200"/>
    </row>
    <row r="315" spans="2:17">
      <c r="B315" s="200"/>
      <c r="C315" s="200"/>
      <c r="D315" s="200"/>
      <c r="E315" s="200"/>
      <c r="F315" s="200"/>
      <c r="G315" s="200"/>
      <c r="H315" s="200"/>
      <c r="I315" s="200"/>
      <c r="J315" s="200"/>
      <c r="K315" s="200"/>
      <c r="L315" s="200"/>
      <c r="M315" s="200"/>
      <c r="N315" s="200"/>
      <c r="O315" s="200"/>
      <c r="P315" s="200"/>
      <c r="Q315" s="200"/>
    </row>
    <row r="316" spans="2:17">
      <c r="B316" s="200"/>
      <c r="C316" s="200"/>
      <c r="D316" s="200"/>
      <c r="E316" s="200"/>
      <c r="F316" s="200"/>
      <c r="G316" s="200"/>
      <c r="H316" s="200"/>
      <c r="I316" s="200"/>
      <c r="J316" s="200"/>
      <c r="K316" s="200"/>
      <c r="L316" s="200"/>
      <c r="M316" s="200"/>
      <c r="N316" s="200"/>
      <c r="O316" s="200"/>
      <c r="P316" s="200"/>
      <c r="Q316" s="200"/>
    </row>
    <row r="317" spans="2:17">
      <c r="B317" s="200"/>
      <c r="C317" s="200"/>
      <c r="D317" s="200"/>
      <c r="E317" s="200"/>
      <c r="F317" s="200"/>
      <c r="G317" s="200"/>
      <c r="H317" s="200"/>
      <c r="I317" s="200"/>
      <c r="J317" s="200"/>
      <c r="K317" s="200"/>
      <c r="L317" s="200"/>
      <c r="M317" s="200"/>
      <c r="N317" s="200"/>
      <c r="O317" s="200"/>
      <c r="P317" s="200"/>
      <c r="Q317" s="200"/>
    </row>
    <row r="318" spans="2:17">
      <c r="B318" s="200"/>
      <c r="C318" s="200"/>
      <c r="D318" s="200"/>
      <c r="E318" s="200"/>
      <c r="F318" s="200"/>
      <c r="G318" s="200"/>
      <c r="H318" s="200"/>
      <c r="I318" s="200"/>
      <c r="J318" s="200"/>
      <c r="K318" s="200"/>
      <c r="L318" s="200"/>
      <c r="M318" s="200"/>
      <c r="N318" s="200"/>
      <c r="O318" s="200"/>
      <c r="P318" s="200"/>
      <c r="Q318" s="200"/>
    </row>
    <row r="319" spans="2:17">
      <c r="B319" s="200"/>
      <c r="C319" s="200"/>
      <c r="D319" s="200"/>
      <c r="E319" s="200"/>
      <c r="F319" s="200"/>
      <c r="G319" s="200"/>
      <c r="H319" s="200"/>
      <c r="I319" s="200"/>
      <c r="J319" s="200"/>
      <c r="K319" s="200"/>
      <c r="L319" s="200"/>
      <c r="M319" s="200"/>
      <c r="N319" s="200"/>
      <c r="O319" s="200"/>
      <c r="P319" s="200"/>
      <c r="Q319" s="200"/>
    </row>
    <row r="320" spans="2:17">
      <c r="B320" s="200"/>
      <c r="C320" s="200"/>
      <c r="D320" s="200"/>
      <c r="E320" s="200"/>
      <c r="F320" s="200"/>
      <c r="G320" s="200"/>
      <c r="H320" s="200"/>
      <c r="I320" s="200"/>
      <c r="J320" s="200"/>
      <c r="K320" s="200"/>
      <c r="L320" s="200"/>
      <c r="M320" s="200"/>
      <c r="N320" s="200"/>
      <c r="O320" s="200"/>
      <c r="P320" s="200"/>
      <c r="Q320" s="200"/>
    </row>
    <row r="321" spans="2:17">
      <c r="B321" s="200"/>
      <c r="C321" s="200"/>
      <c r="D321" s="200"/>
      <c r="E321" s="200"/>
      <c r="F321" s="200"/>
      <c r="G321" s="200"/>
      <c r="H321" s="200"/>
      <c r="I321" s="200"/>
      <c r="J321" s="200"/>
      <c r="K321" s="200"/>
      <c r="L321" s="200"/>
      <c r="M321" s="200"/>
      <c r="N321" s="200"/>
      <c r="O321" s="200"/>
      <c r="P321" s="200"/>
      <c r="Q321" s="200"/>
    </row>
    <row r="322" spans="2:17">
      <c r="B322" s="200"/>
      <c r="C322" s="200"/>
      <c r="D322" s="200"/>
      <c r="E322" s="200"/>
      <c r="F322" s="200"/>
      <c r="G322" s="200"/>
      <c r="H322" s="200"/>
      <c r="I322" s="200"/>
      <c r="J322" s="200"/>
      <c r="K322" s="200"/>
      <c r="L322" s="200"/>
      <c r="M322" s="200"/>
      <c r="N322" s="200"/>
      <c r="O322" s="200"/>
      <c r="P322" s="200"/>
      <c r="Q322" s="200"/>
    </row>
    <row r="323" spans="2:17">
      <c r="B323" s="200"/>
      <c r="C323" s="200"/>
      <c r="D323" s="200"/>
      <c r="E323" s="200"/>
      <c r="F323" s="200"/>
      <c r="G323" s="200"/>
      <c r="H323" s="200"/>
      <c r="I323" s="200"/>
      <c r="J323" s="200"/>
      <c r="K323" s="200"/>
      <c r="L323" s="200"/>
      <c r="M323" s="200"/>
      <c r="N323" s="200"/>
      <c r="O323" s="200"/>
      <c r="P323" s="200"/>
      <c r="Q323" s="200"/>
    </row>
    <row r="324" spans="2:17">
      <c r="B324" s="200"/>
      <c r="C324" s="200"/>
      <c r="D324" s="200"/>
      <c r="E324" s="200"/>
      <c r="F324" s="200"/>
      <c r="G324" s="200"/>
      <c r="H324" s="200"/>
      <c r="I324" s="200"/>
      <c r="J324" s="200"/>
      <c r="K324" s="200"/>
      <c r="L324" s="200"/>
      <c r="M324" s="200"/>
      <c r="N324" s="200"/>
      <c r="O324" s="200"/>
      <c r="P324" s="200"/>
      <c r="Q324" s="200"/>
    </row>
    <row r="325" spans="2:17">
      <c r="B325" s="200"/>
      <c r="C325" s="200"/>
      <c r="D325" s="200"/>
      <c r="E325" s="200"/>
      <c r="F325" s="200"/>
      <c r="G325" s="200"/>
      <c r="H325" s="200"/>
      <c r="I325" s="200"/>
      <c r="J325" s="200"/>
      <c r="K325" s="200"/>
      <c r="L325" s="200"/>
      <c r="M325" s="200"/>
      <c r="N325" s="200"/>
      <c r="O325" s="200"/>
      <c r="P325" s="200"/>
      <c r="Q325" s="200"/>
    </row>
    <row r="326" spans="2:17">
      <c r="B326" s="200"/>
      <c r="C326" s="200"/>
      <c r="D326" s="200"/>
      <c r="E326" s="200"/>
      <c r="F326" s="200"/>
      <c r="G326" s="200"/>
      <c r="H326" s="200"/>
      <c r="I326" s="200"/>
      <c r="J326" s="200"/>
      <c r="K326" s="200"/>
      <c r="L326" s="200"/>
      <c r="M326" s="200"/>
      <c r="N326" s="200"/>
      <c r="O326" s="200"/>
      <c r="P326" s="200"/>
      <c r="Q326" s="200"/>
    </row>
    <row r="327" spans="2:17">
      <c r="B327" s="200"/>
      <c r="C327" s="200"/>
      <c r="D327" s="200"/>
      <c r="E327" s="200"/>
      <c r="F327" s="200"/>
      <c r="G327" s="200"/>
      <c r="H327" s="200"/>
      <c r="I327" s="200"/>
      <c r="J327" s="200"/>
      <c r="K327" s="200"/>
      <c r="L327" s="200"/>
      <c r="M327" s="200"/>
      <c r="N327" s="200"/>
      <c r="O327" s="200"/>
      <c r="P327" s="200"/>
      <c r="Q327" s="200"/>
    </row>
    <row r="328" spans="2:17">
      <c r="B328" s="200"/>
      <c r="C328" s="200"/>
      <c r="D328" s="200"/>
      <c r="E328" s="200"/>
      <c r="F328" s="200"/>
      <c r="G328" s="200"/>
      <c r="H328" s="200"/>
      <c r="I328" s="200"/>
      <c r="J328" s="200"/>
      <c r="K328" s="200"/>
      <c r="L328" s="200"/>
      <c r="M328" s="200"/>
      <c r="N328" s="200"/>
      <c r="O328" s="200"/>
      <c r="P328" s="200"/>
      <c r="Q328" s="200"/>
    </row>
    <row r="329" spans="2:17">
      <c r="B329" s="200"/>
      <c r="C329" s="200"/>
      <c r="D329" s="200"/>
      <c r="E329" s="200"/>
      <c r="F329" s="200"/>
      <c r="G329" s="200"/>
      <c r="H329" s="200"/>
      <c r="I329" s="200"/>
      <c r="J329" s="200"/>
      <c r="K329" s="200"/>
      <c r="L329" s="200"/>
      <c r="M329" s="200"/>
      <c r="N329" s="200"/>
      <c r="O329" s="200"/>
      <c r="P329" s="200"/>
      <c r="Q329" s="200"/>
    </row>
    <row r="330" spans="2:17">
      <c r="B330" s="200"/>
      <c r="C330" s="200"/>
      <c r="D330" s="200"/>
      <c r="E330" s="200"/>
      <c r="F330" s="200"/>
      <c r="G330" s="200"/>
      <c r="H330" s="200"/>
      <c r="I330" s="200"/>
      <c r="J330" s="200"/>
      <c r="K330" s="200"/>
      <c r="L330" s="200"/>
      <c r="M330" s="200"/>
      <c r="N330" s="200"/>
      <c r="O330" s="200"/>
      <c r="P330" s="200"/>
      <c r="Q330" s="200"/>
    </row>
    <row r="331" spans="2:17">
      <c r="B331" s="200"/>
      <c r="C331" s="200"/>
      <c r="D331" s="200"/>
      <c r="E331" s="200"/>
      <c r="F331" s="200"/>
      <c r="G331" s="200"/>
      <c r="H331" s="200"/>
      <c r="I331" s="200"/>
      <c r="J331" s="200"/>
      <c r="K331" s="200"/>
      <c r="L331" s="200"/>
      <c r="M331" s="200"/>
      <c r="N331" s="200"/>
      <c r="O331" s="200"/>
      <c r="P331" s="200"/>
      <c r="Q331" s="200"/>
    </row>
    <row r="332" spans="2:17">
      <c r="B332" s="200"/>
      <c r="C332" s="200"/>
      <c r="D332" s="200"/>
      <c r="E332" s="200"/>
      <c r="F332" s="200"/>
      <c r="G332" s="200"/>
      <c r="H332" s="200"/>
      <c r="I332" s="200"/>
      <c r="J332" s="200"/>
      <c r="K332" s="200"/>
      <c r="L332" s="200"/>
      <c r="M332" s="200"/>
      <c r="N332" s="200"/>
      <c r="O332" s="200"/>
      <c r="P332" s="200"/>
      <c r="Q332" s="200"/>
    </row>
    <row r="333" spans="2:17">
      <c r="B333" s="200"/>
      <c r="C333" s="200"/>
      <c r="D333" s="200"/>
      <c r="E333" s="200"/>
      <c r="F333" s="200"/>
      <c r="G333" s="200"/>
      <c r="H333" s="200"/>
      <c r="I333" s="200"/>
      <c r="J333" s="200"/>
      <c r="K333" s="200"/>
      <c r="L333" s="200"/>
      <c r="M333" s="200"/>
      <c r="N333" s="200"/>
      <c r="O333" s="200"/>
      <c r="P333" s="200"/>
      <c r="Q333" s="200"/>
    </row>
    <row r="334" spans="2:17">
      <c r="B334" s="200"/>
      <c r="C334" s="200"/>
      <c r="D334" s="200"/>
      <c r="E334" s="200"/>
      <c r="F334" s="200"/>
      <c r="G334" s="200"/>
      <c r="H334" s="200"/>
      <c r="I334" s="200"/>
      <c r="J334" s="200"/>
      <c r="K334" s="200"/>
      <c r="L334" s="200"/>
      <c r="M334" s="200"/>
      <c r="N334" s="200"/>
      <c r="O334" s="200"/>
      <c r="P334" s="200"/>
      <c r="Q334" s="200"/>
    </row>
    <row r="335" spans="2:17">
      <c r="B335" s="200"/>
      <c r="C335" s="200"/>
      <c r="D335" s="200"/>
      <c r="E335" s="200"/>
      <c r="F335" s="200"/>
      <c r="G335" s="200"/>
      <c r="H335" s="200"/>
      <c r="I335" s="200"/>
      <c r="J335" s="200"/>
      <c r="K335" s="200"/>
      <c r="L335" s="200"/>
      <c r="M335" s="200"/>
      <c r="N335" s="200"/>
      <c r="O335" s="200"/>
      <c r="P335" s="200"/>
      <c r="Q335" s="200"/>
    </row>
    <row r="336" spans="2:17">
      <c r="B336" s="200"/>
      <c r="C336" s="200"/>
      <c r="D336" s="200"/>
      <c r="E336" s="200"/>
      <c r="F336" s="200"/>
      <c r="G336" s="200"/>
      <c r="H336" s="200"/>
      <c r="I336" s="200"/>
      <c r="J336" s="200"/>
      <c r="K336" s="200"/>
      <c r="L336" s="200"/>
      <c r="M336" s="200"/>
      <c r="N336" s="200"/>
      <c r="O336" s="200"/>
      <c r="P336" s="200"/>
      <c r="Q336" s="200"/>
    </row>
    <row r="337" spans="2:17">
      <c r="B337" s="200"/>
      <c r="C337" s="200"/>
      <c r="D337" s="200"/>
      <c r="E337" s="200"/>
      <c r="F337" s="200"/>
      <c r="G337" s="200"/>
      <c r="H337" s="200"/>
      <c r="I337" s="200"/>
      <c r="J337" s="200"/>
      <c r="K337" s="200"/>
      <c r="L337" s="200"/>
      <c r="M337" s="200"/>
      <c r="N337" s="200"/>
      <c r="O337" s="200"/>
      <c r="P337" s="200"/>
      <c r="Q337" s="200"/>
    </row>
    <row r="338" spans="2:17">
      <c r="B338" s="200"/>
      <c r="C338" s="200"/>
      <c r="D338" s="200"/>
      <c r="E338" s="200"/>
      <c r="F338" s="200"/>
      <c r="G338" s="200"/>
      <c r="H338" s="200"/>
      <c r="I338" s="200"/>
      <c r="J338" s="200"/>
      <c r="K338" s="200"/>
      <c r="L338" s="200"/>
      <c r="M338" s="200"/>
      <c r="N338" s="200"/>
      <c r="O338" s="200"/>
      <c r="P338" s="200"/>
      <c r="Q338" s="200"/>
    </row>
    <row r="339" spans="2:17">
      <c r="B339" s="200"/>
      <c r="C339" s="200"/>
      <c r="D339" s="200"/>
      <c r="E339" s="200"/>
      <c r="F339" s="200"/>
      <c r="G339" s="200"/>
      <c r="H339" s="200"/>
      <c r="I339" s="200"/>
      <c r="J339" s="200"/>
      <c r="K339" s="200"/>
      <c r="L339" s="200"/>
      <c r="M339" s="200"/>
      <c r="N339" s="200"/>
      <c r="O339" s="200"/>
      <c r="P339" s="200"/>
      <c r="Q339" s="200"/>
    </row>
    <row r="340" spans="2:17">
      <c r="B340" s="200"/>
      <c r="C340" s="200"/>
      <c r="D340" s="200"/>
      <c r="E340" s="200"/>
      <c r="F340" s="200"/>
      <c r="G340" s="200"/>
      <c r="H340" s="200"/>
      <c r="I340" s="200"/>
      <c r="J340" s="200"/>
      <c r="K340" s="200"/>
      <c r="L340" s="200"/>
      <c r="M340" s="200"/>
      <c r="N340" s="200"/>
      <c r="O340" s="200"/>
      <c r="P340" s="200"/>
      <c r="Q340" s="200"/>
    </row>
    <row r="341" spans="2:17">
      <c r="B341" s="200"/>
      <c r="C341" s="200"/>
      <c r="D341" s="200"/>
      <c r="E341" s="200"/>
      <c r="F341" s="200"/>
      <c r="G341" s="200"/>
      <c r="H341" s="200"/>
      <c r="I341" s="200"/>
      <c r="J341" s="200"/>
      <c r="K341" s="200"/>
      <c r="L341" s="200"/>
      <c r="M341" s="200"/>
      <c r="N341" s="200"/>
      <c r="O341" s="200"/>
      <c r="P341" s="200"/>
      <c r="Q341" s="200"/>
    </row>
    <row r="342" spans="2:17">
      <c r="B342" s="200"/>
      <c r="C342" s="200"/>
      <c r="D342" s="200"/>
      <c r="E342" s="200"/>
      <c r="F342" s="200"/>
      <c r="G342" s="200"/>
      <c r="H342" s="200"/>
      <c r="I342" s="200"/>
      <c r="J342" s="200"/>
      <c r="K342" s="200"/>
      <c r="L342" s="200"/>
      <c r="M342" s="200"/>
      <c r="N342" s="200"/>
      <c r="O342" s="200"/>
      <c r="P342" s="200"/>
      <c r="Q342" s="200"/>
    </row>
    <row r="343" spans="2:17">
      <c r="B343" s="200"/>
      <c r="C343" s="200"/>
      <c r="D343" s="200"/>
      <c r="E343" s="200"/>
      <c r="F343" s="200"/>
      <c r="G343" s="200"/>
      <c r="H343" s="200"/>
      <c r="I343" s="200"/>
      <c r="J343" s="200"/>
      <c r="K343" s="200"/>
      <c r="L343" s="200"/>
      <c r="M343" s="200"/>
      <c r="N343" s="200"/>
      <c r="O343" s="200"/>
      <c r="P343" s="200"/>
      <c r="Q343" s="200"/>
    </row>
    <row r="344" spans="2:17">
      <c r="B344" s="200"/>
      <c r="C344" s="200"/>
      <c r="D344" s="200"/>
      <c r="E344" s="200"/>
      <c r="F344" s="200"/>
      <c r="G344" s="200"/>
      <c r="H344" s="200"/>
      <c r="I344" s="200"/>
      <c r="J344" s="200"/>
      <c r="K344" s="200"/>
      <c r="L344" s="200"/>
      <c r="M344" s="200"/>
      <c r="N344" s="200"/>
      <c r="O344" s="200"/>
      <c r="P344" s="200"/>
      <c r="Q344" s="200"/>
    </row>
    <row r="345" spans="2:17">
      <c r="B345" s="200"/>
      <c r="C345" s="200"/>
      <c r="D345" s="200"/>
      <c r="E345" s="200"/>
      <c r="F345" s="200"/>
      <c r="G345" s="200"/>
      <c r="H345" s="200"/>
      <c r="I345" s="200"/>
      <c r="J345" s="200"/>
      <c r="K345" s="200"/>
      <c r="L345" s="200"/>
      <c r="M345" s="200"/>
      <c r="N345" s="200"/>
      <c r="O345" s="200"/>
      <c r="P345" s="200"/>
      <c r="Q345" s="200"/>
    </row>
    <row r="346" spans="2:17">
      <c r="B346" s="200"/>
      <c r="C346" s="200"/>
      <c r="D346" s="200"/>
      <c r="E346" s="200"/>
      <c r="F346" s="200"/>
      <c r="G346" s="200"/>
      <c r="H346" s="200"/>
      <c r="I346" s="200"/>
      <c r="J346" s="200"/>
      <c r="K346" s="200"/>
      <c r="L346" s="200"/>
      <c r="M346" s="200"/>
      <c r="N346" s="200"/>
      <c r="O346" s="200"/>
      <c r="P346" s="200"/>
      <c r="Q346" s="200"/>
    </row>
    <row r="347" spans="2:17">
      <c r="B347" s="200"/>
      <c r="C347" s="200"/>
      <c r="D347" s="200"/>
      <c r="E347" s="200"/>
      <c r="F347" s="200"/>
      <c r="G347" s="200"/>
      <c r="H347" s="200"/>
      <c r="I347" s="200"/>
      <c r="J347" s="200"/>
      <c r="K347" s="200"/>
      <c r="L347" s="200"/>
      <c r="M347" s="200"/>
      <c r="N347" s="200"/>
      <c r="O347" s="200"/>
      <c r="P347" s="200"/>
      <c r="Q347" s="200"/>
    </row>
    <row r="348" spans="2:17">
      <c r="B348" s="200"/>
      <c r="C348" s="200"/>
      <c r="D348" s="200"/>
      <c r="E348" s="200"/>
      <c r="F348" s="200"/>
      <c r="G348" s="200"/>
      <c r="H348" s="200"/>
      <c r="I348" s="200"/>
      <c r="J348" s="200"/>
      <c r="K348" s="200"/>
      <c r="L348" s="200"/>
      <c r="M348" s="200"/>
      <c r="N348" s="200"/>
      <c r="O348" s="200"/>
      <c r="P348" s="200"/>
      <c r="Q348" s="200"/>
    </row>
    <row r="349" spans="2:17">
      <c r="B349" s="200"/>
      <c r="C349" s="200"/>
      <c r="D349" s="200"/>
      <c r="E349" s="200"/>
      <c r="F349" s="200"/>
      <c r="G349" s="200"/>
      <c r="H349" s="200"/>
      <c r="I349" s="200"/>
      <c r="J349" s="200"/>
      <c r="K349" s="200"/>
      <c r="L349" s="200"/>
      <c r="M349" s="200"/>
      <c r="N349" s="200"/>
      <c r="O349" s="200"/>
      <c r="P349" s="200"/>
      <c r="Q349" s="200"/>
    </row>
    <row r="350" spans="2:17">
      <c r="B350" s="200"/>
      <c r="C350" s="200"/>
      <c r="D350" s="200"/>
      <c r="E350" s="200"/>
      <c r="F350" s="200"/>
      <c r="G350" s="200"/>
      <c r="H350" s="200"/>
      <c r="I350" s="200"/>
      <c r="J350" s="200"/>
      <c r="K350" s="200"/>
      <c r="L350" s="200"/>
      <c r="M350" s="200"/>
      <c r="N350" s="200"/>
      <c r="O350" s="200"/>
      <c r="P350" s="200"/>
      <c r="Q350" s="200"/>
    </row>
    <row r="351" spans="2:17">
      <c r="B351" s="200"/>
      <c r="C351" s="200"/>
      <c r="D351" s="200"/>
      <c r="E351" s="200"/>
      <c r="F351" s="200"/>
      <c r="G351" s="200"/>
      <c r="H351" s="200"/>
      <c r="I351" s="200"/>
      <c r="J351" s="200"/>
      <c r="K351" s="200"/>
      <c r="L351" s="200"/>
      <c r="M351" s="200"/>
      <c r="N351" s="200"/>
      <c r="O351" s="200"/>
      <c r="P351" s="200"/>
      <c r="Q351" s="200"/>
    </row>
    <row r="352" spans="2:17">
      <c r="B352" s="200"/>
      <c r="C352" s="200"/>
      <c r="D352" s="200"/>
      <c r="E352" s="200"/>
      <c r="F352" s="200"/>
      <c r="G352" s="200"/>
      <c r="H352" s="200"/>
      <c r="I352" s="200"/>
      <c r="J352" s="200"/>
      <c r="K352" s="200"/>
      <c r="L352" s="200"/>
      <c r="M352" s="200"/>
      <c r="N352" s="200"/>
      <c r="O352" s="200"/>
      <c r="P352" s="200"/>
      <c r="Q352" s="200"/>
    </row>
    <row r="353" spans="2:17">
      <c r="B353" s="200"/>
      <c r="C353" s="200"/>
      <c r="D353" s="200"/>
      <c r="E353" s="200"/>
      <c r="F353" s="200"/>
      <c r="G353" s="200"/>
      <c r="H353" s="200"/>
      <c r="I353" s="200"/>
      <c r="J353" s="200"/>
      <c r="K353" s="200"/>
      <c r="L353" s="200"/>
      <c r="M353" s="200"/>
      <c r="N353" s="200"/>
      <c r="O353" s="200"/>
      <c r="P353" s="200"/>
      <c r="Q353" s="200"/>
    </row>
    <row r="354" spans="2:17">
      <c r="B354" s="200"/>
      <c r="C354" s="200"/>
      <c r="D354" s="200"/>
      <c r="E354" s="200"/>
      <c r="F354" s="200"/>
      <c r="G354" s="200"/>
      <c r="H354" s="200"/>
      <c r="I354" s="200"/>
      <c r="J354" s="200"/>
      <c r="K354" s="200"/>
      <c r="L354" s="200"/>
      <c r="M354" s="200"/>
      <c r="N354" s="200"/>
      <c r="O354" s="200"/>
      <c r="P354" s="200"/>
      <c r="Q354" s="200"/>
    </row>
    <row r="355" spans="2:17">
      <c r="B355" s="200"/>
      <c r="C355" s="200"/>
      <c r="D355" s="200"/>
      <c r="E355" s="200"/>
      <c r="F355" s="200"/>
      <c r="G355" s="200"/>
      <c r="H355" s="200"/>
      <c r="I355" s="200"/>
      <c r="J355" s="200"/>
      <c r="K355" s="200"/>
      <c r="L355" s="200"/>
      <c r="M355" s="200"/>
      <c r="N355" s="200"/>
      <c r="O355" s="200"/>
      <c r="P355" s="200"/>
      <c r="Q355" s="200"/>
    </row>
    <row r="356" spans="2:17">
      <c r="B356" s="200"/>
      <c r="C356" s="200"/>
      <c r="D356" s="200"/>
      <c r="E356" s="200"/>
      <c r="F356" s="200"/>
      <c r="G356" s="200"/>
      <c r="H356" s="200"/>
      <c r="I356" s="200"/>
      <c r="J356" s="200"/>
      <c r="K356" s="200"/>
      <c r="L356" s="200"/>
      <c r="M356" s="200"/>
      <c r="N356" s="200"/>
      <c r="O356" s="200"/>
      <c r="P356" s="200"/>
      <c r="Q356" s="200"/>
    </row>
    <row r="357" spans="2:17">
      <c r="B357" s="200"/>
      <c r="C357" s="200"/>
      <c r="D357" s="200"/>
      <c r="E357" s="200"/>
      <c r="F357" s="200"/>
      <c r="G357" s="200"/>
      <c r="H357" s="200"/>
      <c r="I357" s="200"/>
      <c r="J357" s="200"/>
      <c r="K357" s="200"/>
      <c r="L357" s="200"/>
      <c r="M357" s="200"/>
      <c r="N357" s="200"/>
      <c r="O357" s="200"/>
      <c r="P357" s="200"/>
      <c r="Q357" s="200"/>
    </row>
    <row r="358" spans="2:17">
      <c r="B358" s="200"/>
      <c r="C358" s="200"/>
      <c r="D358" s="200"/>
      <c r="E358" s="200"/>
      <c r="F358" s="200"/>
      <c r="G358" s="200"/>
      <c r="H358" s="200"/>
      <c r="I358" s="200"/>
      <c r="J358" s="200"/>
      <c r="K358" s="200"/>
      <c r="L358" s="200"/>
      <c r="M358" s="200"/>
      <c r="N358" s="200"/>
      <c r="O358" s="200"/>
      <c r="P358" s="200"/>
      <c r="Q358" s="200"/>
    </row>
    <row r="359" spans="2:17">
      <c r="B359" s="200"/>
      <c r="C359" s="200"/>
      <c r="D359" s="200"/>
      <c r="E359" s="200"/>
      <c r="F359" s="200"/>
      <c r="G359" s="200"/>
      <c r="H359" s="200"/>
      <c r="I359" s="200"/>
      <c r="J359" s="200"/>
      <c r="K359" s="200"/>
      <c r="L359" s="200"/>
      <c r="M359" s="200"/>
      <c r="N359" s="200"/>
      <c r="O359" s="200"/>
      <c r="P359" s="200"/>
      <c r="Q359" s="200"/>
    </row>
    <row r="360" spans="2:17">
      <c r="B360" s="200"/>
      <c r="C360" s="200"/>
      <c r="D360" s="200"/>
      <c r="E360" s="200"/>
      <c r="F360" s="200"/>
      <c r="G360" s="200"/>
      <c r="H360" s="200"/>
      <c r="I360" s="200"/>
      <c r="J360" s="200"/>
      <c r="K360" s="200"/>
      <c r="L360" s="200"/>
      <c r="M360" s="200"/>
      <c r="N360" s="200"/>
      <c r="O360" s="200"/>
      <c r="P360" s="200"/>
      <c r="Q360" s="200"/>
    </row>
    <row r="361" spans="2:17">
      <c r="B361" s="200"/>
      <c r="C361" s="200"/>
      <c r="D361" s="200"/>
      <c r="E361" s="200"/>
      <c r="F361" s="200"/>
      <c r="G361" s="200"/>
      <c r="H361" s="200"/>
      <c r="I361" s="200"/>
      <c r="J361" s="200"/>
      <c r="K361" s="200"/>
      <c r="L361" s="200"/>
      <c r="M361" s="200"/>
      <c r="N361" s="200"/>
      <c r="O361" s="200"/>
      <c r="P361" s="200"/>
      <c r="Q361" s="200"/>
    </row>
    <row r="362" spans="2:17">
      <c r="B362" s="200"/>
      <c r="C362" s="200"/>
      <c r="D362" s="200"/>
      <c r="E362" s="200"/>
      <c r="F362" s="200"/>
      <c r="G362" s="200"/>
      <c r="H362" s="200"/>
      <c r="I362" s="200"/>
      <c r="J362" s="200"/>
      <c r="K362" s="200"/>
      <c r="L362" s="200"/>
      <c r="M362" s="200"/>
      <c r="N362" s="200"/>
      <c r="O362" s="200"/>
      <c r="P362" s="200"/>
      <c r="Q362" s="200"/>
    </row>
    <row r="363" spans="2:17">
      <c r="B363" s="200"/>
      <c r="C363" s="200"/>
      <c r="D363" s="200"/>
      <c r="E363" s="200"/>
      <c r="F363" s="200"/>
      <c r="G363" s="200"/>
      <c r="H363" s="200"/>
      <c r="I363" s="200"/>
      <c r="J363" s="200"/>
      <c r="K363" s="200"/>
      <c r="L363" s="200"/>
      <c r="M363" s="200"/>
      <c r="N363" s="200"/>
      <c r="O363" s="200"/>
      <c r="P363" s="200"/>
      <c r="Q363" s="200"/>
    </row>
    <row r="364" spans="2:17">
      <c r="B364" s="200"/>
      <c r="C364" s="200"/>
      <c r="D364" s="200"/>
      <c r="E364" s="200"/>
      <c r="F364" s="200"/>
      <c r="G364" s="200"/>
      <c r="H364" s="200"/>
      <c r="I364" s="200"/>
      <c r="J364" s="200"/>
      <c r="K364" s="200"/>
      <c r="L364" s="200"/>
      <c r="M364" s="200"/>
      <c r="N364" s="200"/>
      <c r="O364" s="200"/>
      <c r="P364" s="200"/>
      <c r="Q364" s="200"/>
    </row>
    <row r="365" spans="2:17">
      <c r="B365" s="200"/>
      <c r="C365" s="200"/>
      <c r="D365" s="200"/>
      <c r="E365" s="200"/>
      <c r="F365" s="200"/>
      <c r="G365" s="200"/>
      <c r="H365" s="200"/>
      <c r="I365" s="200"/>
      <c r="J365" s="200"/>
      <c r="K365" s="200"/>
      <c r="L365" s="200"/>
      <c r="M365" s="200"/>
      <c r="N365" s="200"/>
      <c r="O365" s="200"/>
      <c r="P365" s="200"/>
      <c r="Q365" s="200"/>
    </row>
    <row r="366" spans="2:17">
      <c r="B366" s="200"/>
      <c r="C366" s="200"/>
      <c r="D366" s="200"/>
      <c r="E366" s="200"/>
      <c r="F366" s="200"/>
      <c r="G366" s="200"/>
      <c r="H366" s="200"/>
      <c r="I366" s="200"/>
      <c r="J366" s="200"/>
      <c r="K366" s="200"/>
      <c r="L366" s="200"/>
      <c r="M366" s="200"/>
      <c r="N366" s="200"/>
      <c r="O366" s="200"/>
      <c r="P366" s="200"/>
      <c r="Q366" s="200"/>
    </row>
    <row r="367" spans="2:17">
      <c r="B367" s="200"/>
      <c r="C367" s="200"/>
      <c r="D367" s="200"/>
      <c r="E367" s="200"/>
      <c r="F367" s="200"/>
      <c r="G367" s="200"/>
      <c r="H367" s="200"/>
      <c r="I367" s="200"/>
      <c r="J367" s="200"/>
      <c r="K367" s="200"/>
      <c r="L367" s="200"/>
      <c r="M367" s="200"/>
      <c r="N367" s="200"/>
      <c r="O367" s="200"/>
      <c r="P367" s="200"/>
      <c r="Q367" s="200"/>
    </row>
    <row r="368" spans="2:17">
      <c r="B368" s="200"/>
      <c r="C368" s="200"/>
      <c r="D368" s="200"/>
      <c r="E368" s="200"/>
      <c r="F368" s="200"/>
      <c r="G368" s="200"/>
      <c r="H368" s="200"/>
      <c r="I368" s="200"/>
      <c r="J368" s="200"/>
      <c r="K368" s="200"/>
      <c r="L368" s="200"/>
      <c r="M368" s="200"/>
      <c r="N368" s="200"/>
      <c r="O368" s="200"/>
      <c r="P368" s="200"/>
      <c r="Q368" s="200"/>
    </row>
    <row r="369" spans="2:17">
      <c r="B369" s="200"/>
      <c r="C369" s="200"/>
      <c r="D369" s="200"/>
      <c r="E369" s="200"/>
      <c r="F369" s="200"/>
      <c r="G369" s="200"/>
      <c r="H369" s="200"/>
      <c r="I369" s="200"/>
      <c r="J369" s="200"/>
      <c r="K369" s="200"/>
      <c r="L369" s="200"/>
      <c r="M369" s="200"/>
      <c r="N369" s="200"/>
      <c r="O369" s="200"/>
      <c r="P369" s="200"/>
      <c r="Q369" s="200"/>
    </row>
    <row r="370" spans="2:17">
      <c r="B370" s="200"/>
      <c r="C370" s="200"/>
      <c r="D370" s="200"/>
      <c r="E370" s="200"/>
      <c r="F370" s="200"/>
      <c r="G370" s="200"/>
      <c r="H370" s="200"/>
      <c r="I370" s="200"/>
      <c r="J370" s="200"/>
      <c r="K370" s="200"/>
      <c r="L370" s="200"/>
      <c r="M370" s="200"/>
      <c r="N370" s="200"/>
      <c r="O370" s="200"/>
      <c r="P370" s="200"/>
      <c r="Q370" s="200"/>
    </row>
    <row r="371" spans="2:17">
      <c r="B371" s="200"/>
      <c r="C371" s="200"/>
      <c r="D371" s="200"/>
      <c r="E371" s="200"/>
      <c r="F371" s="200"/>
      <c r="G371" s="200"/>
      <c r="H371" s="200"/>
      <c r="I371" s="200"/>
      <c r="J371" s="200"/>
      <c r="K371" s="200"/>
      <c r="L371" s="200"/>
      <c r="M371" s="200"/>
      <c r="N371" s="200"/>
      <c r="O371" s="200"/>
      <c r="P371" s="200"/>
      <c r="Q371" s="200"/>
    </row>
    <row r="372" spans="2:17">
      <c r="B372" s="200"/>
      <c r="C372" s="200"/>
      <c r="D372" s="200"/>
      <c r="E372" s="200"/>
      <c r="F372" s="200"/>
      <c r="G372" s="200"/>
      <c r="H372" s="200"/>
      <c r="I372" s="200"/>
      <c r="J372" s="200"/>
      <c r="K372" s="200"/>
      <c r="L372" s="200"/>
      <c r="M372" s="200"/>
      <c r="N372" s="200"/>
      <c r="O372" s="200"/>
      <c r="P372" s="200"/>
      <c r="Q372" s="200"/>
    </row>
    <row r="373" spans="2:17">
      <c r="B373" s="200"/>
      <c r="C373" s="200"/>
      <c r="D373" s="200"/>
      <c r="E373" s="200"/>
      <c r="F373" s="200"/>
      <c r="G373" s="200"/>
      <c r="H373" s="200"/>
      <c r="I373" s="200"/>
      <c r="J373" s="200"/>
      <c r="K373" s="200"/>
      <c r="L373" s="200"/>
      <c r="M373" s="200"/>
      <c r="N373" s="200"/>
      <c r="O373" s="200"/>
      <c r="P373" s="200"/>
      <c r="Q373" s="200"/>
    </row>
    <row r="374" spans="2:17">
      <c r="B374" s="200"/>
      <c r="C374" s="200"/>
      <c r="D374" s="200"/>
      <c r="E374" s="200"/>
      <c r="F374" s="200"/>
      <c r="G374" s="200"/>
      <c r="H374" s="200"/>
      <c r="I374" s="200"/>
      <c r="J374" s="200"/>
      <c r="K374" s="200"/>
      <c r="L374" s="200"/>
      <c r="M374" s="200"/>
      <c r="N374" s="200"/>
      <c r="O374" s="200"/>
      <c r="P374" s="200"/>
      <c r="Q374" s="200"/>
    </row>
    <row r="375" spans="2:17">
      <c r="B375" s="200"/>
      <c r="C375" s="200"/>
      <c r="D375" s="200"/>
      <c r="E375" s="200"/>
      <c r="F375" s="200"/>
      <c r="G375" s="200"/>
      <c r="H375" s="200"/>
      <c r="I375" s="200"/>
      <c r="J375" s="200"/>
      <c r="K375" s="200"/>
      <c r="L375" s="200"/>
      <c r="M375" s="200"/>
      <c r="N375" s="200"/>
      <c r="O375" s="200"/>
      <c r="P375" s="200"/>
      <c r="Q375" s="200"/>
    </row>
    <row r="376" spans="2:17">
      <c r="B376" s="200"/>
      <c r="C376" s="200"/>
      <c r="D376" s="200"/>
      <c r="E376" s="200"/>
      <c r="F376" s="200"/>
      <c r="G376" s="200"/>
      <c r="H376" s="200"/>
      <c r="I376" s="200"/>
      <c r="J376" s="200"/>
      <c r="K376" s="200"/>
      <c r="L376" s="200"/>
      <c r="M376" s="200"/>
      <c r="N376" s="200"/>
      <c r="O376" s="200"/>
      <c r="P376" s="200"/>
      <c r="Q376" s="200"/>
    </row>
    <row r="377" spans="2:17">
      <c r="B377" s="200"/>
      <c r="C377" s="200"/>
      <c r="D377" s="200"/>
      <c r="E377" s="200"/>
      <c r="F377" s="200"/>
      <c r="G377" s="200"/>
      <c r="H377" s="200"/>
      <c r="I377" s="200"/>
      <c r="J377" s="200"/>
      <c r="K377" s="200"/>
      <c r="L377" s="200"/>
      <c r="M377" s="200"/>
      <c r="N377" s="200"/>
      <c r="O377" s="200"/>
      <c r="P377" s="200"/>
      <c r="Q377" s="200"/>
    </row>
    <row r="378" spans="2:17">
      <c r="B378" s="200"/>
      <c r="C378" s="200"/>
      <c r="D378" s="200"/>
      <c r="E378" s="200"/>
      <c r="F378" s="200"/>
      <c r="G378" s="200"/>
      <c r="H378" s="200"/>
      <c r="I378" s="200"/>
      <c r="J378" s="200"/>
      <c r="K378" s="200"/>
      <c r="L378" s="200"/>
      <c r="M378" s="200"/>
      <c r="N378" s="200"/>
      <c r="O378" s="200"/>
      <c r="P378" s="200"/>
      <c r="Q378" s="200"/>
    </row>
    <row r="379" spans="2:17">
      <c r="B379" s="200"/>
      <c r="C379" s="200"/>
      <c r="D379" s="200"/>
      <c r="E379" s="200"/>
      <c r="F379" s="200"/>
      <c r="G379" s="200"/>
      <c r="H379" s="200"/>
      <c r="I379" s="200"/>
      <c r="J379" s="200"/>
      <c r="K379" s="200"/>
      <c r="L379" s="200"/>
      <c r="M379" s="200"/>
      <c r="N379" s="200"/>
      <c r="O379" s="200"/>
      <c r="P379" s="200"/>
      <c r="Q379" s="200"/>
    </row>
    <row r="380" spans="2:17">
      <c r="B380" s="200"/>
      <c r="C380" s="200"/>
      <c r="D380" s="200"/>
      <c r="E380" s="200"/>
      <c r="F380" s="200"/>
      <c r="G380" s="200"/>
      <c r="H380" s="200"/>
      <c r="I380" s="200"/>
      <c r="J380" s="200"/>
      <c r="K380" s="200"/>
      <c r="L380" s="200"/>
      <c r="M380" s="200"/>
      <c r="N380" s="200"/>
      <c r="O380" s="200"/>
      <c r="P380" s="200"/>
      <c r="Q380" s="200"/>
    </row>
    <row r="381" spans="2:17">
      <c r="B381" s="200"/>
      <c r="C381" s="200"/>
      <c r="D381" s="200"/>
      <c r="E381" s="200"/>
      <c r="F381" s="200"/>
      <c r="G381" s="200"/>
      <c r="H381" s="200"/>
      <c r="I381" s="200"/>
      <c r="J381" s="200"/>
      <c r="K381" s="200"/>
      <c r="L381" s="200"/>
      <c r="M381" s="200"/>
      <c r="N381" s="200"/>
      <c r="O381" s="200"/>
      <c r="P381" s="200"/>
      <c r="Q381" s="200"/>
    </row>
    <row r="382" spans="2:17">
      <c r="B382" s="200"/>
      <c r="C382" s="200"/>
      <c r="D382" s="200"/>
      <c r="E382" s="200"/>
      <c r="F382" s="200"/>
      <c r="G382" s="200"/>
      <c r="H382" s="200"/>
      <c r="I382" s="200"/>
      <c r="J382" s="200"/>
      <c r="K382" s="200"/>
      <c r="L382" s="200"/>
      <c r="M382" s="200"/>
      <c r="N382" s="200"/>
      <c r="O382" s="200"/>
      <c r="P382" s="200"/>
      <c r="Q382" s="200"/>
    </row>
    <row r="383" spans="2:17">
      <c r="B383" s="200"/>
      <c r="C383" s="200"/>
      <c r="D383" s="200"/>
      <c r="E383" s="200"/>
      <c r="F383" s="200"/>
      <c r="G383" s="200"/>
      <c r="H383" s="200"/>
      <c r="I383" s="200"/>
      <c r="J383" s="200"/>
      <c r="K383" s="200"/>
      <c r="L383" s="200"/>
      <c r="M383" s="200"/>
      <c r="N383" s="200"/>
      <c r="O383" s="200"/>
      <c r="P383" s="200"/>
      <c r="Q383" s="200"/>
    </row>
    <row r="384" spans="2:17">
      <c r="B384" s="200"/>
      <c r="C384" s="200"/>
      <c r="D384" s="200"/>
      <c r="E384" s="200"/>
      <c r="F384" s="200"/>
      <c r="G384" s="200"/>
      <c r="H384" s="200"/>
      <c r="I384" s="200"/>
      <c r="J384" s="200"/>
      <c r="K384" s="200"/>
      <c r="L384" s="200"/>
      <c r="M384" s="200"/>
      <c r="N384" s="200"/>
      <c r="O384" s="200"/>
      <c r="P384" s="200"/>
      <c r="Q384" s="200"/>
    </row>
    <row r="385" spans="2:17">
      <c r="B385" s="200"/>
      <c r="C385" s="200"/>
      <c r="D385" s="200"/>
      <c r="E385" s="200"/>
      <c r="F385" s="200"/>
      <c r="G385" s="200"/>
      <c r="H385" s="200"/>
      <c r="I385" s="200"/>
      <c r="J385" s="200"/>
      <c r="K385" s="200"/>
      <c r="L385" s="200"/>
      <c r="M385" s="200"/>
      <c r="N385" s="200"/>
      <c r="O385" s="200"/>
      <c r="P385" s="200"/>
      <c r="Q385" s="200"/>
    </row>
    <row r="386" spans="2:17">
      <c r="B386" s="200"/>
      <c r="C386" s="200"/>
      <c r="D386" s="200"/>
      <c r="E386" s="200"/>
      <c r="F386" s="200"/>
      <c r="G386" s="200"/>
      <c r="H386" s="200"/>
      <c r="I386" s="200"/>
      <c r="J386" s="200"/>
      <c r="K386" s="200"/>
      <c r="L386" s="200"/>
      <c r="M386" s="200"/>
      <c r="N386" s="200"/>
      <c r="O386" s="200"/>
      <c r="P386" s="200"/>
      <c r="Q386" s="200"/>
    </row>
    <row r="387" spans="2:17">
      <c r="B387" s="200"/>
      <c r="C387" s="200"/>
      <c r="D387" s="200"/>
      <c r="E387" s="200"/>
      <c r="F387" s="200"/>
      <c r="G387" s="200"/>
      <c r="H387" s="200"/>
      <c r="I387" s="200"/>
      <c r="J387" s="200"/>
      <c r="K387" s="200"/>
      <c r="L387" s="200"/>
      <c r="M387" s="200"/>
      <c r="N387" s="200"/>
      <c r="O387" s="200"/>
      <c r="P387" s="200"/>
      <c r="Q387" s="200"/>
    </row>
    <row r="388" spans="2:17">
      <c r="B388" s="200"/>
      <c r="C388" s="200"/>
      <c r="D388" s="200"/>
      <c r="E388" s="200"/>
      <c r="F388" s="200"/>
      <c r="G388" s="200"/>
      <c r="H388" s="200"/>
      <c r="I388" s="200"/>
      <c r="J388" s="200"/>
      <c r="K388" s="200"/>
      <c r="L388" s="200"/>
      <c r="M388" s="200"/>
      <c r="N388" s="200"/>
      <c r="O388" s="200"/>
      <c r="P388" s="200"/>
      <c r="Q388" s="200"/>
    </row>
    <row r="389" spans="2:17">
      <c r="B389" s="200"/>
      <c r="C389" s="200"/>
      <c r="D389" s="200"/>
      <c r="E389" s="200"/>
      <c r="F389" s="200"/>
      <c r="G389" s="200"/>
      <c r="H389" s="200"/>
      <c r="I389" s="200"/>
      <c r="J389" s="200"/>
      <c r="K389" s="200"/>
      <c r="L389" s="200"/>
      <c r="M389" s="200"/>
      <c r="N389" s="200"/>
      <c r="O389" s="200"/>
      <c r="P389" s="200"/>
      <c r="Q389" s="200"/>
    </row>
    <row r="390" spans="2:17">
      <c r="B390" s="200"/>
      <c r="C390" s="200"/>
      <c r="D390" s="200"/>
      <c r="E390" s="200"/>
      <c r="F390" s="200"/>
      <c r="G390" s="200"/>
      <c r="H390" s="200"/>
      <c r="I390" s="200"/>
      <c r="J390" s="200"/>
      <c r="K390" s="200"/>
      <c r="L390" s="200"/>
      <c r="M390" s="200"/>
      <c r="N390" s="200"/>
      <c r="O390" s="200"/>
      <c r="P390" s="200"/>
      <c r="Q390" s="200"/>
    </row>
    <row r="391" spans="2:17">
      <c r="B391" s="200"/>
      <c r="C391" s="200"/>
      <c r="D391" s="200"/>
      <c r="E391" s="200"/>
      <c r="F391" s="200"/>
      <c r="G391" s="200"/>
      <c r="H391" s="200"/>
      <c r="I391" s="200"/>
      <c r="J391" s="200"/>
      <c r="K391" s="200"/>
      <c r="L391" s="200"/>
      <c r="M391" s="200"/>
      <c r="N391" s="200"/>
      <c r="O391" s="200"/>
      <c r="P391" s="200"/>
      <c r="Q391" s="200"/>
    </row>
    <row r="392" spans="2:17">
      <c r="B392" s="200"/>
      <c r="C392" s="200"/>
      <c r="D392" s="200"/>
      <c r="E392" s="200"/>
      <c r="F392" s="200"/>
      <c r="G392" s="200"/>
      <c r="H392" s="200"/>
      <c r="I392" s="200"/>
      <c r="J392" s="200"/>
      <c r="K392" s="200"/>
      <c r="L392" s="200"/>
      <c r="M392" s="200"/>
      <c r="N392" s="200"/>
      <c r="O392" s="200"/>
      <c r="P392" s="200"/>
      <c r="Q392" s="200"/>
    </row>
    <row r="393" spans="2:17">
      <c r="B393" s="200"/>
      <c r="C393" s="200"/>
      <c r="D393" s="200"/>
      <c r="E393" s="200"/>
      <c r="F393" s="200"/>
      <c r="G393" s="200"/>
      <c r="H393" s="200"/>
      <c r="I393" s="200"/>
      <c r="J393" s="200"/>
      <c r="K393" s="200"/>
      <c r="L393" s="200"/>
      <c r="M393" s="200"/>
      <c r="N393" s="200"/>
      <c r="O393" s="200"/>
      <c r="P393" s="200"/>
      <c r="Q393" s="200"/>
    </row>
    <row r="394" spans="2:17">
      <c r="B394" s="200"/>
      <c r="C394" s="200"/>
      <c r="D394" s="200"/>
      <c r="E394" s="200"/>
      <c r="F394" s="200"/>
      <c r="G394" s="200"/>
      <c r="H394" s="200"/>
      <c r="I394" s="200"/>
      <c r="J394" s="200"/>
      <c r="K394" s="200"/>
      <c r="L394" s="200"/>
      <c r="M394" s="200"/>
      <c r="N394" s="200"/>
      <c r="O394" s="200"/>
      <c r="P394" s="200"/>
      <c r="Q394" s="200"/>
    </row>
    <row r="395" spans="2:17">
      <c r="B395" s="200"/>
      <c r="C395" s="200"/>
      <c r="D395" s="200"/>
      <c r="E395" s="200"/>
      <c r="F395" s="200"/>
      <c r="G395" s="200"/>
      <c r="H395" s="200"/>
      <c r="I395" s="200"/>
      <c r="J395" s="200"/>
      <c r="K395" s="200"/>
      <c r="L395" s="200"/>
      <c r="M395" s="200"/>
      <c r="N395" s="200"/>
      <c r="O395" s="200"/>
      <c r="P395" s="200"/>
      <c r="Q395" s="200"/>
    </row>
    <row r="396" spans="2:17">
      <c r="B396" s="200"/>
      <c r="C396" s="200"/>
      <c r="D396" s="200"/>
      <c r="E396" s="200"/>
      <c r="F396" s="200"/>
      <c r="G396" s="200"/>
      <c r="H396" s="200"/>
      <c r="I396" s="200"/>
      <c r="J396" s="200"/>
      <c r="K396" s="200"/>
      <c r="L396" s="200"/>
      <c r="M396" s="200"/>
      <c r="N396" s="200"/>
      <c r="O396" s="200"/>
      <c r="P396" s="200"/>
      <c r="Q396" s="200"/>
    </row>
    <row r="397" spans="2:17">
      <c r="B397" s="200"/>
      <c r="C397" s="200"/>
      <c r="D397" s="200"/>
      <c r="E397" s="200"/>
      <c r="F397" s="200"/>
      <c r="G397" s="200"/>
      <c r="H397" s="200"/>
      <c r="I397" s="200"/>
      <c r="J397" s="200"/>
      <c r="K397" s="200"/>
      <c r="L397" s="200"/>
      <c r="M397" s="200"/>
      <c r="N397" s="200"/>
      <c r="O397" s="200"/>
      <c r="P397" s="200"/>
      <c r="Q397" s="200"/>
    </row>
    <row r="398" spans="2:17">
      <c r="B398" s="200"/>
      <c r="C398" s="200"/>
      <c r="D398" s="200"/>
      <c r="E398" s="200"/>
      <c r="F398" s="200"/>
      <c r="G398" s="200"/>
      <c r="H398" s="200"/>
      <c r="I398" s="200"/>
      <c r="J398" s="200"/>
      <c r="K398" s="200"/>
      <c r="L398" s="200"/>
      <c r="M398" s="200"/>
      <c r="N398" s="200"/>
      <c r="O398" s="200"/>
      <c r="P398" s="200"/>
      <c r="Q398" s="200"/>
    </row>
    <row r="399" spans="2:17">
      <c r="B399" s="200"/>
      <c r="C399" s="200"/>
      <c r="D399" s="200"/>
      <c r="E399" s="200"/>
      <c r="F399" s="200"/>
      <c r="G399" s="200"/>
      <c r="H399" s="200"/>
      <c r="I399" s="200"/>
      <c r="J399" s="200"/>
      <c r="K399" s="200"/>
      <c r="L399" s="200"/>
      <c r="M399" s="200"/>
      <c r="N399" s="200"/>
      <c r="O399" s="200"/>
      <c r="P399" s="200"/>
      <c r="Q399" s="200"/>
    </row>
    <row r="400" spans="2:17">
      <c r="B400" s="200"/>
      <c r="C400" s="200"/>
      <c r="D400" s="200"/>
      <c r="E400" s="200"/>
      <c r="F400" s="200"/>
      <c r="G400" s="200"/>
      <c r="H400" s="200"/>
      <c r="I400" s="200"/>
      <c r="J400" s="200"/>
      <c r="K400" s="200"/>
      <c r="L400" s="200"/>
      <c r="M400" s="200"/>
      <c r="N400" s="200"/>
      <c r="O400" s="200"/>
      <c r="P400" s="200"/>
      <c r="Q400" s="200"/>
    </row>
    <row r="401" spans="2:17">
      <c r="B401" s="200"/>
      <c r="C401" s="200"/>
      <c r="D401" s="200"/>
      <c r="E401" s="200"/>
      <c r="F401" s="200"/>
      <c r="G401" s="200"/>
      <c r="H401" s="200"/>
      <c r="I401" s="200"/>
      <c r="J401" s="200"/>
      <c r="K401" s="200"/>
      <c r="L401" s="200"/>
      <c r="M401" s="200"/>
      <c r="N401" s="200"/>
      <c r="O401" s="200"/>
      <c r="P401" s="200"/>
      <c r="Q401" s="200"/>
    </row>
    <row r="402" spans="2:17">
      <c r="B402" s="200"/>
      <c r="C402" s="200"/>
      <c r="D402" s="200"/>
      <c r="E402" s="200"/>
      <c r="F402" s="200"/>
      <c r="G402" s="200"/>
      <c r="H402" s="200"/>
      <c r="I402" s="200"/>
      <c r="J402" s="200"/>
      <c r="K402" s="200"/>
      <c r="L402" s="200"/>
      <c r="M402" s="200"/>
      <c r="N402" s="200"/>
      <c r="O402" s="200"/>
      <c r="P402" s="200"/>
      <c r="Q402" s="200"/>
    </row>
    <row r="403" spans="2:17">
      <c r="B403" s="200"/>
      <c r="C403" s="200"/>
      <c r="D403" s="200"/>
      <c r="E403" s="200"/>
      <c r="F403" s="200"/>
      <c r="G403" s="200"/>
      <c r="H403" s="200"/>
      <c r="I403" s="200"/>
      <c r="J403" s="200"/>
      <c r="K403" s="200"/>
      <c r="L403" s="200"/>
      <c r="M403" s="200"/>
      <c r="N403" s="200"/>
      <c r="O403" s="200"/>
      <c r="P403" s="200"/>
      <c r="Q403" s="200"/>
    </row>
    <row r="404" spans="2:17">
      <c r="B404" s="200"/>
      <c r="C404" s="200"/>
      <c r="D404" s="200"/>
      <c r="E404" s="200"/>
      <c r="F404" s="200"/>
      <c r="G404" s="200"/>
      <c r="H404" s="200"/>
      <c r="I404" s="200"/>
      <c r="J404" s="200"/>
      <c r="K404" s="200"/>
      <c r="L404" s="200"/>
      <c r="M404" s="200"/>
      <c r="N404" s="200"/>
      <c r="O404" s="200"/>
      <c r="P404" s="200"/>
      <c r="Q404" s="200"/>
    </row>
    <row r="405" spans="2:17">
      <c r="B405" s="200"/>
      <c r="C405" s="200"/>
      <c r="D405" s="200"/>
      <c r="E405" s="200"/>
      <c r="F405" s="200"/>
      <c r="G405" s="200"/>
      <c r="H405" s="200"/>
      <c r="I405" s="200"/>
      <c r="J405" s="200"/>
      <c r="K405" s="200"/>
      <c r="L405" s="200"/>
      <c r="M405" s="200"/>
      <c r="N405" s="200"/>
      <c r="O405" s="200"/>
      <c r="P405" s="200"/>
      <c r="Q405" s="200"/>
    </row>
    <row r="406" spans="2:17">
      <c r="B406" s="200"/>
      <c r="C406" s="200"/>
      <c r="D406" s="200"/>
      <c r="E406" s="200"/>
      <c r="F406" s="200"/>
      <c r="G406" s="200"/>
      <c r="H406" s="200"/>
      <c r="I406" s="200"/>
      <c r="J406" s="200"/>
      <c r="K406" s="200"/>
      <c r="L406" s="200"/>
      <c r="M406" s="200"/>
      <c r="N406" s="200"/>
      <c r="O406" s="200"/>
      <c r="P406" s="200"/>
      <c r="Q406" s="200"/>
    </row>
    <row r="407" spans="2:17">
      <c r="B407" s="200"/>
      <c r="C407" s="200"/>
      <c r="D407" s="200"/>
      <c r="E407" s="200"/>
      <c r="F407" s="200"/>
      <c r="G407" s="200"/>
      <c r="H407" s="200"/>
      <c r="I407" s="200"/>
      <c r="J407" s="200"/>
      <c r="K407" s="200"/>
      <c r="L407" s="200"/>
      <c r="M407" s="200"/>
      <c r="N407" s="200"/>
      <c r="O407" s="200"/>
      <c r="P407" s="200"/>
      <c r="Q407" s="200"/>
    </row>
    <row r="408" spans="2:17">
      <c r="B408" s="200"/>
      <c r="C408" s="200"/>
      <c r="D408" s="200"/>
      <c r="E408" s="200"/>
      <c r="F408" s="200"/>
      <c r="G408" s="200"/>
      <c r="H408" s="200"/>
      <c r="I408" s="200"/>
      <c r="J408" s="200"/>
      <c r="K408" s="200"/>
      <c r="L408" s="200"/>
      <c r="M408" s="200"/>
      <c r="N408" s="200"/>
      <c r="O408" s="200"/>
      <c r="P408" s="200"/>
      <c r="Q408" s="200"/>
    </row>
    <row r="409" spans="2:17">
      <c r="B409" s="200"/>
      <c r="C409" s="200"/>
      <c r="D409" s="200"/>
      <c r="E409" s="200"/>
      <c r="F409" s="200"/>
      <c r="G409" s="200"/>
      <c r="H409" s="200"/>
      <c r="I409" s="200"/>
      <c r="J409" s="200"/>
      <c r="K409" s="200"/>
      <c r="L409" s="200"/>
      <c r="M409" s="200"/>
      <c r="N409" s="200"/>
      <c r="O409" s="200"/>
      <c r="P409" s="200"/>
      <c r="Q409" s="200"/>
    </row>
    <row r="410" spans="2:17">
      <c r="B410" s="200"/>
      <c r="C410" s="200"/>
      <c r="D410" s="200"/>
      <c r="E410" s="200"/>
      <c r="F410" s="200"/>
      <c r="G410" s="200"/>
      <c r="H410" s="200"/>
      <c r="I410" s="200"/>
      <c r="J410" s="200"/>
      <c r="K410" s="200"/>
      <c r="L410" s="200"/>
      <c r="M410" s="200"/>
      <c r="N410" s="200"/>
      <c r="O410" s="200"/>
      <c r="P410" s="200"/>
      <c r="Q410" s="200"/>
    </row>
    <row r="411" spans="2:17">
      <c r="B411" s="200"/>
      <c r="C411" s="200"/>
      <c r="D411" s="200"/>
      <c r="E411" s="200"/>
      <c r="F411" s="200"/>
      <c r="G411" s="200"/>
      <c r="H411" s="200"/>
      <c r="I411" s="200"/>
      <c r="J411" s="200"/>
      <c r="K411" s="200"/>
      <c r="L411" s="200"/>
      <c r="M411" s="200"/>
      <c r="N411" s="200"/>
      <c r="O411" s="200"/>
      <c r="P411" s="200"/>
      <c r="Q411" s="200"/>
    </row>
    <row r="412" spans="2:17">
      <c r="B412" s="200"/>
      <c r="C412" s="200"/>
      <c r="D412" s="200"/>
      <c r="E412" s="200"/>
      <c r="F412" s="200"/>
      <c r="G412" s="200"/>
      <c r="H412" s="200"/>
      <c r="I412" s="200"/>
      <c r="J412" s="200"/>
      <c r="K412" s="200"/>
      <c r="L412" s="200"/>
      <c r="M412" s="200"/>
      <c r="N412" s="200"/>
      <c r="O412" s="200"/>
      <c r="P412" s="200"/>
      <c r="Q412" s="200"/>
    </row>
    <row r="413" spans="2:17">
      <c r="B413" s="200"/>
      <c r="C413" s="200"/>
      <c r="D413" s="200"/>
      <c r="E413" s="200"/>
      <c r="F413" s="200"/>
      <c r="G413" s="200"/>
      <c r="H413" s="200"/>
      <c r="I413" s="200"/>
      <c r="J413" s="200"/>
      <c r="K413" s="200"/>
      <c r="L413" s="200"/>
      <c r="M413" s="200"/>
      <c r="N413" s="200"/>
      <c r="O413" s="200"/>
      <c r="P413" s="200"/>
      <c r="Q413" s="200"/>
    </row>
    <row r="414" spans="2:17">
      <c r="B414" s="200"/>
      <c r="C414" s="200"/>
      <c r="D414" s="200"/>
      <c r="E414" s="200"/>
      <c r="F414" s="200"/>
      <c r="G414" s="200"/>
      <c r="H414" s="200"/>
      <c r="I414" s="200"/>
      <c r="J414" s="200"/>
      <c r="K414" s="200"/>
      <c r="L414" s="200"/>
      <c r="M414" s="200"/>
      <c r="N414" s="200"/>
      <c r="O414" s="200"/>
      <c r="P414" s="200"/>
      <c r="Q414" s="200"/>
    </row>
    <row r="415" spans="2:17">
      <c r="B415" s="200"/>
      <c r="C415" s="200"/>
      <c r="D415" s="200"/>
      <c r="E415" s="200"/>
      <c r="F415" s="200"/>
      <c r="G415" s="200"/>
      <c r="H415" s="200"/>
      <c r="I415" s="200"/>
      <c r="J415" s="200"/>
      <c r="K415" s="200"/>
      <c r="L415" s="200"/>
      <c r="M415" s="200"/>
      <c r="N415" s="200"/>
      <c r="O415" s="200"/>
      <c r="P415" s="200"/>
      <c r="Q415" s="200"/>
    </row>
    <row r="416" spans="2:17">
      <c r="B416" s="200"/>
      <c r="C416" s="200"/>
      <c r="D416" s="200"/>
      <c r="E416" s="200"/>
      <c r="F416" s="200"/>
      <c r="G416" s="200"/>
      <c r="H416" s="200"/>
      <c r="I416" s="200"/>
      <c r="J416" s="200"/>
      <c r="K416" s="200"/>
      <c r="L416" s="200"/>
      <c r="M416" s="200"/>
      <c r="N416" s="200"/>
      <c r="O416" s="200"/>
      <c r="P416" s="200"/>
      <c r="Q416" s="200"/>
    </row>
    <row r="417" spans="2:17">
      <c r="B417" s="200"/>
      <c r="C417" s="200"/>
      <c r="D417" s="200"/>
      <c r="E417" s="200"/>
      <c r="F417" s="200"/>
      <c r="G417" s="200"/>
      <c r="H417" s="200"/>
      <c r="I417" s="200"/>
      <c r="J417" s="200"/>
      <c r="K417" s="200"/>
      <c r="L417" s="200"/>
      <c r="M417" s="200"/>
      <c r="N417" s="200"/>
      <c r="O417" s="200"/>
      <c r="P417" s="200"/>
      <c r="Q417" s="200"/>
    </row>
    <row r="418" spans="2:17">
      <c r="B418" s="200"/>
      <c r="C418" s="200"/>
      <c r="D418" s="200"/>
      <c r="E418" s="200"/>
      <c r="F418" s="200"/>
      <c r="G418" s="200"/>
      <c r="H418" s="200"/>
      <c r="I418" s="200"/>
      <c r="J418" s="200"/>
      <c r="K418" s="200"/>
      <c r="L418" s="200"/>
      <c r="M418" s="200"/>
      <c r="N418" s="200"/>
      <c r="O418" s="200"/>
      <c r="P418" s="200"/>
      <c r="Q418" s="200"/>
    </row>
    <row r="419" spans="2:17">
      <c r="B419" s="200"/>
      <c r="C419" s="200"/>
      <c r="D419" s="200"/>
      <c r="E419" s="200"/>
      <c r="F419" s="200"/>
      <c r="G419" s="200"/>
      <c r="H419" s="200"/>
      <c r="I419" s="200"/>
      <c r="J419" s="200"/>
      <c r="K419" s="200"/>
      <c r="L419" s="200"/>
      <c r="M419" s="200"/>
      <c r="N419" s="200"/>
      <c r="O419" s="200"/>
      <c r="P419" s="200"/>
      <c r="Q419" s="200"/>
    </row>
    <row r="420" spans="2:17">
      <c r="B420" s="200"/>
      <c r="C420" s="200"/>
      <c r="D420" s="200"/>
      <c r="E420" s="200"/>
      <c r="F420" s="200"/>
      <c r="G420" s="200"/>
      <c r="H420" s="200"/>
      <c r="I420" s="200"/>
      <c r="J420" s="200"/>
      <c r="K420" s="200"/>
      <c r="L420" s="200"/>
      <c r="M420" s="200"/>
      <c r="N420" s="200"/>
      <c r="O420" s="200"/>
      <c r="P420" s="200"/>
      <c r="Q420" s="200"/>
    </row>
    <row r="421" spans="2:17">
      <c r="B421" s="200"/>
      <c r="C421" s="200"/>
      <c r="D421" s="200"/>
      <c r="E421" s="200"/>
      <c r="F421" s="200"/>
      <c r="G421" s="200"/>
      <c r="H421" s="200"/>
      <c r="I421" s="200"/>
      <c r="J421" s="200"/>
      <c r="K421" s="200"/>
      <c r="L421" s="200"/>
      <c r="M421" s="200"/>
      <c r="N421" s="200"/>
      <c r="O421" s="200"/>
      <c r="P421" s="200"/>
      <c r="Q421" s="200"/>
    </row>
    <row r="422" spans="2:17">
      <c r="B422" s="200"/>
      <c r="C422" s="200"/>
      <c r="D422" s="200"/>
      <c r="E422" s="200"/>
      <c r="F422" s="200"/>
      <c r="G422" s="200"/>
      <c r="H422" s="200"/>
      <c r="I422" s="200"/>
      <c r="J422" s="200"/>
      <c r="K422" s="200"/>
      <c r="L422" s="200"/>
      <c r="M422" s="200"/>
      <c r="N422" s="200"/>
      <c r="O422" s="200"/>
      <c r="P422" s="200"/>
      <c r="Q422" s="200"/>
    </row>
    <row r="423" spans="2:17">
      <c r="B423" s="200"/>
      <c r="C423" s="200"/>
      <c r="D423" s="200"/>
      <c r="E423" s="200"/>
      <c r="F423" s="200"/>
      <c r="G423" s="200"/>
      <c r="H423" s="200"/>
      <c r="I423" s="200"/>
      <c r="J423" s="200"/>
      <c r="K423" s="200"/>
      <c r="L423" s="200"/>
      <c r="M423" s="200"/>
      <c r="N423" s="200"/>
      <c r="O423" s="200"/>
      <c r="P423" s="200"/>
      <c r="Q423" s="200"/>
    </row>
    <row r="424" spans="2:17">
      <c r="B424" s="200"/>
      <c r="C424" s="200"/>
      <c r="D424" s="200"/>
      <c r="E424" s="200"/>
      <c r="F424" s="200"/>
      <c r="G424" s="200"/>
      <c r="H424" s="200"/>
      <c r="I424" s="200"/>
      <c r="J424" s="200"/>
      <c r="K424" s="200"/>
      <c r="L424" s="200"/>
      <c r="M424" s="200"/>
      <c r="N424" s="200"/>
      <c r="O424" s="200"/>
      <c r="P424" s="200"/>
      <c r="Q424" s="200"/>
    </row>
    <row r="425" spans="2:17">
      <c r="B425" s="200"/>
      <c r="C425" s="200"/>
      <c r="D425" s="200"/>
      <c r="E425" s="200"/>
      <c r="F425" s="200"/>
      <c r="G425" s="200"/>
      <c r="H425" s="200"/>
      <c r="I425" s="200"/>
      <c r="J425" s="200"/>
      <c r="K425" s="200"/>
      <c r="L425" s="200"/>
      <c r="M425" s="200"/>
      <c r="N425" s="200"/>
      <c r="O425" s="200"/>
      <c r="P425" s="200"/>
      <c r="Q425" s="200"/>
    </row>
    <row r="426" spans="2:17">
      <c r="B426" s="200"/>
      <c r="C426" s="200"/>
      <c r="D426" s="200"/>
      <c r="E426" s="200"/>
      <c r="F426" s="200"/>
      <c r="G426" s="200"/>
      <c r="H426" s="200"/>
      <c r="I426" s="200"/>
      <c r="J426" s="200"/>
      <c r="K426" s="200"/>
      <c r="L426" s="200"/>
      <c r="M426" s="200"/>
      <c r="N426" s="200"/>
      <c r="O426" s="200"/>
      <c r="P426" s="200"/>
      <c r="Q426" s="200"/>
    </row>
    <row r="427" spans="2:17">
      <c r="B427" s="200"/>
      <c r="C427" s="200"/>
      <c r="D427" s="200"/>
      <c r="E427" s="200"/>
      <c r="F427" s="200"/>
      <c r="G427" s="200"/>
      <c r="H427" s="200"/>
      <c r="I427" s="200"/>
      <c r="J427" s="200"/>
      <c r="K427" s="200"/>
      <c r="L427" s="200"/>
      <c r="M427" s="200"/>
      <c r="N427" s="200"/>
      <c r="O427" s="200"/>
      <c r="P427" s="200"/>
      <c r="Q427" s="200"/>
    </row>
    <row r="428" spans="2:17">
      <c r="B428" s="200"/>
      <c r="C428" s="200"/>
      <c r="D428" s="200"/>
      <c r="E428" s="200"/>
      <c r="F428" s="200"/>
      <c r="G428" s="200"/>
      <c r="H428" s="200"/>
      <c r="I428" s="200"/>
      <c r="J428" s="200"/>
      <c r="K428" s="200"/>
      <c r="L428" s="200"/>
      <c r="M428" s="200"/>
      <c r="N428" s="200"/>
      <c r="O428" s="200"/>
      <c r="P428" s="200"/>
      <c r="Q428" s="200"/>
    </row>
    <row r="429" spans="2:17">
      <c r="B429" s="200"/>
      <c r="C429" s="200"/>
      <c r="D429" s="200"/>
      <c r="E429" s="200"/>
      <c r="F429" s="200"/>
      <c r="G429" s="200"/>
      <c r="H429" s="200"/>
      <c r="I429" s="200"/>
      <c r="J429" s="200"/>
      <c r="K429" s="200"/>
      <c r="L429" s="200"/>
      <c r="M429" s="200"/>
      <c r="N429" s="200"/>
      <c r="O429" s="200"/>
      <c r="P429" s="200"/>
      <c r="Q429" s="200"/>
    </row>
    <row r="430" spans="2:17">
      <c r="B430" s="200"/>
      <c r="C430" s="200"/>
      <c r="D430" s="200"/>
      <c r="E430" s="200"/>
      <c r="F430" s="200"/>
      <c r="G430" s="200"/>
      <c r="H430" s="200"/>
      <c r="I430" s="200"/>
      <c r="J430" s="200"/>
      <c r="K430" s="200"/>
      <c r="L430" s="200"/>
      <c r="M430" s="200"/>
      <c r="N430" s="200"/>
      <c r="O430" s="200"/>
      <c r="P430" s="200"/>
      <c r="Q430" s="200"/>
    </row>
    <row r="431" spans="2:17">
      <c r="B431" s="200"/>
      <c r="C431" s="200"/>
      <c r="D431" s="200"/>
      <c r="E431" s="200"/>
      <c r="F431" s="200"/>
      <c r="G431" s="200"/>
      <c r="H431" s="200"/>
      <c r="I431" s="200"/>
      <c r="J431" s="200"/>
      <c r="K431" s="200"/>
      <c r="L431" s="200"/>
      <c r="M431" s="200"/>
      <c r="N431" s="200"/>
      <c r="O431" s="200"/>
      <c r="P431" s="200"/>
      <c r="Q431" s="200"/>
    </row>
    <row r="432" spans="2:17">
      <c r="B432" s="200"/>
      <c r="C432" s="200"/>
      <c r="D432" s="200"/>
      <c r="E432" s="200"/>
      <c r="F432" s="200"/>
      <c r="G432" s="200"/>
      <c r="H432" s="200"/>
      <c r="I432" s="200"/>
      <c r="J432" s="200"/>
      <c r="K432" s="200"/>
      <c r="L432" s="200"/>
      <c r="M432" s="200"/>
      <c r="N432" s="200"/>
      <c r="O432" s="200"/>
      <c r="P432" s="200"/>
      <c r="Q432" s="200"/>
    </row>
    <row r="433" spans="2:17">
      <c r="B433" s="200"/>
      <c r="C433" s="200"/>
      <c r="D433" s="200"/>
      <c r="E433" s="200"/>
      <c r="F433" s="200"/>
      <c r="G433" s="200"/>
      <c r="H433" s="200"/>
      <c r="I433" s="200"/>
      <c r="J433" s="200"/>
      <c r="K433" s="200"/>
      <c r="L433" s="200"/>
      <c r="M433" s="200"/>
      <c r="N433" s="200"/>
      <c r="O433" s="200"/>
      <c r="P433" s="200"/>
      <c r="Q433" s="200"/>
    </row>
    <row r="434" spans="2:17">
      <c r="B434" s="200"/>
      <c r="C434" s="200"/>
      <c r="D434" s="200"/>
      <c r="E434" s="200"/>
      <c r="F434" s="200"/>
      <c r="G434" s="200"/>
      <c r="H434" s="200"/>
      <c r="I434" s="200"/>
      <c r="J434" s="200"/>
      <c r="K434" s="200"/>
      <c r="L434" s="200"/>
      <c r="M434" s="200"/>
      <c r="N434" s="200"/>
      <c r="O434" s="200"/>
      <c r="P434" s="200"/>
      <c r="Q434" s="200"/>
    </row>
    <row r="435" spans="2:17">
      <c r="B435" s="200"/>
      <c r="C435" s="200"/>
      <c r="D435" s="200"/>
      <c r="E435" s="200"/>
      <c r="F435" s="200"/>
      <c r="G435" s="200"/>
      <c r="H435" s="200"/>
      <c r="I435" s="200"/>
      <c r="J435" s="200"/>
      <c r="K435" s="200"/>
      <c r="L435" s="200"/>
      <c r="M435" s="200"/>
      <c r="N435" s="200"/>
      <c r="O435" s="200"/>
      <c r="P435" s="200"/>
      <c r="Q435" s="200"/>
    </row>
    <row r="436" spans="2:17">
      <c r="B436" s="200"/>
      <c r="C436" s="200"/>
      <c r="D436" s="200"/>
      <c r="E436" s="200"/>
      <c r="F436" s="200"/>
      <c r="G436" s="200"/>
      <c r="H436" s="200"/>
      <c r="I436" s="200"/>
      <c r="J436" s="200"/>
      <c r="K436" s="200"/>
      <c r="L436" s="200"/>
      <c r="M436" s="200"/>
      <c r="N436" s="200"/>
      <c r="O436" s="200"/>
      <c r="P436" s="200"/>
      <c r="Q436" s="200"/>
    </row>
    <row r="437" spans="2:17">
      <c r="B437" s="200"/>
      <c r="C437" s="200"/>
      <c r="D437" s="200"/>
      <c r="E437" s="200"/>
      <c r="F437" s="200"/>
      <c r="G437" s="200"/>
      <c r="H437" s="200"/>
      <c r="I437" s="200"/>
      <c r="J437" s="200"/>
      <c r="K437" s="200"/>
      <c r="L437" s="200"/>
      <c r="M437" s="200"/>
      <c r="N437" s="200"/>
      <c r="O437" s="200"/>
      <c r="P437" s="200"/>
      <c r="Q437" s="200"/>
    </row>
    <row r="438" spans="2:17">
      <c r="B438" s="200"/>
      <c r="C438" s="200"/>
      <c r="D438" s="200"/>
      <c r="E438" s="200"/>
      <c r="F438" s="200"/>
      <c r="G438" s="200"/>
      <c r="H438" s="200"/>
      <c r="I438" s="200"/>
      <c r="J438" s="200"/>
      <c r="K438" s="200"/>
      <c r="L438" s="200"/>
      <c r="M438" s="200"/>
      <c r="N438" s="200"/>
      <c r="O438" s="200"/>
      <c r="P438" s="200"/>
      <c r="Q438" s="200"/>
    </row>
    <row r="439" spans="2:17">
      <c r="B439" s="200"/>
      <c r="C439" s="200"/>
      <c r="D439" s="200"/>
      <c r="E439" s="200"/>
      <c r="F439" s="200"/>
      <c r="G439" s="200"/>
      <c r="H439" s="200"/>
      <c r="I439" s="200"/>
      <c r="J439" s="200"/>
      <c r="K439" s="200"/>
      <c r="L439" s="200"/>
      <c r="M439" s="200"/>
      <c r="N439" s="200"/>
      <c r="O439" s="200"/>
      <c r="P439" s="200"/>
      <c r="Q439" s="200"/>
    </row>
    <row r="440" spans="2:17">
      <c r="B440" s="200"/>
      <c r="C440" s="200"/>
      <c r="D440" s="200"/>
      <c r="E440" s="200"/>
      <c r="F440" s="200"/>
      <c r="G440" s="200"/>
      <c r="H440" s="200"/>
      <c r="I440" s="200"/>
      <c r="J440" s="200"/>
      <c r="K440" s="200"/>
      <c r="L440" s="200"/>
      <c r="M440" s="200"/>
      <c r="N440" s="200"/>
      <c r="O440" s="200"/>
      <c r="P440" s="200"/>
      <c r="Q440" s="200"/>
    </row>
    <row r="441" spans="2:17">
      <c r="B441" s="200"/>
      <c r="C441" s="200"/>
      <c r="D441" s="200"/>
      <c r="E441" s="200"/>
      <c r="F441" s="200"/>
      <c r="G441" s="200"/>
      <c r="H441" s="200"/>
      <c r="I441" s="200"/>
      <c r="J441" s="200"/>
      <c r="K441" s="200"/>
      <c r="L441" s="200"/>
      <c r="M441" s="200"/>
      <c r="N441" s="200"/>
      <c r="O441" s="200"/>
      <c r="P441" s="200"/>
      <c r="Q441" s="200"/>
    </row>
    <row r="442" spans="2:17">
      <c r="B442" s="200"/>
      <c r="C442" s="200"/>
      <c r="D442" s="200"/>
      <c r="E442" s="200"/>
      <c r="F442" s="200"/>
      <c r="G442" s="200"/>
      <c r="H442" s="200"/>
      <c r="I442" s="200"/>
      <c r="J442" s="200"/>
      <c r="K442" s="200"/>
      <c r="L442" s="200"/>
      <c r="M442" s="200"/>
      <c r="N442" s="200"/>
      <c r="O442" s="200"/>
      <c r="P442" s="200"/>
      <c r="Q442" s="200"/>
    </row>
    <row r="443" spans="2:17">
      <c r="B443" s="200"/>
      <c r="C443" s="200"/>
      <c r="D443" s="200"/>
      <c r="E443" s="200"/>
      <c r="F443" s="200"/>
      <c r="G443" s="200"/>
      <c r="H443" s="200"/>
      <c r="I443" s="200"/>
      <c r="J443" s="200"/>
      <c r="K443" s="200"/>
      <c r="L443" s="200"/>
      <c r="M443" s="200"/>
      <c r="N443" s="200"/>
      <c r="O443" s="200"/>
      <c r="P443" s="200"/>
      <c r="Q443" s="200"/>
    </row>
    <row r="444" spans="2:17">
      <c r="B444" s="200"/>
      <c r="C444" s="200"/>
      <c r="D444" s="200"/>
      <c r="E444" s="200"/>
      <c r="F444" s="200"/>
      <c r="G444" s="200"/>
      <c r="H444" s="200"/>
      <c r="I444" s="200"/>
      <c r="J444" s="200"/>
      <c r="K444" s="200"/>
      <c r="L444" s="200"/>
      <c r="M444" s="200"/>
      <c r="N444" s="200"/>
      <c r="O444" s="200"/>
      <c r="P444" s="200"/>
      <c r="Q444" s="200"/>
    </row>
    <row r="445" spans="2:17">
      <c r="B445" s="200"/>
      <c r="C445" s="200"/>
      <c r="D445" s="200"/>
      <c r="E445" s="200"/>
      <c r="F445" s="200"/>
      <c r="G445" s="200"/>
      <c r="H445" s="200"/>
      <c r="I445" s="200"/>
      <c r="J445" s="200"/>
      <c r="K445" s="200"/>
      <c r="L445" s="200"/>
      <c r="M445" s="200"/>
      <c r="N445" s="200"/>
      <c r="O445" s="200"/>
      <c r="P445" s="200"/>
      <c r="Q445" s="200"/>
    </row>
    <row r="446" spans="2:17">
      <c r="B446" s="200"/>
      <c r="C446" s="200"/>
      <c r="D446" s="200"/>
      <c r="E446" s="200"/>
      <c r="F446" s="200"/>
      <c r="G446" s="200"/>
      <c r="H446" s="200"/>
      <c r="I446" s="200"/>
      <c r="J446" s="200"/>
      <c r="K446" s="200"/>
      <c r="L446" s="200"/>
      <c r="M446" s="200"/>
      <c r="N446" s="200"/>
      <c r="O446" s="200"/>
      <c r="P446" s="200"/>
      <c r="Q446" s="200"/>
    </row>
    <row r="447" spans="2:17">
      <c r="B447" s="200"/>
      <c r="C447" s="200"/>
      <c r="D447" s="200"/>
      <c r="E447" s="200"/>
      <c r="F447" s="200"/>
      <c r="G447" s="200"/>
      <c r="H447" s="200"/>
      <c r="I447" s="200"/>
      <c r="J447" s="200"/>
      <c r="K447" s="200"/>
      <c r="L447" s="200"/>
      <c r="M447" s="200"/>
      <c r="N447" s="200"/>
      <c r="O447" s="200"/>
      <c r="P447" s="200"/>
      <c r="Q447" s="200"/>
    </row>
    <row r="448" spans="2:17">
      <c r="B448" s="200"/>
      <c r="C448" s="200"/>
      <c r="D448" s="200"/>
      <c r="E448" s="200"/>
      <c r="F448" s="200"/>
      <c r="G448" s="200"/>
      <c r="H448" s="200"/>
      <c r="I448" s="200"/>
      <c r="J448" s="200"/>
      <c r="K448" s="200"/>
      <c r="L448" s="200"/>
      <c r="M448" s="200"/>
      <c r="N448" s="200"/>
      <c r="O448" s="200"/>
      <c r="P448" s="200"/>
      <c r="Q448" s="200"/>
    </row>
    <row r="449" spans="2:17">
      <c r="B449" s="200"/>
      <c r="C449" s="200"/>
      <c r="D449" s="200"/>
      <c r="E449" s="200"/>
      <c r="F449" s="200"/>
      <c r="G449" s="200"/>
      <c r="H449" s="200"/>
      <c r="I449" s="200"/>
      <c r="J449" s="200"/>
      <c r="K449" s="200"/>
      <c r="L449" s="200"/>
      <c r="M449" s="200"/>
      <c r="N449" s="200"/>
      <c r="O449" s="200"/>
      <c r="P449" s="200"/>
      <c r="Q449" s="200"/>
    </row>
    <row r="450" spans="2:17">
      <c r="B450" s="200"/>
      <c r="C450" s="200"/>
      <c r="D450" s="200"/>
      <c r="E450" s="200"/>
      <c r="F450" s="200"/>
      <c r="G450" s="200"/>
      <c r="H450" s="200"/>
      <c r="I450" s="200"/>
      <c r="J450" s="200"/>
      <c r="K450" s="200"/>
      <c r="L450" s="200"/>
      <c r="M450" s="200"/>
      <c r="N450" s="200"/>
      <c r="O450" s="200"/>
      <c r="P450" s="200"/>
      <c r="Q450" s="200"/>
    </row>
    <row r="451" spans="2:17">
      <c r="B451" s="200"/>
      <c r="C451" s="200"/>
      <c r="D451" s="200"/>
      <c r="E451" s="200"/>
      <c r="F451" s="200"/>
      <c r="G451" s="200"/>
      <c r="H451" s="200"/>
      <c r="I451" s="200"/>
      <c r="J451" s="200"/>
      <c r="K451" s="200"/>
      <c r="L451" s="200"/>
      <c r="M451" s="200"/>
      <c r="N451" s="200"/>
      <c r="O451" s="200"/>
      <c r="P451" s="200"/>
      <c r="Q451" s="200"/>
    </row>
    <row r="452" spans="2:17">
      <c r="B452" s="200"/>
      <c r="C452" s="200"/>
      <c r="D452" s="200"/>
      <c r="E452" s="200"/>
      <c r="F452" s="200"/>
      <c r="G452" s="200"/>
      <c r="H452" s="200"/>
      <c r="I452" s="200"/>
      <c r="J452" s="200"/>
      <c r="K452" s="200"/>
      <c r="L452" s="200"/>
      <c r="M452" s="200"/>
      <c r="N452" s="200"/>
      <c r="O452" s="200"/>
      <c r="P452" s="200"/>
      <c r="Q452" s="200"/>
    </row>
    <row r="453" spans="2:17">
      <c r="B453" s="200"/>
      <c r="C453" s="200"/>
      <c r="D453" s="200"/>
      <c r="E453" s="200"/>
      <c r="F453" s="200"/>
      <c r="G453" s="200"/>
      <c r="H453" s="200"/>
      <c r="I453" s="200"/>
      <c r="J453" s="200"/>
      <c r="K453" s="200"/>
      <c r="L453" s="200"/>
      <c r="M453" s="200"/>
      <c r="N453" s="200"/>
      <c r="O453" s="200"/>
      <c r="P453" s="200"/>
      <c r="Q453" s="200"/>
    </row>
    <row r="454" spans="2:17">
      <c r="B454" s="200"/>
      <c r="C454" s="200"/>
      <c r="D454" s="200"/>
      <c r="E454" s="200"/>
      <c r="F454" s="200"/>
      <c r="G454" s="200"/>
      <c r="H454" s="200"/>
      <c r="I454" s="200"/>
      <c r="J454" s="200"/>
      <c r="K454" s="200"/>
      <c r="L454" s="200"/>
      <c r="M454" s="200"/>
      <c r="N454" s="200"/>
      <c r="O454" s="200"/>
      <c r="P454" s="200"/>
      <c r="Q454" s="200"/>
    </row>
    <row r="455" spans="2:17">
      <c r="B455" s="200"/>
      <c r="C455" s="200"/>
      <c r="D455" s="200"/>
      <c r="E455" s="200"/>
      <c r="F455" s="200"/>
      <c r="G455" s="200"/>
      <c r="H455" s="200"/>
      <c r="I455" s="200"/>
      <c r="J455" s="200"/>
      <c r="K455" s="200"/>
      <c r="L455" s="200"/>
      <c r="M455" s="200"/>
      <c r="N455" s="200"/>
      <c r="O455" s="200"/>
      <c r="P455" s="200"/>
      <c r="Q455" s="200"/>
    </row>
    <row r="456" spans="2:17">
      <c r="B456" s="200"/>
      <c r="C456" s="200"/>
      <c r="D456" s="200"/>
      <c r="E456" s="200"/>
      <c r="F456" s="200"/>
      <c r="G456" s="200"/>
      <c r="H456" s="200"/>
      <c r="I456" s="200"/>
      <c r="J456" s="200"/>
      <c r="K456" s="200"/>
      <c r="L456" s="200"/>
      <c r="M456" s="200"/>
      <c r="N456" s="200"/>
      <c r="O456" s="200"/>
      <c r="P456" s="200"/>
      <c r="Q456" s="200"/>
    </row>
    <row r="457" spans="2:17">
      <c r="B457" s="200"/>
      <c r="C457" s="200"/>
      <c r="D457" s="200"/>
      <c r="E457" s="200"/>
      <c r="F457" s="200"/>
      <c r="G457" s="200"/>
      <c r="H457" s="200"/>
      <c r="I457" s="200"/>
      <c r="J457" s="200"/>
      <c r="K457" s="200"/>
      <c r="L457" s="200"/>
      <c r="M457" s="200"/>
      <c r="N457" s="200"/>
      <c r="O457" s="200"/>
      <c r="P457" s="200"/>
      <c r="Q457" s="200"/>
    </row>
    <row r="458" spans="2:17">
      <c r="B458" s="200"/>
      <c r="C458" s="200"/>
      <c r="D458" s="200"/>
      <c r="E458" s="200"/>
      <c r="F458" s="200"/>
      <c r="G458" s="200"/>
      <c r="H458" s="200"/>
      <c r="I458" s="200"/>
      <c r="J458" s="200"/>
      <c r="K458" s="200"/>
      <c r="L458" s="200"/>
      <c r="M458" s="200"/>
      <c r="N458" s="200"/>
      <c r="O458" s="200"/>
      <c r="P458" s="200"/>
      <c r="Q458" s="200"/>
    </row>
    <row r="459" spans="2:17">
      <c r="B459" s="200"/>
      <c r="C459" s="200"/>
      <c r="D459" s="200"/>
      <c r="E459" s="200"/>
      <c r="F459" s="200"/>
      <c r="G459" s="200"/>
      <c r="H459" s="200"/>
      <c r="I459" s="200"/>
      <c r="J459" s="200"/>
      <c r="K459" s="200"/>
      <c r="L459" s="200"/>
      <c r="M459" s="200"/>
      <c r="N459" s="200"/>
      <c r="O459" s="200"/>
      <c r="P459" s="200"/>
      <c r="Q459" s="200"/>
    </row>
    <row r="460" spans="2:17">
      <c r="B460" s="200"/>
      <c r="C460" s="200"/>
      <c r="D460" s="200"/>
      <c r="E460" s="200"/>
      <c r="F460" s="200"/>
      <c r="G460" s="200"/>
      <c r="H460" s="200"/>
      <c r="I460" s="200"/>
      <c r="J460" s="200"/>
      <c r="K460" s="200"/>
      <c r="L460" s="200"/>
      <c r="M460" s="200"/>
      <c r="N460" s="200"/>
      <c r="O460" s="200"/>
      <c r="P460" s="200"/>
      <c r="Q460" s="200"/>
    </row>
    <row r="461" spans="2:17">
      <c r="B461" s="200"/>
      <c r="C461" s="200"/>
      <c r="D461" s="200"/>
      <c r="E461" s="200"/>
      <c r="F461" s="200"/>
      <c r="G461" s="200"/>
      <c r="H461" s="200"/>
      <c r="I461" s="200"/>
      <c r="J461" s="200"/>
      <c r="K461" s="200"/>
      <c r="L461" s="200"/>
      <c r="M461" s="200"/>
      <c r="N461" s="200"/>
      <c r="O461" s="200"/>
      <c r="P461" s="200"/>
      <c r="Q461" s="200"/>
    </row>
    <row r="462" spans="2:17">
      <c r="B462" s="200"/>
      <c r="C462" s="200"/>
      <c r="D462" s="200"/>
      <c r="E462" s="200"/>
      <c r="F462" s="200"/>
      <c r="G462" s="200"/>
      <c r="H462" s="200"/>
      <c r="I462" s="200"/>
      <c r="J462" s="200"/>
      <c r="K462" s="200"/>
      <c r="L462" s="200"/>
      <c r="M462" s="200"/>
      <c r="N462" s="200"/>
      <c r="O462" s="200"/>
      <c r="P462" s="200"/>
      <c r="Q462" s="200"/>
    </row>
    <row r="463" spans="2:17">
      <c r="B463" s="200"/>
      <c r="C463" s="200"/>
      <c r="D463" s="200"/>
      <c r="E463" s="200"/>
      <c r="F463" s="200"/>
      <c r="G463" s="200"/>
      <c r="H463" s="200"/>
      <c r="I463" s="200"/>
      <c r="J463" s="200"/>
      <c r="K463" s="200"/>
      <c r="L463" s="200"/>
      <c r="M463" s="200"/>
      <c r="N463" s="200"/>
      <c r="O463" s="200"/>
      <c r="P463" s="200"/>
      <c r="Q463" s="200"/>
    </row>
    <row r="464" spans="2:17">
      <c r="B464" s="200"/>
      <c r="C464" s="200"/>
      <c r="D464" s="200"/>
      <c r="E464" s="200"/>
      <c r="F464" s="200"/>
      <c r="G464" s="200"/>
      <c r="H464" s="200"/>
      <c r="I464" s="200"/>
      <c r="J464" s="200"/>
      <c r="K464" s="200"/>
      <c r="L464" s="200"/>
      <c r="M464" s="200"/>
      <c r="N464" s="200"/>
      <c r="O464" s="200"/>
      <c r="P464" s="200"/>
      <c r="Q464" s="200"/>
    </row>
    <row r="465" spans="2:17">
      <c r="B465" s="200"/>
      <c r="C465" s="200"/>
      <c r="D465" s="200"/>
      <c r="E465" s="200"/>
      <c r="F465" s="200"/>
      <c r="G465" s="200"/>
      <c r="H465" s="200"/>
      <c r="I465" s="200"/>
      <c r="J465" s="200"/>
      <c r="K465" s="200"/>
      <c r="L465" s="200"/>
      <c r="M465" s="200"/>
      <c r="N465" s="200"/>
      <c r="O465" s="200"/>
      <c r="P465" s="200"/>
      <c r="Q465" s="200"/>
    </row>
    <row r="466" spans="2:17">
      <c r="B466" s="200"/>
      <c r="C466" s="200"/>
      <c r="D466" s="200"/>
      <c r="E466" s="200"/>
      <c r="F466" s="200"/>
      <c r="G466" s="200"/>
      <c r="H466" s="200"/>
      <c r="I466" s="200"/>
      <c r="J466" s="200"/>
      <c r="K466" s="200"/>
      <c r="L466" s="200"/>
      <c r="M466" s="200"/>
      <c r="N466" s="200"/>
      <c r="O466" s="200"/>
      <c r="P466" s="200"/>
      <c r="Q466" s="200"/>
    </row>
    <row r="467" spans="2:17">
      <c r="B467" s="200"/>
      <c r="C467" s="200"/>
      <c r="D467" s="200"/>
      <c r="E467" s="200"/>
      <c r="F467" s="200"/>
      <c r="G467" s="200"/>
      <c r="H467" s="200"/>
      <c r="I467" s="200"/>
      <c r="J467" s="200"/>
      <c r="K467" s="200"/>
      <c r="L467" s="200"/>
      <c r="M467" s="200"/>
      <c r="N467" s="200"/>
      <c r="O467" s="200"/>
      <c r="P467" s="200"/>
      <c r="Q467" s="200"/>
    </row>
    <row r="468" spans="2:17">
      <c r="B468" s="200"/>
      <c r="C468" s="200"/>
      <c r="D468" s="200"/>
      <c r="E468" s="200"/>
      <c r="F468" s="200"/>
      <c r="G468" s="200"/>
      <c r="H468" s="200"/>
      <c r="I468" s="200"/>
      <c r="J468" s="200"/>
      <c r="K468" s="200"/>
      <c r="L468" s="200"/>
      <c r="M468" s="200"/>
      <c r="N468" s="200"/>
      <c r="O468" s="200"/>
      <c r="P468" s="200"/>
      <c r="Q468" s="200"/>
    </row>
    <row r="469" spans="2:17">
      <c r="B469" s="200"/>
      <c r="C469" s="200"/>
      <c r="D469" s="200"/>
      <c r="E469" s="200"/>
      <c r="F469" s="200"/>
      <c r="G469" s="200"/>
      <c r="H469" s="200"/>
      <c r="I469" s="200"/>
      <c r="J469" s="200"/>
      <c r="K469" s="200"/>
      <c r="L469" s="200"/>
      <c r="M469" s="200"/>
      <c r="N469" s="200"/>
      <c r="O469" s="200"/>
      <c r="P469" s="200"/>
      <c r="Q469" s="200"/>
    </row>
    <row r="470" spans="2:17">
      <c r="B470" s="200"/>
      <c r="C470" s="200"/>
      <c r="D470" s="200"/>
      <c r="E470" s="200"/>
      <c r="F470" s="200"/>
      <c r="G470" s="200"/>
      <c r="H470" s="200"/>
      <c r="I470" s="200"/>
      <c r="J470" s="200"/>
      <c r="K470" s="200"/>
      <c r="L470" s="200"/>
      <c r="M470" s="200"/>
      <c r="N470" s="200"/>
      <c r="O470" s="200"/>
      <c r="P470" s="200"/>
      <c r="Q470" s="200"/>
    </row>
    <row r="471" spans="2:17">
      <c r="B471" s="200"/>
      <c r="C471" s="200"/>
      <c r="D471" s="200"/>
      <c r="E471" s="200"/>
      <c r="F471" s="200"/>
      <c r="G471" s="200"/>
      <c r="H471" s="200"/>
      <c r="I471" s="200"/>
      <c r="J471" s="200"/>
      <c r="K471" s="200"/>
      <c r="L471" s="200"/>
      <c r="M471" s="200"/>
      <c r="N471" s="200"/>
      <c r="O471" s="200"/>
      <c r="P471" s="200"/>
      <c r="Q471" s="200"/>
    </row>
    <row r="472" spans="2:17">
      <c r="B472" s="200"/>
      <c r="C472" s="200"/>
      <c r="D472" s="200"/>
      <c r="E472" s="200"/>
      <c r="F472" s="200"/>
      <c r="G472" s="200"/>
      <c r="H472" s="200"/>
      <c r="I472" s="200"/>
      <c r="J472" s="200"/>
      <c r="K472" s="200"/>
      <c r="L472" s="200"/>
      <c r="M472" s="200"/>
      <c r="N472" s="200"/>
      <c r="O472" s="200"/>
      <c r="P472" s="200"/>
      <c r="Q472" s="200"/>
    </row>
    <row r="473" spans="2:17">
      <c r="B473" s="200"/>
      <c r="C473" s="200"/>
      <c r="D473" s="200"/>
      <c r="E473" s="200"/>
      <c r="F473" s="200"/>
      <c r="G473" s="200"/>
      <c r="H473" s="200"/>
      <c r="I473" s="200"/>
      <c r="J473" s="200"/>
      <c r="K473" s="200"/>
      <c r="L473" s="200"/>
      <c r="M473" s="200"/>
      <c r="N473" s="200"/>
      <c r="O473" s="200"/>
      <c r="P473" s="200"/>
      <c r="Q473" s="200"/>
    </row>
    <row r="474" spans="2:17">
      <c r="B474" s="200"/>
      <c r="C474" s="200"/>
      <c r="D474" s="200"/>
      <c r="E474" s="200"/>
      <c r="F474" s="200"/>
      <c r="G474" s="200"/>
      <c r="H474" s="200"/>
      <c r="I474" s="200"/>
      <c r="J474" s="200"/>
      <c r="K474" s="200"/>
      <c r="L474" s="200"/>
      <c r="M474" s="200"/>
      <c r="N474" s="200"/>
      <c r="O474" s="200"/>
      <c r="P474" s="200"/>
      <c r="Q474" s="200"/>
    </row>
    <row r="475" spans="2:17">
      <c r="B475" s="200"/>
      <c r="C475" s="200"/>
      <c r="D475" s="200"/>
      <c r="E475" s="200"/>
      <c r="F475" s="200"/>
      <c r="G475" s="200"/>
      <c r="H475" s="200"/>
      <c r="I475" s="200"/>
      <c r="J475" s="200"/>
      <c r="K475" s="200"/>
      <c r="L475" s="200"/>
      <c r="M475" s="200"/>
      <c r="N475" s="200"/>
      <c r="O475" s="200"/>
      <c r="P475" s="200"/>
      <c r="Q475" s="200"/>
    </row>
  </sheetData>
  <sheetProtection algorithmName="SHA-512" hashValue="GX9EZktFQoXKUyTuCnLk3lK4TjJPI6vuuUBzRRKMTV/vGSus4FGIbvxjh5b/sjKnMghCilwOghtPf4fHkUIPpw==" saltValue="So5v53qvzquMgKTy/6lTkA==" spinCount="100000" sheet="1" objects="1" scenarios="1"/>
  <mergeCells count="63">
    <mergeCell ref="C41:D41"/>
    <mergeCell ref="E41:G41"/>
    <mergeCell ref="H41:Q41"/>
    <mergeCell ref="C42:D42"/>
    <mergeCell ref="E42:G42"/>
    <mergeCell ref="H42:Q42"/>
    <mergeCell ref="C39:D39"/>
    <mergeCell ref="E39:G39"/>
    <mergeCell ref="H39:Q39"/>
    <mergeCell ref="C40:D40"/>
    <mergeCell ref="E40:G40"/>
    <mergeCell ref="H40:Q40"/>
    <mergeCell ref="C37:D37"/>
    <mergeCell ref="E37:G37"/>
    <mergeCell ref="H37:Q37"/>
    <mergeCell ref="C38:D38"/>
    <mergeCell ref="E38:G38"/>
    <mergeCell ref="H38:Q38"/>
    <mergeCell ref="C35:D35"/>
    <mergeCell ref="E35:G35"/>
    <mergeCell ref="H35:Q35"/>
    <mergeCell ref="C36:D36"/>
    <mergeCell ref="E36:G36"/>
    <mergeCell ref="H36:Q36"/>
    <mergeCell ref="C33:D33"/>
    <mergeCell ref="E33:G33"/>
    <mergeCell ref="H33:Q33"/>
    <mergeCell ref="C34:D34"/>
    <mergeCell ref="E34:G34"/>
    <mergeCell ref="H34:Q34"/>
    <mergeCell ref="C31:D31"/>
    <mergeCell ref="E31:G31"/>
    <mergeCell ref="H31:Q31"/>
    <mergeCell ref="C32:D32"/>
    <mergeCell ref="E32:G32"/>
    <mergeCell ref="H32:Q32"/>
    <mergeCell ref="C29:D29"/>
    <mergeCell ref="E29:G29"/>
    <mergeCell ref="H29:Q29"/>
    <mergeCell ref="C30:D30"/>
    <mergeCell ref="E30:G30"/>
    <mergeCell ref="H30:Q30"/>
    <mergeCell ref="R21:T21"/>
    <mergeCell ref="R22:T22"/>
    <mergeCell ref="C28:D28"/>
    <mergeCell ref="E28:G28"/>
    <mergeCell ref="H28:Q28"/>
    <mergeCell ref="R16:T16"/>
    <mergeCell ref="R17:T17"/>
    <mergeCell ref="R18:T18"/>
    <mergeCell ref="R19:T19"/>
    <mergeCell ref="R20:T20"/>
    <mergeCell ref="B7:K7"/>
    <mergeCell ref="M7:S7"/>
    <mergeCell ref="F15:H15"/>
    <mergeCell ref="I15:K15"/>
    <mergeCell ref="L15:N15"/>
    <mergeCell ref="O15:Q15"/>
    <mergeCell ref="B14:B15"/>
    <mergeCell ref="C14:C15"/>
    <mergeCell ref="D14:D15"/>
    <mergeCell ref="E14:E15"/>
    <mergeCell ref="R14:T15"/>
  </mergeCells>
  <conditionalFormatting sqref="D16:D22">
    <cfRule type="expression" dxfId="22" priority="3">
      <formula>(C16&lt;&gt;"Outro")</formula>
    </cfRule>
  </conditionalFormatting>
  <conditionalFormatting sqref="D17:D22">
    <cfRule type="expression" dxfId="21" priority="1">
      <formula>(C17="Outro")</formula>
    </cfRule>
  </conditionalFormatting>
  <dataValidations count="6">
    <dataValidation allowBlank="1" showInputMessage="1" showErrorMessage="1" prompt="O título da folha de cálculo encontra-se nesta célula" sqref="B1 J1" xr:uid="{00000000-0002-0000-1400-000000000000}"/>
    <dataValidation type="list" allowBlank="1" showInputMessage="1" showErrorMessage="1" sqref="L7" xr:uid="{00000000-0002-0000-1400-000001000000}">
      <formula1>"&lt;Selecionar&gt;,Sim,Não"</formula1>
    </dataValidation>
    <dataValidation type="list" allowBlank="1" showInputMessage="1" showErrorMessage="1" sqref="E16" xr:uid="{00000000-0002-0000-1400-000002000000}">
      <formula1>"&lt;Selecionar&gt;, Mensal, Trimestral, Trienal, Outro"</formula1>
    </dataValidation>
    <dataValidation type="list" allowBlank="1" showInputMessage="1" showErrorMessage="1" sqref="B16:B22" xr:uid="{00000000-0002-0000-1400-000003000000}">
      <formula1>"&lt;Selecionar&gt;, Caudal, PCI, Metano (CH4), Dióxido de Carbono (CO2), Oxigénio (O2), Azoto (N2), Ácido Sulfúrico (H2S), Nox, COVnm, Partículas Totais, HF, HCL,Outro"</formula1>
    </dataValidation>
    <dataValidation type="list" allowBlank="1" showInputMessage="1" showErrorMessage="1" sqref="C16:C22" xr:uid="{00000000-0002-0000-1400-000004000000}">
      <formula1>"&lt;Selecionar&gt;, m3/h, GJ/m3, m3,Outro"</formula1>
    </dataValidation>
    <dataValidation type="list" allowBlank="1" showInputMessage="1" showErrorMessage="1" sqref="E17:E22" xr:uid="{00000000-0002-0000-1400-000005000000}">
      <formula1>"&lt;Selecionar&gt;, Mensal, Trimestral, Trienal"</formula1>
    </dataValidation>
  </dataValidations>
  <hyperlinks>
    <hyperlink ref="B2" location="Atividade!A1" display="&lt; Voltar ao ínicio" xr:uid="{00000000-0004-0000-1400-000000000000}"/>
    <hyperlink ref="B12" location="topobiogas" display="&lt;&lt;voltar ao topo" xr:uid="{00000000-0004-0000-1400-000001000000}"/>
  </hyperlinks>
  <pageMargins left="0.25" right="0.25" top="0.75" bottom="0.75" header="0.3" footer="0.3"/>
  <pageSetup paperSize="9" scale="73" fitToHeight="0" orientation="landscape"/>
  <rowBreaks count="1" manualBreakCount="1">
    <brk id="24" max="18" man="1"/>
  </rowBreaks>
  <colBreaks count="1" manualBreakCount="1">
    <brk id="19" max="1048575" man="1"/>
  </colBreaks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AW73"/>
  <sheetViews>
    <sheetView zoomScale="50" zoomScaleNormal="50" workbookViewId="0">
      <selection activeCell="A3" sqref="A3"/>
    </sheetView>
  </sheetViews>
  <sheetFormatPr defaultColWidth="12.125" defaultRowHeight="15"/>
  <cols>
    <col min="1" max="1" width="7.25" customWidth="1"/>
    <col min="2" max="2" width="15" customWidth="1"/>
    <col min="3" max="3" width="21" customWidth="1"/>
    <col min="4" max="4" width="38.625" customWidth="1"/>
  </cols>
  <sheetData>
    <row r="1" spans="1:49" s="14" customFormat="1" ht="23.25">
      <c r="A1" s="146"/>
      <c r="B1" s="64" t="s">
        <v>632</v>
      </c>
      <c r="C1" s="146"/>
      <c r="D1" s="146"/>
      <c r="E1" s="146"/>
      <c r="F1" s="146"/>
      <c r="G1" s="65" t="s">
        <v>192</v>
      </c>
      <c r="H1" s="36">
        <f>Atividade!L3</f>
        <v>0</v>
      </c>
      <c r="I1" s="66" t="s">
        <v>141</v>
      </c>
      <c r="J1" s="36">
        <f>Atividade!I3</f>
        <v>2021</v>
      </c>
      <c r="K1" s="36"/>
      <c r="L1" s="147"/>
      <c r="M1" s="146"/>
      <c r="N1" s="146"/>
      <c r="O1" s="146"/>
      <c r="P1" s="146"/>
      <c r="Q1" s="146"/>
      <c r="R1" s="146"/>
      <c r="S1" s="146"/>
      <c r="T1" s="146"/>
      <c r="U1" s="146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40"/>
      <c r="AK1" s="40"/>
    </row>
    <row r="2" spans="1:49" s="14" customFormat="1" ht="15.75">
      <c r="A2" s="148"/>
      <c r="B2" s="69" t="s">
        <v>193</v>
      </c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  <c r="U2" s="148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</row>
    <row r="6" spans="1:49" s="14" customFormat="1" ht="23.25" customHeight="1">
      <c r="A6" s="108"/>
      <c r="B6" s="109" t="s">
        <v>633</v>
      </c>
      <c r="C6" s="110"/>
      <c r="D6" s="110"/>
      <c r="E6" s="110"/>
      <c r="F6" s="110"/>
      <c r="G6" s="110"/>
      <c r="H6" s="110"/>
      <c r="I6" s="110"/>
      <c r="J6" s="110"/>
      <c r="K6" s="110"/>
      <c r="L6" s="110"/>
      <c r="M6" s="110"/>
      <c r="N6" s="110"/>
      <c r="O6" s="110"/>
      <c r="P6" s="110"/>
      <c r="Q6" s="110"/>
      <c r="R6" s="110"/>
      <c r="S6" s="110"/>
      <c r="T6" s="110"/>
      <c r="U6" s="110"/>
      <c r="V6" s="110"/>
      <c r="W6" s="110"/>
      <c r="X6" s="110"/>
      <c r="Y6" s="110"/>
      <c r="Z6" s="110"/>
      <c r="AA6" s="110"/>
      <c r="AB6" s="110"/>
      <c r="AC6" s="110"/>
      <c r="AD6" s="110"/>
      <c r="AE6" s="110"/>
      <c r="AF6" s="110"/>
      <c r="AG6" s="110"/>
      <c r="AH6" s="110"/>
      <c r="AI6" s="110"/>
      <c r="AJ6" s="110"/>
      <c r="AK6" s="110"/>
      <c r="AL6" s="110"/>
      <c r="AM6" s="110"/>
      <c r="AN6" s="110"/>
      <c r="AO6" s="110"/>
      <c r="AP6" s="110"/>
      <c r="AQ6" s="110"/>
      <c r="AR6" s="110"/>
      <c r="AS6" s="111"/>
      <c r="AT6" s="111"/>
      <c r="AU6" s="111"/>
      <c r="AV6" s="111"/>
      <c r="AW6" s="111"/>
    </row>
    <row r="7" spans="1:49" ht="23.25" customHeight="1">
      <c r="A7" s="144"/>
      <c r="B7" s="145"/>
      <c r="C7" s="144"/>
      <c r="D7" s="144"/>
      <c r="E7" s="144"/>
      <c r="F7" s="144"/>
      <c r="G7" s="144"/>
      <c r="H7" s="144"/>
      <c r="I7" s="144"/>
      <c r="J7" s="144"/>
      <c r="K7" s="144"/>
      <c r="L7" s="144"/>
      <c r="M7" s="144"/>
      <c r="N7" s="144"/>
      <c r="O7" s="144"/>
      <c r="P7" s="144"/>
      <c r="Q7" s="144"/>
      <c r="R7" s="144"/>
      <c r="S7" s="144"/>
      <c r="T7" s="144"/>
      <c r="U7" s="144"/>
      <c r="V7" s="144"/>
      <c r="W7" s="144"/>
      <c r="X7" s="144"/>
      <c r="Y7" s="144"/>
      <c r="Z7" s="144"/>
      <c r="AA7" s="144"/>
      <c r="AB7" s="144"/>
      <c r="AC7" s="144"/>
      <c r="AD7" s="144"/>
      <c r="AE7" s="144"/>
      <c r="AF7" s="144"/>
      <c r="AG7" s="144"/>
      <c r="AH7" s="144"/>
      <c r="AI7" s="144"/>
      <c r="AJ7" s="144"/>
      <c r="AK7" s="144"/>
      <c r="AL7" s="144"/>
      <c r="AM7" s="144"/>
      <c r="AN7" s="144"/>
      <c r="AO7" s="144"/>
      <c r="AP7" s="144"/>
      <c r="AQ7" s="144"/>
      <c r="AR7" s="144"/>
    </row>
    <row r="8" spans="1:49" ht="15.75">
      <c r="B8" s="84" t="s">
        <v>634</v>
      </c>
    </row>
    <row r="9" spans="1:49" ht="84.75" customHeight="1">
      <c r="B9" s="134" t="s">
        <v>43</v>
      </c>
      <c r="C9" s="672" t="s">
        <v>262</v>
      </c>
      <c r="D9" s="673"/>
      <c r="E9" s="672" t="s">
        <v>263</v>
      </c>
      <c r="F9" s="674"/>
      <c r="G9" s="673"/>
      <c r="H9" s="672" t="s">
        <v>264</v>
      </c>
      <c r="I9" s="674"/>
      <c r="J9" s="674"/>
      <c r="K9" s="674"/>
      <c r="L9" s="674"/>
      <c r="M9" s="674"/>
      <c r="N9" s="674"/>
      <c r="O9" s="674"/>
      <c r="P9" s="674"/>
      <c r="Q9" s="673"/>
    </row>
    <row r="10" spans="1:49" ht="26.25" customHeight="1">
      <c r="B10" s="125">
        <v>1</v>
      </c>
      <c r="C10" s="675"/>
      <c r="D10" s="675"/>
      <c r="E10" s="695"/>
      <c r="F10" s="696"/>
      <c r="G10" s="697"/>
      <c r="H10" s="675"/>
      <c r="I10" s="675"/>
      <c r="J10" s="675"/>
      <c r="K10" s="675"/>
      <c r="L10" s="675"/>
      <c r="M10" s="675"/>
      <c r="N10" s="675"/>
      <c r="O10" s="675"/>
      <c r="P10" s="675"/>
      <c r="Q10" s="675"/>
    </row>
    <row r="11" spans="1:49" ht="26.25" customHeight="1">
      <c r="B11" s="125">
        <v>2</v>
      </c>
      <c r="C11" s="675"/>
      <c r="D11" s="675"/>
      <c r="E11" s="695"/>
      <c r="F11" s="696"/>
      <c r="G11" s="697"/>
      <c r="H11" s="675"/>
      <c r="I11" s="675"/>
      <c r="J11" s="675"/>
      <c r="K11" s="675"/>
      <c r="L11" s="675"/>
      <c r="M11" s="675"/>
      <c r="N11" s="675"/>
      <c r="O11" s="675"/>
      <c r="P11" s="675"/>
      <c r="Q11" s="675"/>
    </row>
    <row r="12" spans="1:49" ht="26.25" customHeight="1">
      <c r="B12" s="125">
        <v>3</v>
      </c>
      <c r="C12" s="675"/>
      <c r="D12" s="675"/>
      <c r="E12" s="695"/>
      <c r="F12" s="696"/>
      <c r="G12" s="697"/>
      <c r="H12" s="675"/>
      <c r="I12" s="675"/>
      <c r="J12" s="675"/>
      <c r="K12" s="675"/>
      <c r="L12" s="675"/>
      <c r="M12" s="675"/>
      <c r="N12" s="675"/>
      <c r="O12" s="675"/>
      <c r="P12" s="675"/>
      <c r="Q12" s="675"/>
    </row>
    <row r="13" spans="1:49" ht="26.25" customHeight="1">
      <c r="B13" s="125">
        <v>4</v>
      </c>
      <c r="C13" s="675"/>
      <c r="D13" s="675"/>
      <c r="E13" s="695"/>
      <c r="F13" s="696"/>
      <c r="G13" s="697"/>
      <c r="H13" s="675"/>
      <c r="I13" s="675"/>
      <c r="J13" s="675"/>
      <c r="K13" s="675"/>
      <c r="L13" s="675"/>
      <c r="M13" s="675"/>
      <c r="N13" s="675"/>
      <c r="O13" s="675"/>
      <c r="P13" s="675"/>
      <c r="Q13" s="675"/>
    </row>
    <row r="14" spans="1:49" ht="26.25" customHeight="1">
      <c r="B14" s="125">
        <v>5</v>
      </c>
      <c r="C14" s="675"/>
      <c r="D14" s="675"/>
      <c r="E14" s="695"/>
      <c r="F14" s="696"/>
      <c r="G14" s="697"/>
      <c r="H14" s="675"/>
      <c r="I14" s="675"/>
      <c r="J14" s="675"/>
      <c r="K14" s="675"/>
      <c r="L14" s="675"/>
      <c r="M14" s="675"/>
      <c r="N14" s="675"/>
      <c r="O14" s="675"/>
      <c r="P14" s="675"/>
      <c r="Q14" s="675"/>
    </row>
    <row r="15" spans="1:49" ht="26.25" customHeight="1">
      <c r="B15" s="125">
        <v>6</v>
      </c>
      <c r="C15" s="675"/>
      <c r="D15" s="675"/>
      <c r="E15" s="695"/>
      <c r="F15" s="696"/>
      <c r="G15" s="697"/>
      <c r="H15" s="675"/>
      <c r="I15" s="675"/>
      <c r="J15" s="675"/>
      <c r="K15" s="675"/>
      <c r="L15" s="675"/>
      <c r="M15" s="675"/>
      <c r="N15" s="675"/>
      <c r="O15" s="675"/>
      <c r="P15" s="675"/>
      <c r="Q15" s="675"/>
    </row>
    <row r="16" spans="1:49" ht="26.25" customHeight="1">
      <c r="B16" s="125">
        <v>7</v>
      </c>
      <c r="C16" s="675"/>
      <c r="D16" s="675"/>
      <c r="E16" s="695"/>
      <c r="F16" s="696"/>
      <c r="G16" s="697"/>
      <c r="H16" s="675"/>
      <c r="I16" s="675"/>
      <c r="J16" s="675"/>
      <c r="K16" s="675"/>
      <c r="L16" s="675"/>
      <c r="M16" s="675"/>
      <c r="N16" s="675"/>
      <c r="O16" s="675"/>
      <c r="P16" s="675"/>
      <c r="Q16" s="675"/>
    </row>
    <row r="17" spans="2:17" ht="26.25" customHeight="1">
      <c r="B17" s="125">
        <v>8</v>
      </c>
      <c r="C17" s="675"/>
      <c r="D17" s="675"/>
      <c r="E17" s="695"/>
      <c r="F17" s="696"/>
      <c r="G17" s="697"/>
      <c r="H17" s="675"/>
      <c r="I17" s="675"/>
      <c r="J17" s="675"/>
      <c r="K17" s="675"/>
      <c r="L17" s="675"/>
      <c r="M17" s="675"/>
      <c r="N17" s="675"/>
      <c r="O17" s="675"/>
      <c r="P17" s="675"/>
      <c r="Q17" s="675"/>
    </row>
    <row r="18" spans="2:17" ht="26.25" customHeight="1">
      <c r="B18" s="125">
        <v>9</v>
      </c>
      <c r="C18" s="675"/>
      <c r="D18" s="675"/>
      <c r="E18" s="695"/>
      <c r="F18" s="696"/>
      <c r="G18" s="697"/>
      <c r="H18" s="675"/>
      <c r="I18" s="675"/>
      <c r="J18" s="675"/>
      <c r="K18" s="675"/>
      <c r="L18" s="675"/>
      <c r="M18" s="675"/>
      <c r="N18" s="675"/>
      <c r="O18" s="675"/>
      <c r="P18" s="675"/>
      <c r="Q18" s="675"/>
    </row>
    <row r="19" spans="2:17" ht="26.25" customHeight="1">
      <c r="B19" s="125">
        <v>10</v>
      </c>
      <c r="C19" s="675"/>
      <c r="D19" s="675"/>
      <c r="E19" s="695"/>
      <c r="F19" s="696"/>
      <c r="G19" s="697"/>
      <c r="H19" s="675"/>
      <c r="I19" s="675"/>
      <c r="J19" s="675"/>
      <c r="K19" s="675"/>
      <c r="L19" s="675"/>
      <c r="M19" s="675"/>
      <c r="N19" s="675"/>
      <c r="O19" s="675"/>
      <c r="P19" s="675"/>
      <c r="Q19" s="675"/>
    </row>
    <row r="20" spans="2:17" ht="26.25" customHeight="1">
      <c r="B20" s="125">
        <v>11</v>
      </c>
      <c r="C20" s="675"/>
      <c r="D20" s="675"/>
      <c r="E20" s="695"/>
      <c r="F20" s="696"/>
      <c r="G20" s="697"/>
      <c r="H20" s="675"/>
      <c r="I20" s="675"/>
      <c r="J20" s="675"/>
      <c r="K20" s="675"/>
      <c r="L20" s="675"/>
      <c r="M20" s="675"/>
      <c r="N20" s="675"/>
      <c r="O20" s="675"/>
      <c r="P20" s="675"/>
      <c r="Q20" s="675"/>
    </row>
    <row r="21" spans="2:17" ht="26.25" customHeight="1">
      <c r="B21" s="125">
        <v>12</v>
      </c>
      <c r="C21" s="675"/>
      <c r="D21" s="675"/>
      <c r="E21" s="695"/>
      <c r="F21" s="696"/>
      <c r="G21" s="697"/>
      <c r="H21" s="675"/>
      <c r="I21" s="675"/>
      <c r="J21" s="675"/>
      <c r="K21" s="675"/>
      <c r="L21" s="675"/>
      <c r="M21" s="675"/>
      <c r="N21" s="675"/>
      <c r="O21" s="675"/>
      <c r="P21" s="675"/>
      <c r="Q21" s="675"/>
    </row>
    <row r="22" spans="2:17" ht="26.25" customHeight="1">
      <c r="B22" s="125">
        <v>13</v>
      </c>
      <c r="C22" s="675"/>
      <c r="D22" s="675"/>
      <c r="E22" s="695"/>
      <c r="F22" s="696"/>
      <c r="G22" s="697"/>
      <c r="H22" s="675"/>
      <c r="I22" s="675"/>
      <c r="J22" s="675"/>
      <c r="K22" s="675"/>
      <c r="L22" s="675"/>
      <c r="M22" s="675"/>
      <c r="N22" s="675"/>
      <c r="O22" s="675"/>
      <c r="P22" s="675"/>
      <c r="Q22" s="675"/>
    </row>
    <row r="23" spans="2:17" ht="26.25" customHeight="1">
      <c r="B23" s="125">
        <v>14</v>
      </c>
      <c r="C23" s="675"/>
      <c r="D23" s="675"/>
      <c r="E23" s="695"/>
      <c r="F23" s="696"/>
      <c r="G23" s="697"/>
      <c r="H23" s="675"/>
      <c r="I23" s="675"/>
      <c r="J23" s="675"/>
      <c r="K23" s="675"/>
      <c r="L23" s="675"/>
      <c r="M23" s="675"/>
      <c r="N23" s="675"/>
      <c r="O23" s="675"/>
      <c r="P23" s="675"/>
      <c r="Q23" s="675"/>
    </row>
    <row r="24" spans="2:17" ht="26.25" customHeight="1">
      <c r="B24" s="125">
        <v>15</v>
      </c>
      <c r="C24" s="675"/>
      <c r="D24" s="675"/>
      <c r="E24" s="695"/>
      <c r="F24" s="696"/>
      <c r="G24" s="697"/>
      <c r="H24" s="675"/>
      <c r="I24" s="675"/>
      <c r="J24" s="675"/>
      <c r="K24" s="675"/>
      <c r="L24" s="675"/>
      <c r="M24" s="675"/>
      <c r="N24" s="675"/>
      <c r="O24" s="675"/>
      <c r="P24" s="675"/>
      <c r="Q24" s="675"/>
    </row>
    <row r="25" spans="2:17" ht="26.25" customHeight="1">
      <c r="B25" s="125">
        <v>16</v>
      </c>
      <c r="C25" s="675"/>
      <c r="D25" s="675"/>
      <c r="E25" s="695"/>
      <c r="F25" s="696"/>
      <c r="G25" s="697"/>
      <c r="H25" s="675"/>
      <c r="I25" s="675"/>
      <c r="J25" s="675"/>
      <c r="K25" s="675"/>
      <c r="L25" s="675"/>
      <c r="M25" s="675"/>
      <c r="N25" s="675"/>
      <c r="O25" s="675"/>
      <c r="P25" s="675"/>
      <c r="Q25" s="675"/>
    </row>
    <row r="26" spans="2:17" ht="26.25" customHeight="1">
      <c r="B26" s="125">
        <v>17</v>
      </c>
      <c r="C26" s="675"/>
      <c r="D26" s="675"/>
      <c r="E26" s="695"/>
      <c r="F26" s="696"/>
      <c r="G26" s="697"/>
      <c r="H26" s="675"/>
      <c r="I26" s="675"/>
      <c r="J26" s="675"/>
      <c r="K26" s="675"/>
      <c r="L26" s="675"/>
      <c r="M26" s="675"/>
      <c r="N26" s="675"/>
      <c r="O26" s="675"/>
      <c r="P26" s="675"/>
      <c r="Q26" s="675"/>
    </row>
    <row r="27" spans="2:17" ht="26.25" customHeight="1">
      <c r="B27" s="125">
        <v>18</v>
      </c>
      <c r="C27" s="675"/>
      <c r="D27" s="675"/>
      <c r="E27" s="695"/>
      <c r="F27" s="696"/>
      <c r="G27" s="697"/>
      <c r="H27" s="675"/>
      <c r="I27" s="675"/>
      <c r="J27" s="675"/>
      <c r="K27" s="675"/>
      <c r="L27" s="675"/>
      <c r="M27" s="675"/>
      <c r="N27" s="675"/>
      <c r="O27" s="675"/>
      <c r="P27" s="675"/>
      <c r="Q27" s="675"/>
    </row>
    <row r="28" spans="2:17" ht="26.25" customHeight="1">
      <c r="B28" s="125">
        <v>19</v>
      </c>
      <c r="C28" s="675"/>
      <c r="D28" s="675"/>
      <c r="E28" s="695"/>
      <c r="F28" s="696"/>
      <c r="G28" s="697"/>
      <c r="H28" s="675"/>
      <c r="I28" s="675"/>
      <c r="J28" s="675"/>
      <c r="K28" s="675"/>
      <c r="L28" s="675"/>
      <c r="M28" s="675"/>
      <c r="N28" s="675"/>
      <c r="O28" s="675"/>
      <c r="P28" s="675"/>
      <c r="Q28" s="675"/>
    </row>
    <row r="29" spans="2:17" ht="26.25" customHeight="1">
      <c r="B29" s="125">
        <v>20</v>
      </c>
      <c r="C29" s="675"/>
      <c r="D29" s="675"/>
      <c r="E29" s="695"/>
      <c r="F29" s="696"/>
      <c r="G29" s="697"/>
      <c r="H29" s="675"/>
      <c r="I29" s="675"/>
      <c r="J29" s="675"/>
      <c r="K29" s="675"/>
      <c r="L29" s="675"/>
      <c r="M29" s="675"/>
      <c r="N29" s="675"/>
      <c r="O29" s="675"/>
      <c r="P29" s="675"/>
      <c r="Q29" s="675"/>
    </row>
    <row r="30" spans="2:17" ht="26.25" customHeight="1">
      <c r="B30" s="125">
        <v>21</v>
      </c>
      <c r="C30" s="675"/>
      <c r="D30" s="675"/>
      <c r="E30" s="695"/>
      <c r="F30" s="696"/>
      <c r="G30" s="697"/>
      <c r="H30" s="675"/>
      <c r="I30" s="675"/>
      <c r="J30" s="675"/>
      <c r="K30" s="675"/>
      <c r="L30" s="675"/>
      <c r="M30" s="675"/>
      <c r="N30" s="675"/>
      <c r="O30" s="675"/>
      <c r="P30" s="675"/>
      <c r="Q30" s="675"/>
    </row>
    <row r="31" spans="2:17" ht="26.25" customHeight="1">
      <c r="B31" s="125">
        <v>22</v>
      </c>
      <c r="C31" s="675"/>
      <c r="D31" s="675"/>
      <c r="E31" s="695"/>
      <c r="F31" s="696"/>
      <c r="G31" s="697"/>
      <c r="H31" s="675"/>
      <c r="I31" s="675"/>
      <c r="J31" s="675"/>
      <c r="K31" s="675"/>
      <c r="L31" s="675"/>
      <c r="M31" s="675"/>
      <c r="N31" s="675"/>
      <c r="O31" s="675"/>
      <c r="P31" s="675"/>
      <c r="Q31" s="675"/>
    </row>
    <row r="32" spans="2:17" ht="26.25" customHeight="1">
      <c r="B32" s="125">
        <v>23</v>
      </c>
      <c r="C32" s="675"/>
      <c r="D32" s="675"/>
      <c r="E32" s="695"/>
      <c r="F32" s="696"/>
      <c r="G32" s="697"/>
      <c r="H32" s="675"/>
      <c r="I32" s="675"/>
      <c r="J32" s="675"/>
      <c r="K32" s="675"/>
      <c r="L32" s="675"/>
      <c r="M32" s="675"/>
      <c r="N32" s="675"/>
      <c r="O32" s="675"/>
      <c r="P32" s="675"/>
      <c r="Q32" s="675"/>
    </row>
    <row r="33" spans="2:17" ht="26.25" customHeight="1">
      <c r="B33" s="125">
        <v>24</v>
      </c>
      <c r="C33" s="675"/>
      <c r="D33" s="675"/>
      <c r="E33" s="695"/>
      <c r="F33" s="696"/>
      <c r="G33" s="697"/>
      <c r="H33" s="675"/>
      <c r="I33" s="675"/>
      <c r="J33" s="675"/>
      <c r="K33" s="675"/>
      <c r="L33" s="675"/>
      <c r="M33" s="675"/>
      <c r="N33" s="675"/>
      <c r="O33" s="675"/>
      <c r="P33" s="675"/>
      <c r="Q33" s="675"/>
    </row>
    <row r="34" spans="2:17" ht="26.25" customHeight="1">
      <c r="B34" s="125">
        <v>25</v>
      </c>
      <c r="C34" s="675"/>
      <c r="D34" s="675"/>
      <c r="E34" s="695"/>
      <c r="F34" s="696"/>
      <c r="G34" s="697"/>
      <c r="H34" s="675"/>
      <c r="I34" s="675"/>
      <c r="J34" s="675"/>
      <c r="K34" s="675"/>
      <c r="L34" s="675"/>
      <c r="M34" s="675"/>
      <c r="N34" s="675"/>
      <c r="O34" s="675"/>
      <c r="P34" s="675"/>
      <c r="Q34" s="675"/>
    </row>
    <row r="35" spans="2:17" ht="26.25" customHeight="1">
      <c r="B35" s="125">
        <v>26</v>
      </c>
      <c r="C35" s="675"/>
      <c r="D35" s="675"/>
      <c r="E35" s="695"/>
      <c r="F35" s="696"/>
      <c r="G35" s="697"/>
      <c r="H35" s="675"/>
      <c r="I35" s="675"/>
      <c r="J35" s="675"/>
      <c r="K35" s="675"/>
      <c r="L35" s="675"/>
      <c r="M35" s="675"/>
      <c r="N35" s="675"/>
      <c r="O35" s="675"/>
      <c r="P35" s="675"/>
      <c r="Q35" s="675"/>
    </row>
    <row r="36" spans="2:17" ht="26.25" customHeight="1">
      <c r="B36" s="125">
        <v>27</v>
      </c>
      <c r="C36" s="675"/>
      <c r="D36" s="675"/>
      <c r="E36" s="695"/>
      <c r="F36" s="696"/>
      <c r="G36" s="697"/>
      <c r="H36" s="675"/>
      <c r="I36" s="675"/>
      <c r="J36" s="675"/>
      <c r="K36" s="675"/>
      <c r="L36" s="675"/>
      <c r="M36" s="675"/>
      <c r="N36" s="675"/>
      <c r="O36" s="675"/>
      <c r="P36" s="675"/>
      <c r="Q36" s="675"/>
    </row>
    <row r="37" spans="2:17" ht="26.25" customHeight="1">
      <c r="B37" s="125">
        <v>28</v>
      </c>
      <c r="C37" s="675"/>
      <c r="D37" s="675"/>
      <c r="E37" s="695"/>
      <c r="F37" s="696"/>
      <c r="G37" s="697"/>
      <c r="H37" s="675"/>
      <c r="I37" s="675"/>
      <c r="J37" s="675"/>
      <c r="K37" s="675"/>
      <c r="L37" s="675"/>
      <c r="M37" s="675"/>
      <c r="N37" s="675"/>
      <c r="O37" s="675"/>
      <c r="P37" s="675"/>
      <c r="Q37" s="675"/>
    </row>
    <row r="38" spans="2:17" ht="26.25" customHeight="1">
      <c r="B38" s="125">
        <v>29</v>
      </c>
      <c r="C38" s="675"/>
      <c r="D38" s="675"/>
      <c r="E38" s="695"/>
      <c r="F38" s="696"/>
      <c r="G38" s="697"/>
      <c r="H38" s="675"/>
      <c r="I38" s="675"/>
      <c r="J38" s="675"/>
      <c r="K38" s="675"/>
      <c r="L38" s="675"/>
      <c r="M38" s="675"/>
      <c r="N38" s="675"/>
      <c r="O38" s="675"/>
      <c r="P38" s="675"/>
      <c r="Q38" s="675"/>
    </row>
    <row r="39" spans="2:17" ht="26.25" customHeight="1">
      <c r="B39" s="125">
        <v>30</v>
      </c>
      <c r="C39" s="675"/>
      <c r="D39" s="675"/>
      <c r="E39" s="695"/>
      <c r="F39" s="696"/>
      <c r="G39" s="697"/>
      <c r="H39" s="675"/>
      <c r="I39" s="675"/>
      <c r="J39" s="675"/>
      <c r="K39" s="675"/>
      <c r="L39" s="675"/>
      <c r="M39" s="675"/>
      <c r="N39" s="675"/>
      <c r="O39" s="675"/>
      <c r="P39" s="675"/>
      <c r="Q39" s="675"/>
    </row>
    <row r="40" spans="2:17" ht="26.25" customHeight="1">
      <c r="B40" s="125">
        <v>31</v>
      </c>
      <c r="C40" s="675"/>
      <c r="D40" s="675"/>
      <c r="E40" s="695"/>
      <c r="F40" s="696"/>
      <c r="G40" s="697"/>
      <c r="H40" s="675"/>
      <c r="I40" s="675"/>
      <c r="J40" s="675"/>
      <c r="K40" s="675"/>
      <c r="L40" s="675"/>
      <c r="M40" s="675"/>
      <c r="N40" s="675"/>
      <c r="O40" s="675"/>
      <c r="P40" s="675"/>
      <c r="Q40" s="675"/>
    </row>
    <row r="41" spans="2:17" ht="26.25" customHeight="1">
      <c r="B41" s="125">
        <v>32</v>
      </c>
      <c r="C41" s="675"/>
      <c r="D41" s="675"/>
      <c r="E41" s="695"/>
      <c r="F41" s="696"/>
      <c r="G41" s="697"/>
      <c r="H41" s="675"/>
      <c r="I41" s="675"/>
      <c r="J41" s="675"/>
      <c r="K41" s="675"/>
      <c r="L41" s="675"/>
      <c r="M41" s="675"/>
      <c r="N41" s="675"/>
      <c r="O41" s="675"/>
      <c r="P41" s="675"/>
      <c r="Q41" s="675"/>
    </row>
    <row r="42" spans="2:17" ht="26.25" customHeight="1">
      <c r="B42" s="125">
        <v>33</v>
      </c>
      <c r="C42" s="675"/>
      <c r="D42" s="675"/>
      <c r="E42" s="695"/>
      <c r="F42" s="696"/>
      <c r="G42" s="697"/>
      <c r="H42" s="675"/>
      <c r="I42" s="675"/>
      <c r="J42" s="675"/>
      <c r="K42" s="675"/>
      <c r="L42" s="675"/>
      <c r="M42" s="675"/>
      <c r="N42" s="675"/>
      <c r="O42" s="675"/>
      <c r="P42" s="675"/>
      <c r="Q42" s="675"/>
    </row>
    <row r="43" spans="2:17" ht="26.25" customHeight="1">
      <c r="B43" s="125">
        <v>34</v>
      </c>
      <c r="C43" s="675"/>
      <c r="D43" s="675"/>
      <c r="E43" s="695"/>
      <c r="F43" s="696"/>
      <c r="G43" s="697"/>
      <c r="H43" s="675"/>
      <c r="I43" s="675"/>
      <c r="J43" s="675"/>
      <c r="K43" s="675"/>
      <c r="L43" s="675"/>
      <c r="M43" s="675"/>
      <c r="N43" s="675"/>
      <c r="O43" s="675"/>
      <c r="P43" s="675"/>
      <c r="Q43" s="675"/>
    </row>
    <row r="44" spans="2:17" ht="26.25" customHeight="1">
      <c r="B44" s="125">
        <v>35</v>
      </c>
      <c r="C44" s="675"/>
      <c r="D44" s="675"/>
      <c r="E44" s="695"/>
      <c r="F44" s="696"/>
      <c r="G44" s="697"/>
      <c r="H44" s="675"/>
      <c r="I44" s="675"/>
      <c r="J44" s="675"/>
      <c r="K44" s="675"/>
      <c r="L44" s="675"/>
      <c r="M44" s="675"/>
      <c r="N44" s="675"/>
      <c r="O44" s="675"/>
      <c r="P44" s="675"/>
      <c r="Q44" s="675"/>
    </row>
    <row r="45" spans="2:17" ht="26.25" customHeight="1">
      <c r="B45" s="125">
        <v>36</v>
      </c>
      <c r="C45" s="675"/>
      <c r="D45" s="675"/>
      <c r="E45" s="695"/>
      <c r="F45" s="696"/>
      <c r="G45" s="697"/>
      <c r="H45" s="675"/>
      <c r="I45" s="675"/>
      <c r="J45" s="675"/>
      <c r="K45" s="675"/>
      <c r="L45" s="675"/>
      <c r="M45" s="675"/>
      <c r="N45" s="675"/>
      <c r="O45" s="675"/>
      <c r="P45" s="675"/>
      <c r="Q45" s="675"/>
    </row>
    <row r="46" spans="2:17" ht="26.25" customHeight="1">
      <c r="B46" s="125">
        <v>37</v>
      </c>
      <c r="C46" s="675"/>
      <c r="D46" s="675"/>
      <c r="E46" s="695"/>
      <c r="F46" s="696"/>
      <c r="G46" s="697"/>
      <c r="H46" s="675"/>
      <c r="I46" s="675"/>
      <c r="J46" s="675"/>
      <c r="K46" s="675"/>
      <c r="L46" s="675"/>
      <c r="M46" s="675"/>
      <c r="N46" s="675"/>
      <c r="O46" s="675"/>
      <c r="P46" s="675"/>
      <c r="Q46" s="675"/>
    </row>
    <row r="47" spans="2:17" ht="26.25" customHeight="1">
      <c r="B47" s="125">
        <v>38</v>
      </c>
      <c r="C47" s="675"/>
      <c r="D47" s="675"/>
      <c r="E47" s="695"/>
      <c r="F47" s="696"/>
      <c r="G47" s="697"/>
      <c r="H47" s="675"/>
      <c r="I47" s="675"/>
      <c r="J47" s="675"/>
      <c r="K47" s="675"/>
      <c r="L47" s="675"/>
      <c r="M47" s="675"/>
      <c r="N47" s="675"/>
      <c r="O47" s="675"/>
      <c r="P47" s="675"/>
      <c r="Q47" s="675"/>
    </row>
    <row r="48" spans="2:17" ht="26.25" customHeight="1">
      <c r="B48" s="125">
        <v>39</v>
      </c>
      <c r="C48" s="675"/>
      <c r="D48" s="675"/>
      <c r="E48" s="695"/>
      <c r="F48" s="696"/>
      <c r="G48" s="697"/>
      <c r="H48" s="675"/>
      <c r="I48" s="675"/>
      <c r="J48" s="675"/>
      <c r="K48" s="675"/>
      <c r="L48" s="675"/>
      <c r="M48" s="675"/>
      <c r="N48" s="675"/>
      <c r="O48" s="675"/>
      <c r="P48" s="675"/>
      <c r="Q48" s="675"/>
    </row>
    <row r="49" spans="2:17" ht="26.25" customHeight="1">
      <c r="B49" s="125">
        <v>40</v>
      </c>
      <c r="C49" s="675"/>
      <c r="D49" s="675"/>
      <c r="E49" s="695"/>
      <c r="F49" s="696"/>
      <c r="G49" s="697"/>
      <c r="H49" s="675"/>
      <c r="I49" s="675"/>
      <c r="J49" s="675"/>
      <c r="K49" s="675"/>
      <c r="L49" s="675"/>
      <c r="M49" s="675"/>
      <c r="N49" s="675"/>
      <c r="O49" s="675"/>
      <c r="P49" s="675"/>
      <c r="Q49" s="675"/>
    </row>
    <row r="50" spans="2:17" ht="26.25" customHeight="1">
      <c r="B50" s="125">
        <v>41</v>
      </c>
      <c r="C50" s="675"/>
      <c r="D50" s="675"/>
      <c r="E50" s="695"/>
      <c r="F50" s="696"/>
      <c r="G50" s="697"/>
      <c r="H50" s="675"/>
      <c r="I50" s="675"/>
      <c r="J50" s="675"/>
      <c r="K50" s="675"/>
      <c r="L50" s="675"/>
      <c r="M50" s="675"/>
      <c r="N50" s="675"/>
      <c r="O50" s="675"/>
      <c r="P50" s="675"/>
      <c r="Q50" s="675"/>
    </row>
    <row r="51" spans="2:17" ht="26.25" customHeight="1">
      <c r="B51" s="125">
        <v>42</v>
      </c>
      <c r="C51" s="675"/>
      <c r="D51" s="675"/>
      <c r="E51" s="695"/>
      <c r="F51" s="696"/>
      <c r="G51" s="697"/>
      <c r="H51" s="675"/>
      <c r="I51" s="675"/>
      <c r="J51" s="675"/>
      <c r="K51" s="675"/>
      <c r="L51" s="675"/>
      <c r="M51" s="675"/>
      <c r="N51" s="675"/>
      <c r="O51" s="675"/>
      <c r="P51" s="675"/>
      <c r="Q51" s="675"/>
    </row>
    <row r="52" spans="2:17" ht="26.25" customHeight="1">
      <c r="B52" s="125">
        <v>43</v>
      </c>
      <c r="C52" s="675"/>
      <c r="D52" s="675"/>
      <c r="E52" s="695"/>
      <c r="F52" s="696"/>
      <c r="G52" s="697"/>
      <c r="H52" s="675"/>
      <c r="I52" s="675"/>
      <c r="J52" s="675"/>
      <c r="K52" s="675"/>
      <c r="L52" s="675"/>
      <c r="M52" s="675"/>
      <c r="N52" s="675"/>
      <c r="O52" s="675"/>
      <c r="P52" s="675"/>
      <c r="Q52" s="675"/>
    </row>
    <row r="53" spans="2:17" ht="26.25" customHeight="1">
      <c r="B53" s="125">
        <v>44</v>
      </c>
      <c r="C53" s="675"/>
      <c r="D53" s="675"/>
      <c r="E53" s="695"/>
      <c r="F53" s="696"/>
      <c r="G53" s="697"/>
      <c r="H53" s="675"/>
      <c r="I53" s="675"/>
      <c r="J53" s="675"/>
      <c r="K53" s="675"/>
      <c r="L53" s="675"/>
      <c r="M53" s="675"/>
      <c r="N53" s="675"/>
      <c r="O53" s="675"/>
      <c r="P53" s="675"/>
      <c r="Q53" s="675"/>
    </row>
    <row r="54" spans="2:17" ht="26.25" customHeight="1">
      <c r="B54" s="125">
        <v>45</v>
      </c>
      <c r="C54" s="675"/>
      <c r="D54" s="675"/>
      <c r="E54" s="695"/>
      <c r="F54" s="696"/>
      <c r="G54" s="697"/>
      <c r="H54" s="675"/>
      <c r="I54" s="675"/>
      <c r="J54" s="675"/>
      <c r="K54" s="675"/>
      <c r="L54" s="675"/>
      <c r="M54" s="675"/>
      <c r="N54" s="675"/>
      <c r="O54" s="675"/>
      <c r="P54" s="675"/>
      <c r="Q54" s="675"/>
    </row>
    <row r="55" spans="2:17" ht="26.25" customHeight="1">
      <c r="B55" s="125">
        <v>46</v>
      </c>
      <c r="C55" s="675"/>
      <c r="D55" s="675"/>
      <c r="E55" s="695"/>
      <c r="F55" s="696"/>
      <c r="G55" s="697"/>
      <c r="H55" s="675"/>
      <c r="I55" s="675"/>
      <c r="J55" s="675"/>
      <c r="K55" s="675"/>
      <c r="L55" s="675"/>
      <c r="M55" s="675"/>
      <c r="N55" s="675"/>
      <c r="O55" s="675"/>
      <c r="P55" s="675"/>
      <c r="Q55" s="675"/>
    </row>
    <row r="56" spans="2:17" ht="26.25" customHeight="1">
      <c r="B56" s="125">
        <v>47</v>
      </c>
      <c r="C56" s="675"/>
      <c r="D56" s="675"/>
      <c r="E56" s="695"/>
      <c r="F56" s="696"/>
      <c r="G56" s="697"/>
      <c r="H56" s="675"/>
      <c r="I56" s="675"/>
      <c r="J56" s="675"/>
      <c r="K56" s="675"/>
      <c r="L56" s="675"/>
      <c r="M56" s="675"/>
      <c r="N56" s="675"/>
      <c r="O56" s="675"/>
      <c r="P56" s="675"/>
      <c r="Q56" s="675"/>
    </row>
    <row r="57" spans="2:17" ht="26.25" customHeight="1">
      <c r="B57" s="125">
        <v>48</v>
      </c>
      <c r="C57" s="675"/>
      <c r="D57" s="675"/>
      <c r="E57" s="695"/>
      <c r="F57" s="696"/>
      <c r="G57" s="697"/>
      <c r="H57" s="675"/>
      <c r="I57" s="675"/>
      <c r="J57" s="675"/>
      <c r="K57" s="675"/>
      <c r="L57" s="675"/>
      <c r="M57" s="675"/>
      <c r="N57" s="675"/>
      <c r="O57" s="675"/>
      <c r="P57" s="675"/>
      <c r="Q57" s="675"/>
    </row>
    <row r="58" spans="2:17" ht="26.25" customHeight="1">
      <c r="B58" s="125">
        <v>49</v>
      </c>
      <c r="C58" s="675"/>
      <c r="D58" s="675"/>
      <c r="E58" s="695"/>
      <c r="F58" s="696"/>
      <c r="G58" s="697"/>
      <c r="H58" s="675"/>
      <c r="I58" s="675"/>
      <c r="J58" s="675"/>
      <c r="K58" s="675"/>
      <c r="L58" s="675"/>
      <c r="M58" s="675"/>
      <c r="N58" s="675"/>
      <c r="O58" s="675"/>
      <c r="P58" s="675"/>
      <c r="Q58" s="675"/>
    </row>
    <row r="59" spans="2:17" ht="26.25" customHeight="1">
      <c r="B59" s="125">
        <v>50</v>
      </c>
      <c r="C59" s="675"/>
      <c r="D59" s="675"/>
      <c r="E59" s="695"/>
      <c r="F59" s="696"/>
      <c r="G59" s="697"/>
      <c r="H59" s="675"/>
      <c r="I59" s="675"/>
      <c r="J59" s="675"/>
      <c r="K59" s="675"/>
      <c r="L59" s="675"/>
      <c r="M59" s="675"/>
      <c r="N59" s="675"/>
      <c r="O59" s="675"/>
      <c r="P59" s="675"/>
      <c r="Q59" s="675"/>
    </row>
    <row r="60" spans="2:17" ht="26.25" customHeight="1">
      <c r="B60" s="125">
        <v>51</v>
      </c>
      <c r="C60" s="675"/>
      <c r="D60" s="675"/>
      <c r="E60" s="695"/>
      <c r="F60" s="696"/>
      <c r="G60" s="697"/>
      <c r="H60" s="675"/>
      <c r="I60" s="675"/>
      <c r="J60" s="675"/>
      <c r="K60" s="675"/>
      <c r="L60" s="675"/>
      <c r="M60" s="675"/>
      <c r="N60" s="675"/>
      <c r="O60" s="675"/>
      <c r="P60" s="675"/>
      <c r="Q60" s="675"/>
    </row>
    <row r="61" spans="2:17" ht="26.25" customHeight="1">
      <c r="B61" s="125">
        <v>52</v>
      </c>
      <c r="C61" s="675"/>
      <c r="D61" s="675"/>
      <c r="E61" s="695"/>
      <c r="F61" s="696"/>
      <c r="G61" s="697"/>
      <c r="H61" s="675"/>
      <c r="I61" s="675"/>
      <c r="J61" s="675"/>
      <c r="K61" s="675"/>
      <c r="L61" s="675"/>
      <c r="M61" s="675"/>
      <c r="N61" s="675"/>
      <c r="O61" s="675"/>
      <c r="P61" s="675"/>
      <c r="Q61" s="675"/>
    </row>
    <row r="62" spans="2:17" ht="26.25" customHeight="1">
      <c r="B62" s="125">
        <v>53</v>
      </c>
      <c r="C62" s="675"/>
      <c r="D62" s="675"/>
      <c r="E62" s="695"/>
      <c r="F62" s="696"/>
      <c r="G62" s="697"/>
      <c r="H62" s="675"/>
      <c r="I62" s="675"/>
      <c r="J62" s="675"/>
      <c r="K62" s="675"/>
      <c r="L62" s="675"/>
      <c r="M62" s="675"/>
      <c r="N62" s="675"/>
      <c r="O62" s="675"/>
      <c r="P62" s="675"/>
      <c r="Q62" s="675"/>
    </row>
    <row r="63" spans="2:17" ht="26.25" customHeight="1">
      <c r="B63" s="125">
        <v>54</v>
      </c>
      <c r="C63" s="675"/>
      <c r="D63" s="675"/>
      <c r="E63" s="695"/>
      <c r="F63" s="696"/>
      <c r="G63" s="697"/>
      <c r="H63" s="675"/>
      <c r="I63" s="675"/>
      <c r="J63" s="675"/>
      <c r="K63" s="675"/>
      <c r="L63" s="675"/>
      <c r="M63" s="675"/>
      <c r="N63" s="675"/>
      <c r="O63" s="675"/>
      <c r="P63" s="675"/>
      <c r="Q63" s="675"/>
    </row>
    <row r="64" spans="2:17" ht="26.25" customHeight="1">
      <c r="B64" s="125">
        <v>55</v>
      </c>
      <c r="C64" s="675"/>
      <c r="D64" s="675"/>
      <c r="E64" s="695"/>
      <c r="F64" s="696"/>
      <c r="G64" s="697"/>
      <c r="H64" s="675"/>
      <c r="I64" s="675"/>
      <c r="J64" s="675"/>
      <c r="K64" s="675"/>
      <c r="L64" s="675"/>
      <c r="M64" s="675"/>
      <c r="N64" s="675"/>
      <c r="O64" s="675"/>
      <c r="P64" s="675"/>
      <c r="Q64" s="675"/>
    </row>
    <row r="65" spans="2:17" ht="26.25" customHeight="1">
      <c r="B65" s="125">
        <v>56</v>
      </c>
      <c r="C65" s="675"/>
      <c r="D65" s="675"/>
      <c r="E65" s="695"/>
      <c r="F65" s="696"/>
      <c r="G65" s="697"/>
      <c r="H65" s="675"/>
      <c r="I65" s="675"/>
      <c r="J65" s="675"/>
      <c r="K65" s="675"/>
      <c r="L65" s="675"/>
      <c r="M65" s="675"/>
      <c r="N65" s="675"/>
      <c r="O65" s="675"/>
      <c r="P65" s="675"/>
      <c r="Q65" s="675"/>
    </row>
    <row r="66" spans="2:17" ht="26.25" customHeight="1">
      <c r="B66" s="125">
        <v>57</v>
      </c>
      <c r="C66" s="675"/>
      <c r="D66" s="675"/>
      <c r="E66" s="695"/>
      <c r="F66" s="696"/>
      <c r="G66" s="697"/>
      <c r="H66" s="675"/>
      <c r="I66" s="675"/>
      <c r="J66" s="675"/>
      <c r="K66" s="675"/>
      <c r="L66" s="675"/>
      <c r="M66" s="675"/>
      <c r="N66" s="675"/>
      <c r="O66" s="675"/>
      <c r="P66" s="675"/>
      <c r="Q66" s="675"/>
    </row>
    <row r="67" spans="2:17" ht="26.25" customHeight="1">
      <c r="B67" s="125">
        <v>58</v>
      </c>
      <c r="C67" s="675"/>
      <c r="D67" s="675"/>
      <c r="E67" s="695"/>
      <c r="F67" s="696"/>
      <c r="G67" s="697"/>
      <c r="H67" s="675"/>
      <c r="I67" s="675"/>
      <c r="J67" s="675"/>
      <c r="K67" s="675"/>
      <c r="L67" s="675"/>
      <c r="M67" s="675"/>
      <c r="N67" s="675"/>
      <c r="O67" s="675"/>
      <c r="P67" s="675"/>
      <c r="Q67" s="675"/>
    </row>
    <row r="68" spans="2:17" ht="26.25" customHeight="1">
      <c r="B68" s="125">
        <v>59</v>
      </c>
      <c r="C68" s="675"/>
      <c r="D68" s="675"/>
      <c r="E68" s="695"/>
      <c r="F68" s="696"/>
      <c r="G68" s="697"/>
      <c r="H68" s="675"/>
      <c r="I68" s="675"/>
      <c r="J68" s="675"/>
      <c r="K68" s="675"/>
      <c r="L68" s="675"/>
      <c r="M68" s="675"/>
      <c r="N68" s="675"/>
      <c r="O68" s="675"/>
      <c r="P68" s="675"/>
      <c r="Q68" s="675"/>
    </row>
    <row r="69" spans="2:17" ht="26.25" customHeight="1">
      <c r="B69" s="125">
        <v>60</v>
      </c>
      <c r="C69" s="675"/>
      <c r="D69" s="675"/>
      <c r="E69" s="695"/>
      <c r="F69" s="696"/>
      <c r="G69" s="697"/>
      <c r="H69" s="675"/>
      <c r="I69" s="675"/>
      <c r="J69" s="675"/>
      <c r="K69" s="675"/>
      <c r="L69" s="675"/>
      <c r="M69" s="675"/>
      <c r="N69" s="675"/>
      <c r="O69" s="675"/>
      <c r="P69" s="675"/>
      <c r="Q69" s="675"/>
    </row>
    <row r="70" spans="2:17" ht="26.25" customHeight="1">
      <c r="B70" s="125">
        <v>61</v>
      </c>
      <c r="C70" s="675"/>
      <c r="D70" s="675"/>
      <c r="E70" s="695"/>
      <c r="F70" s="696"/>
      <c r="G70" s="697"/>
      <c r="H70" s="675"/>
      <c r="I70" s="675"/>
      <c r="J70" s="675"/>
      <c r="K70" s="675"/>
      <c r="L70" s="675"/>
      <c r="M70" s="675"/>
      <c r="N70" s="675"/>
      <c r="O70" s="675"/>
      <c r="P70" s="675"/>
      <c r="Q70" s="675"/>
    </row>
    <row r="71" spans="2:17" ht="26.25" customHeight="1">
      <c r="B71" s="125">
        <v>62</v>
      </c>
      <c r="C71" s="675"/>
      <c r="D71" s="675"/>
      <c r="E71" s="695"/>
      <c r="F71" s="696"/>
      <c r="G71" s="697"/>
      <c r="H71" s="675"/>
      <c r="I71" s="675"/>
      <c r="J71" s="675"/>
      <c r="K71" s="675"/>
      <c r="L71" s="675"/>
      <c r="M71" s="675"/>
      <c r="N71" s="675"/>
      <c r="O71" s="675"/>
      <c r="P71" s="675"/>
      <c r="Q71" s="675"/>
    </row>
    <row r="72" spans="2:17" ht="26.25" customHeight="1">
      <c r="B72" s="125">
        <v>63</v>
      </c>
      <c r="C72" s="675"/>
      <c r="D72" s="675"/>
      <c r="E72" s="695"/>
      <c r="F72" s="696"/>
      <c r="G72" s="697"/>
      <c r="H72" s="675"/>
      <c r="I72" s="675"/>
      <c r="J72" s="675"/>
      <c r="K72" s="675"/>
      <c r="L72" s="675"/>
      <c r="M72" s="675"/>
      <c r="N72" s="675"/>
      <c r="O72" s="675"/>
      <c r="P72" s="675"/>
      <c r="Q72" s="675"/>
    </row>
    <row r="73" spans="2:17" ht="26.25" customHeight="1">
      <c r="B73" s="125">
        <v>64</v>
      </c>
      <c r="C73" s="675"/>
      <c r="D73" s="675"/>
      <c r="E73" s="695"/>
      <c r="F73" s="696"/>
      <c r="G73" s="697"/>
      <c r="H73" s="675"/>
      <c r="I73" s="675"/>
      <c r="J73" s="675"/>
      <c r="K73" s="675"/>
      <c r="L73" s="675"/>
      <c r="M73" s="675"/>
      <c r="N73" s="675"/>
      <c r="O73" s="675"/>
      <c r="P73" s="675"/>
      <c r="Q73" s="675"/>
    </row>
  </sheetData>
  <sheetProtection algorithmName="SHA-512" hashValue="BTpRnEJzZQU7ctfoZl5wmOa9X3sHOIbwWEsUNZbqXkFrl0wJVM6LoMX/FwdNX06Ha0IluAtn6fy7WsCt7J2LOQ==" saltValue="QL1QlGuF/Fg0j1mZikioaA==" spinCount="100000" sheet="1" objects="1" scenarios="1"/>
  <mergeCells count="195">
    <mergeCell ref="C72:D72"/>
    <mergeCell ref="E72:G72"/>
    <mergeCell ref="H72:Q72"/>
    <mergeCell ref="C73:D73"/>
    <mergeCell ref="E73:G73"/>
    <mergeCell ref="H73:Q73"/>
    <mergeCell ref="C69:D69"/>
    <mergeCell ref="E69:G69"/>
    <mergeCell ref="H69:Q69"/>
    <mergeCell ref="C70:D70"/>
    <mergeCell ref="E70:G70"/>
    <mergeCell ref="H70:Q70"/>
    <mergeCell ref="C71:D71"/>
    <mergeCell ref="E71:G71"/>
    <mergeCell ref="H71:Q71"/>
    <mergeCell ref="C66:D66"/>
    <mergeCell ref="E66:G66"/>
    <mergeCell ref="H66:Q66"/>
    <mergeCell ref="C67:D67"/>
    <mergeCell ref="E67:G67"/>
    <mergeCell ref="H67:Q67"/>
    <mergeCell ref="C68:D68"/>
    <mergeCell ref="E68:G68"/>
    <mergeCell ref="H68:Q68"/>
    <mergeCell ref="C63:D63"/>
    <mergeCell ref="E63:G63"/>
    <mergeCell ref="H63:Q63"/>
    <mergeCell ref="C64:D64"/>
    <mergeCell ref="E64:G64"/>
    <mergeCell ref="H64:Q64"/>
    <mergeCell ref="C65:D65"/>
    <mergeCell ref="E65:G65"/>
    <mergeCell ref="H65:Q65"/>
    <mergeCell ref="C60:D60"/>
    <mergeCell ref="E60:G60"/>
    <mergeCell ref="H60:Q60"/>
    <mergeCell ref="C61:D61"/>
    <mergeCell ref="E61:G61"/>
    <mergeCell ref="H61:Q61"/>
    <mergeCell ref="C62:D62"/>
    <mergeCell ref="E62:G62"/>
    <mergeCell ref="H62:Q62"/>
    <mergeCell ref="C57:D57"/>
    <mergeCell ref="E57:G57"/>
    <mergeCell ref="H57:Q57"/>
    <mergeCell ref="C58:D58"/>
    <mergeCell ref="E58:G58"/>
    <mergeCell ref="H58:Q58"/>
    <mergeCell ref="C59:D59"/>
    <mergeCell ref="E59:G59"/>
    <mergeCell ref="H59:Q59"/>
    <mergeCell ref="C54:D54"/>
    <mergeCell ref="E54:G54"/>
    <mergeCell ref="H54:Q54"/>
    <mergeCell ref="C55:D55"/>
    <mergeCell ref="E55:G55"/>
    <mergeCell ref="H55:Q55"/>
    <mergeCell ref="C56:D56"/>
    <mergeCell ref="E56:G56"/>
    <mergeCell ref="H56:Q56"/>
    <mergeCell ref="C51:D51"/>
    <mergeCell ref="E51:G51"/>
    <mergeCell ref="H51:Q51"/>
    <mergeCell ref="C52:D52"/>
    <mergeCell ref="E52:G52"/>
    <mergeCell ref="H52:Q52"/>
    <mergeCell ref="C53:D53"/>
    <mergeCell ref="E53:G53"/>
    <mergeCell ref="H53:Q53"/>
    <mergeCell ref="C48:D48"/>
    <mergeCell ref="E48:G48"/>
    <mergeCell ref="H48:Q48"/>
    <mergeCell ref="C49:D49"/>
    <mergeCell ref="E49:G49"/>
    <mergeCell ref="H49:Q49"/>
    <mergeCell ref="C50:D50"/>
    <mergeCell ref="E50:G50"/>
    <mergeCell ref="H50:Q50"/>
    <mergeCell ref="C45:D45"/>
    <mergeCell ref="E45:G45"/>
    <mergeCell ref="H45:Q45"/>
    <mergeCell ref="C46:D46"/>
    <mergeCell ref="E46:G46"/>
    <mergeCell ref="H46:Q46"/>
    <mergeCell ref="C47:D47"/>
    <mergeCell ref="E47:G47"/>
    <mergeCell ref="H47:Q47"/>
    <mergeCell ref="C42:D42"/>
    <mergeCell ref="E42:G42"/>
    <mergeCell ref="H42:Q42"/>
    <mergeCell ref="C43:D43"/>
    <mergeCell ref="E43:G43"/>
    <mergeCell ref="H43:Q43"/>
    <mergeCell ref="C44:D44"/>
    <mergeCell ref="E44:G44"/>
    <mergeCell ref="H44:Q44"/>
    <mergeCell ref="C39:D39"/>
    <mergeCell ref="E39:G39"/>
    <mergeCell ref="H39:Q39"/>
    <mergeCell ref="C40:D40"/>
    <mergeCell ref="E40:G40"/>
    <mergeCell ref="H40:Q40"/>
    <mergeCell ref="C41:D41"/>
    <mergeCell ref="E41:G41"/>
    <mergeCell ref="H41:Q41"/>
    <mergeCell ref="C36:D36"/>
    <mergeCell ref="E36:G36"/>
    <mergeCell ref="H36:Q36"/>
    <mergeCell ref="C37:D37"/>
    <mergeCell ref="E37:G37"/>
    <mergeCell ref="H37:Q37"/>
    <mergeCell ref="C38:D38"/>
    <mergeCell ref="E38:G38"/>
    <mergeCell ref="H38:Q38"/>
    <mergeCell ref="C33:D33"/>
    <mergeCell ref="E33:G33"/>
    <mergeCell ref="H33:Q33"/>
    <mergeCell ref="C34:D34"/>
    <mergeCell ref="E34:G34"/>
    <mergeCell ref="H34:Q34"/>
    <mergeCell ref="C35:D35"/>
    <mergeCell ref="E35:G35"/>
    <mergeCell ref="H35:Q35"/>
    <mergeCell ref="C30:D30"/>
    <mergeCell ref="E30:G30"/>
    <mergeCell ref="H30:Q30"/>
    <mergeCell ref="C31:D31"/>
    <mergeCell ref="E31:G31"/>
    <mergeCell ref="H31:Q31"/>
    <mergeCell ref="C32:D32"/>
    <mergeCell ref="E32:G32"/>
    <mergeCell ref="H32:Q32"/>
    <mergeCell ref="C27:D27"/>
    <mergeCell ref="E27:G27"/>
    <mergeCell ref="H27:Q27"/>
    <mergeCell ref="C28:D28"/>
    <mergeCell ref="E28:G28"/>
    <mergeCell ref="H28:Q28"/>
    <mergeCell ref="C29:D29"/>
    <mergeCell ref="E29:G29"/>
    <mergeCell ref="H29:Q29"/>
    <mergeCell ref="C24:D24"/>
    <mergeCell ref="E24:G24"/>
    <mergeCell ref="H24:Q24"/>
    <mergeCell ref="C25:D25"/>
    <mergeCell ref="E25:G25"/>
    <mergeCell ref="H25:Q25"/>
    <mergeCell ref="C26:D26"/>
    <mergeCell ref="E26:G26"/>
    <mergeCell ref="H26:Q26"/>
    <mergeCell ref="C21:D21"/>
    <mergeCell ref="E21:G21"/>
    <mergeCell ref="H21:Q21"/>
    <mergeCell ref="C22:D22"/>
    <mergeCell ref="E22:G22"/>
    <mergeCell ref="H22:Q22"/>
    <mergeCell ref="C23:D23"/>
    <mergeCell ref="E23:G23"/>
    <mergeCell ref="H23:Q23"/>
    <mergeCell ref="C18:D18"/>
    <mergeCell ref="E18:G18"/>
    <mergeCell ref="H18:Q18"/>
    <mergeCell ref="C19:D19"/>
    <mergeCell ref="E19:G19"/>
    <mergeCell ref="H19:Q19"/>
    <mergeCell ref="C20:D20"/>
    <mergeCell ref="E20:G20"/>
    <mergeCell ref="H20:Q20"/>
    <mergeCell ref="C15:D15"/>
    <mergeCell ref="E15:G15"/>
    <mergeCell ref="H15:Q15"/>
    <mergeCell ref="C16:D16"/>
    <mergeCell ref="E16:G16"/>
    <mergeCell ref="H16:Q16"/>
    <mergeCell ref="C17:D17"/>
    <mergeCell ref="E17:G17"/>
    <mergeCell ref="H17:Q17"/>
    <mergeCell ref="C12:D12"/>
    <mergeCell ref="E12:G12"/>
    <mergeCell ref="H12:Q12"/>
    <mergeCell ref="C13:D13"/>
    <mergeCell ref="E13:G13"/>
    <mergeCell ref="H13:Q13"/>
    <mergeCell ref="C14:D14"/>
    <mergeCell ref="E14:G14"/>
    <mergeCell ref="H14:Q14"/>
    <mergeCell ref="C9:D9"/>
    <mergeCell ref="E9:G9"/>
    <mergeCell ref="H9:Q9"/>
    <mergeCell ref="C10:D10"/>
    <mergeCell ref="E10:G10"/>
    <mergeCell ref="H10:Q10"/>
    <mergeCell ref="C11:D11"/>
    <mergeCell ref="E11:G11"/>
    <mergeCell ref="H11:Q11"/>
  </mergeCells>
  <dataValidations count="1">
    <dataValidation allowBlank="1" showInputMessage="1" showErrorMessage="1" prompt="O título da folha de cálculo encontra-se nesta célula" sqref="B1 I1" xr:uid="{00000000-0002-0000-1500-000000000000}"/>
  </dataValidations>
  <hyperlinks>
    <hyperlink ref="B2" location="Atividade!A1" display="&lt; Voltar ao ínicio" xr:uid="{00000000-0004-0000-1500-000000000000}"/>
  </hyperlinks>
  <pageMargins left="0.25" right="0.25" top="0.75" bottom="0.75" header="0.3" footer="0.3"/>
  <pageSetup paperSize="9" scale="59" fitToHeight="0" orientation="landscape"/>
  <rowBreaks count="2" manualBreakCount="2">
    <brk id="32" max="16" man="1"/>
    <brk id="55" max="16" man="1"/>
  </rowBreaks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Folha6">
    <pageSetUpPr fitToPage="1"/>
  </sheetPr>
  <dimension ref="A1:AQ103"/>
  <sheetViews>
    <sheetView zoomScale="80" zoomScaleNormal="80" workbookViewId="0">
      <selection activeCell="A3" sqref="A3"/>
    </sheetView>
  </sheetViews>
  <sheetFormatPr defaultColWidth="9" defaultRowHeight="15"/>
  <cols>
    <col min="1" max="1" width="3.375" style="14" customWidth="1"/>
    <col min="2" max="2" width="17.375" style="14" customWidth="1"/>
    <col min="3" max="3" width="13.875" style="14" customWidth="1"/>
    <col min="4" max="4" width="13.125" style="14" customWidth="1"/>
    <col min="5" max="5" width="15.875" style="14" customWidth="1"/>
    <col min="6" max="6" width="18.375" style="14" customWidth="1"/>
    <col min="7" max="8" width="14.875" style="14" customWidth="1"/>
    <col min="9" max="9" width="12.75" style="14" customWidth="1"/>
    <col min="10" max="10" width="8.5" style="14" customWidth="1"/>
    <col min="11" max="11" width="17.625" style="14" customWidth="1"/>
    <col min="12" max="12" width="8.5" style="14" customWidth="1"/>
    <col min="13" max="13" width="17.625" style="14" customWidth="1"/>
    <col min="14" max="14" width="8.5" style="14" customWidth="1"/>
    <col min="15" max="15" width="17.625" style="14" customWidth="1"/>
    <col min="16" max="16" width="8.5" style="14" customWidth="1"/>
    <col min="17" max="17" width="17.625" style="14" customWidth="1"/>
    <col min="18" max="18" width="8.5" style="14" customWidth="1"/>
    <col min="19" max="19" width="17.625" style="14" customWidth="1"/>
    <col min="20" max="20" width="8.5" style="14" customWidth="1"/>
    <col min="21" max="21" width="17.625" style="14" customWidth="1"/>
    <col min="22" max="22" width="8.5" style="14" customWidth="1"/>
    <col min="23" max="23" width="17.625" style="14" customWidth="1"/>
    <col min="24" max="24" width="8.5" style="14" customWidth="1"/>
    <col min="25" max="25" width="17.625" style="14" customWidth="1"/>
    <col min="26" max="26" width="8.5" style="14" customWidth="1"/>
    <col min="27" max="27" width="17.625" style="14" customWidth="1"/>
    <col min="28" max="28" width="8.5" style="14" customWidth="1"/>
    <col min="29" max="29" width="17.625" style="14" customWidth="1"/>
    <col min="30" max="30" width="8.5" style="14" customWidth="1"/>
    <col min="31" max="31" width="17.625" style="14" customWidth="1"/>
    <col min="32" max="32" width="8.5" style="14" customWidth="1"/>
    <col min="33" max="33" width="17.625" style="14" customWidth="1"/>
    <col min="34" max="34" width="9.25" style="14" hidden="1" customWidth="1"/>
    <col min="35" max="35" width="11.75" style="14" hidden="1" customWidth="1"/>
    <col min="36" max="36" width="16.375" style="14" hidden="1" customWidth="1"/>
    <col min="37" max="38" width="9" style="14" hidden="1" customWidth="1"/>
    <col min="39" max="16384" width="9" style="14"/>
  </cols>
  <sheetData>
    <row r="1" spans="1:37" ht="23.25">
      <c r="A1" s="146"/>
      <c r="B1" s="64" t="s">
        <v>632</v>
      </c>
      <c r="C1" s="146"/>
      <c r="D1" s="146"/>
      <c r="E1" s="146"/>
      <c r="F1" s="146"/>
      <c r="G1" s="65" t="s">
        <v>192</v>
      </c>
      <c r="H1" s="36">
        <f>Atividade!L3</f>
        <v>0</v>
      </c>
      <c r="I1" s="66" t="s">
        <v>141</v>
      </c>
      <c r="J1" s="36">
        <f>Atividade!I3</f>
        <v>2021</v>
      </c>
      <c r="K1" s="36"/>
      <c r="L1" s="147"/>
      <c r="M1" s="146"/>
      <c r="N1" s="146"/>
      <c r="O1" s="146"/>
      <c r="P1" s="146"/>
      <c r="Q1" s="146"/>
      <c r="R1" s="146"/>
      <c r="S1" s="146"/>
      <c r="T1" s="146"/>
      <c r="U1" s="146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40"/>
      <c r="AK1" s="40"/>
    </row>
    <row r="2" spans="1:37" ht="15.75">
      <c r="A2" s="148"/>
      <c r="B2" s="69" t="s">
        <v>193</v>
      </c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  <c r="U2" s="148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</row>
    <row r="3" spans="1:37">
      <c r="A3" s="71" t="s">
        <v>194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</row>
    <row r="4" spans="1:37">
      <c r="A4" s="71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</row>
    <row r="5" spans="1:37">
      <c r="A5" s="71"/>
      <c r="B5" s="471" t="s">
        <v>635</v>
      </c>
      <c r="C5" s="471"/>
      <c r="D5" s="471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</row>
    <row r="6" spans="1:37">
      <c r="A6" s="71"/>
      <c r="B6" s="471" t="s">
        <v>636</v>
      </c>
      <c r="C6" s="471"/>
      <c r="D6" s="471"/>
      <c r="E6" s="149"/>
      <c r="F6" s="149"/>
      <c r="G6" s="149"/>
      <c r="H6" s="149"/>
      <c r="I6" s="149"/>
      <c r="J6" s="149"/>
      <c r="K6" s="149"/>
      <c r="L6" s="149"/>
      <c r="M6" s="14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</row>
    <row r="7" spans="1:37" ht="12" customHeight="1">
      <c r="A7" s="71"/>
      <c r="B7" s="149" t="s">
        <v>170</v>
      </c>
      <c r="C7" s="149" t="s">
        <v>171</v>
      </c>
      <c r="D7" s="149" t="s">
        <v>172</v>
      </c>
      <c r="E7" s="149" t="s">
        <v>173</v>
      </c>
      <c r="F7" s="149" t="s">
        <v>174</v>
      </c>
      <c r="G7" s="149" t="s">
        <v>175</v>
      </c>
      <c r="H7" s="149" t="s">
        <v>176</v>
      </c>
      <c r="I7" s="149" t="s">
        <v>177</v>
      </c>
      <c r="J7" s="149" t="s">
        <v>178</v>
      </c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</row>
    <row r="9" spans="1:37">
      <c r="A9" s="19"/>
      <c r="B9" s="149" t="s">
        <v>278</v>
      </c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</row>
    <row r="10" spans="1:37" ht="29.25" customHeight="1">
      <c r="A10" s="108"/>
      <c r="B10" s="109" t="s">
        <v>637</v>
      </c>
      <c r="C10" s="110"/>
      <c r="D10" s="110"/>
      <c r="E10" s="110"/>
      <c r="F10" s="110"/>
      <c r="G10" s="110"/>
      <c r="H10" s="110"/>
      <c r="I10" s="110"/>
      <c r="J10" s="110"/>
      <c r="K10" s="110"/>
      <c r="L10" s="110"/>
      <c r="M10" s="110"/>
      <c r="N10" s="110"/>
      <c r="O10" s="110"/>
      <c r="P10" s="110"/>
      <c r="Q10" s="111"/>
      <c r="R10" s="111"/>
      <c r="S10" s="111"/>
      <c r="T10" s="111"/>
      <c r="U10" s="111"/>
    </row>
    <row r="11" spans="1:37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</row>
    <row r="12" spans="1:37" ht="15.75">
      <c r="A12" s="19"/>
      <c r="B12" s="84" t="s">
        <v>638</v>
      </c>
      <c r="C12" s="19"/>
      <c r="D12" s="19"/>
      <c r="E12" s="19"/>
      <c r="F12" s="19"/>
      <c r="G12" s="19"/>
      <c r="I12" s="84" t="s">
        <v>639</v>
      </c>
      <c r="J12" s="19"/>
      <c r="K12" s="19"/>
      <c r="L12" s="19"/>
      <c r="M12" s="19"/>
      <c r="N12" s="19"/>
      <c r="O12" s="19"/>
      <c r="P12" s="19"/>
      <c r="Q12" s="19"/>
      <c r="R12" s="19"/>
    </row>
    <row r="13" spans="1:37" ht="42.75" customHeight="1">
      <c r="A13" s="19"/>
      <c r="B13" s="178" t="s">
        <v>640</v>
      </c>
      <c r="C13" s="178" t="s">
        <v>641</v>
      </c>
      <c r="D13" s="178" t="s">
        <v>243</v>
      </c>
      <c r="E13" s="179" t="s">
        <v>642</v>
      </c>
      <c r="F13" s="789" t="s">
        <v>197</v>
      </c>
      <c r="G13" s="789"/>
      <c r="H13" s="19"/>
      <c r="I13" s="789" t="s">
        <v>640</v>
      </c>
      <c r="J13" s="789"/>
      <c r="K13" s="789" t="s">
        <v>641</v>
      </c>
      <c r="L13" s="789"/>
      <c r="M13" s="789" t="s">
        <v>243</v>
      </c>
      <c r="N13" s="789"/>
      <c r="O13" s="789" t="s">
        <v>642</v>
      </c>
      <c r="P13" s="789"/>
      <c r="Q13" s="789" t="s">
        <v>643</v>
      </c>
      <c r="R13" s="789"/>
      <c r="S13" s="789" t="s">
        <v>197</v>
      </c>
      <c r="T13" s="789"/>
      <c r="U13" s="789"/>
    </row>
    <row r="14" spans="1:37" ht="22.5" customHeight="1">
      <c r="A14" s="19"/>
      <c r="B14" s="180">
        <v>1</v>
      </c>
      <c r="C14" s="180"/>
      <c r="D14" s="181" t="s">
        <v>214</v>
      </c>
      <c r="E14" s="182" t="s">
        <v>214</v>
      </c>
      <c r="F14" s="790"/>
      <c r="G14" s="790"/>
      <c r="H14" s="19"/>
      <c r="I14" s="675">
        <v>1</v>
      </c>
      <c r="J14" s="675"/>
      <c r="K14" s="675"/>
      <c r="L14" s="675"/>
      <c r="M14" s="791" t="s">
        <v>214</v>
      </c>
      <c r="N14" s="791"/>
      <c r="O14" s="792" t="s">
        <v>214</v>
      </c>
      <c r="P14" s="792"/>
      <c r="Q14" s="793"/>
      <c r="R14" s="793"/>
      <c r="S14" s="790"/>
      <c r="T14" s="790"/>
      <c r="U14" s="790"/>
    </row>
    <row r="15" spans="1:37" ht="22.5" customHeight="1">
      <c r="A15" s="19"/>
      <c r="B15" s="180">
        <v>2</v>
      </c>
      <c r="C15" s="180"/>
      <c r="D15" s="181" t="s">
        <v>214</v>
      </c>
      <c r="E15" s="182" t="s">
        <v>214</v>
      </c>
      <c r="F15" s="790"/>
      <c r="G15" s="790"/>
      <c r="H15" s="19"/>
      <c r="I15" s="675">
        <v>2</v>
      </c>
      <c r="J15" s="675"/>
      <c r="K15" s="675"/>
      <c r="L15" s="675"/>
      <c r="M15" s="791" t="s">
        <v>214</v>
      </c>
      <c r="N15" s="791"/>
      <c r="O15" s="792" t="s">
        <v>214</v>
      </c>
      <c r="P15" s="792"/>
      <c r="Q15" s="793"/>
      <c r="R15" s="793"/>
      <c r="S15" s="790"/>
      <c r="T15" s="790"/>
      <c r="U15" s="790"/>
    </row>
    <row r="16" spans="1:37" ht="22.5" customHeight="1">
      <c r="A16" s="19"/>
      <c r="B16" s="180">
        <v>3</v>
      </c>
      <c r="C16" s="180"/>
      <c r="D16" s="181" t="s">
        <v>214</v>
      </c>
      <c r="E16" s="182" t="s">
        <v>214</v>
      </c>
      <c r="F16" s="790"/>
      <c r="G16" s="790"/>
      <c r="H16" s="19"/>
      <c r="I16" s="675">
        <v>3</v>
      </c>
      <c r="J16" s="675"/>
      <c r="K16" s="675"/>
      <c r="L16" s="675"/>
      <c r="M16" s="791" t="s">
        <v>214</v>
      </c>
      <c r="N16" s="791"/>
      <c r="O16" s="792" t="s">
        <v>214</v>
      </c>
      <c r="P16" s="792"/>
      <c r="Q16" s="793"/>
      <c r="R16" s="793"/>
      <c r="S16" s="790"/>
      <c r="T16" s="790"/>
      <c r="U16" s="790"/>
    </row>
    <row r="17" spans="1:21" ht="22.5" customHeight="1">
      <c r="A17" s="19"/>
      <c r="B17" s="180">
        <v>4</v>
      </c>
      <c r="C17" s="180"/>
      <c r="D17" s="181" t="s">
        <v>214</v>
      </c>
      <c r="E17" s="182" t="s">
        <v>214</v>
      </c>
      <c r="F17" s="790"/>
      <c r="G17" s="790"/>
      <c r="H17" s="19"/>
      <c r="I17" s="675">
        <v>4</v>
      </c>
      <c r="J17" s="675"/>
      <c r="K17" s="675"/>
      <c r="L17" s="675"/>
      <c r="M17" s="791" t="s">
        <v>214</v>
      </c>
      <c r="N17" s="791"/>
      <c r="O17" s="792" t="s">
        <v>214</v>
      </c>
      <c r="P17" s="792"/>
      <c r="Q17" s="793"/>
      <c r="R17" s="793"/>
      <c r="S17" s="790"/>
      <c r="T17" s="790"/>
      <c r="U17" s="790"/>
    </row>
    <row r="18" spans="1:21" ht="22.5" customHeight="1">
      <c r="A18" s="19"/>
      <c r="B18" s="180">
        <v>5</v>
      </c>
      <c r="C18" s="180"/>
      <c r="D18" s="181" t="s">
        <v>214</v>
      </c>
      <c r="E18" s="182" t="s">
        <v>214</v>
      </c>
      <c r="F18" s="790"/>
      <c r="G18" s="790"/>
      <c r="H18" s="19"/>
      <c r="I18" s="675">
        <v>5</v>
      </c>
      <c r="J18" s="675"/>
      <c r="K18" s="675"/>
      <c r="L18" s="675"/>
      <c r="M18" s="791" t="s">
        <v>214</v>
      </c>
      <c r="N18" s="791"/>
      <c r="O18" s="792" t="s">
        <v>214</v>
      </c>
      <c r="P18" s="792"/>
      <c r="Q18" s="793"/>
      <c r="R18" s="793"/>
      <c r="S18" s="790"/>
      <c r="T18" s="790"/>
      <c r="U18" s="790"/>
    </row>
    <row r="19" spans="1:21" ht="22.5" customHeight="1">
      <c r="A19" s="19"/>
      <c r="B19" s="180">
        <v>6</v>
      </c>
      <c r="C19" s="180"/>
      <c r="D19" s="181" t="s">
        <v>214</v>
      </c>
      <c r="E19" s="182" t="s">
        <v>214</v>
      </c>
      <c r="F19" s="790"/>
      <c r="G19" s="790"/>
      <c r="H19" s="19"/>
      <c r="I19" s="675">
        <v>6</v>
      </c>
      <c r="J19" s="675"/>
      <c r="K19" s="675"/>
      <c r="L19" s="675"/>
      <c r="M19" s="791" t="s">
        <v>214</v>
      </c>
      <c r="N19" s="791"/>
      <c r="O19" s="792" t="s">
        <v>214</v>
      </c>
      <c r="P19" s="792"/>
      <c r="Q19" s="793"/>
      <c r="R19" s="793"/>
      <c r="S19" s="790"/>
      <c r="T19" s="790"/>
      <c r="U19" s="790"/>
    </row>
    <row r="20" spans="1:21" ht="22.5" customHeight="1">
      <c r="A20" s="19"/>
      <c r="B20" s="180">
        <v>7</v>
      </c>
      <c r="C20" s="180"/>
      <c r="D20" s="181" t="s">
        <v>214</v>
      </c>
      <c r="E20" s="182" t="s">
        <v>214</v>
      </c>
      <c r="F20" s="790"/>
      <c r="G20" s="790"/>
      <c r="H20" s="19"/>
      <c r="I20" s="675">
        <v>7</v>
      </c>
      <c r="J20" s="675"/>
      <c r="K20" s="675"/>
      <c r="L20" s="675"/>
      <c r="M20" s="791" t="s">
        <v>214</v>
      </c>
      <c r="N20" s="791"/>
      <c r="O20" s="792" t="s">
        <v>214</v>
      </c>
      <c r="P20" s="792"/>
      <c r="Q20" s="793"/>
      <c r="R20" s="793"/>
      <c r="S20" s="790"/>
      <c r="T20" s="790"/>
      <c r="U20" s="790"/>
    </row>
    <row r="21" spans="1:21" ht="22.5" customHeight="1">
      <c r="A21" s="19"/>
      <c r="B21" s="180">
        <v>8</v>
      </c>
      <c r="C21" s="180"/>
      <c r="D21" s="181" t="s">
        <v>214</v>
      </c>
      <c r="E21" s="182" t="s">
        <v>214</v>
      </c>
      <c r="F21" s="790"/>
      <c r="G21" s="790"/>
      <c r="H21" s="19"/>
      <c r="I21" s="675">
        <v>8</v>
      </c>
      <c r="J21" s="675"/>
      <c r="K21" s="675"/>
      <c r="L21" s="675"/>
      <c r="M21" s="791" t="s">
        <v>214</v>
      </c>
      <c r="N21" s="791"/>
      <c r="O21" s="792" t="s">
        <v>214</v>
      </c>
      <c r="P21" s="792"/>
      <c r="Q21" s="793"/>
      <c r="R21" s="793"/>
      <c r="S21" s="790"/>
      <c r="T21" s="790"/>
      <c r="U21" s="790"/>
    </row>
    <row r="22" spans="1:21" ht="22.5" customHeight="1">
      <c r="A22" s="19"/>
      <c r="B22" s="180">
        <v>9</v>
      </c>
      <c r="C22" s="180"/>
      <c r="D22" s="181" t="s">
        <v>214</v>
      </c>
      <c r="E22" s="182" t="s">
        <v>214</v>
      </c>
      <c r="F22" s="790"/>
      <c r="G22" s="790"/>
      <c r="H22" s="19"/>
      <c r="I22" s="675">
        <v>9</v>
      </c>
      <c r="J22" s="675"/>
      <c r="K22" s="675"/>
      <c r="L22" s="675"/>
      <c r="M22" s="791" t="s">
        <v>214</v>
      </c>
      <c r="N22" s="791"/>
      <c r="O22" s="792" t="s">
        <v>214</v>
      </c>
      <c r="P22" s="792"/>
      <c r="Q22" s="793"/>
      <c r="R22" s="793"/>
      <c r="S22" s="790"/>
      <c r="T22" s="790"/>
      <c r="U22" s="790"/>
    </row>
    <row r="23" spans="1:21" ht="22.5" customHeight="1">
      <c r="A23" s="19"/>
      <c r="B23" s="180">
        <v>10</v>
      </c>
      <c r="C23" s="180"/>
      <c r="D23" s="181" t="s">
        <v>214</v>
      </c>
      <c r="E23" s="182" t="s">
        <v>214</v>
      </c>
      <c r="F23" s="790"/>
      <c r="G23" s="790"/>
      <c r="H23" s="19"/>
      <c r="I23" s="675">
        <v>10</v>
      </c>
      <c r="J23" s="675"/>
      <c r="K23" s="675"/>
      <c r="L23" s="675"/>
      <c r="M23" s="791" t="s">
        <v>214</v>
      </c>
      <c r="N23" s="791"/>
      <c r="O23" s="792" t="s">
        <v>214</v>
      </c>
      <c r="P23" s="792"/>
      <c r="Q23" s="793"/>
      <c r="R23" s="793"/>
      <c r="S23" s="790"/>
      <c r="T23" s="790"/>
      <c r="U23" s="790"/>
    </row>
    <row r="24" spans="1:21" ht="22.5" customHeight="1">
      <c r="A24" s="19"/>
      <c r="B24" s="180">
        <v>11</v>
      </c>
      <c r="C24" s="180"/>
      <c r="D24" s="181" t="s">
        <v>214</v>
      </c>
      <c r="E24" s="182" t="s">
        <v>214</v>
      </c>
      <c r="F24" s="790"/>
      <c r="G24" s="790"/>
      <c r="H24" s="19"/>
      <c r="I24" s="675">
        <v>11</v>
      </c>
      <c r="J24" s="675"/>
      <c r="K24" s="675"/>
      <c r="L24" s="675"/>
      <c r="M24" s="791" t="s">
        <v>214</v>
      </c>
      <c r="N24" s="791"/>
      <c r="O24" s="792" t="s">
        <v>214</v>
      </c>
      <c r="P24" s="792"/>
      <c r="Q24" s="793"/>
      <c r="R24" s="793"/>
      <c r="S24" s="790"/>
      <c r="T24" s="790"/>
      <c r="U24" s="790"/>
    </row>
    <row r="25" spans="1:21" ht="22.5" customHeight="1">
      <c r="A25" s="19"/>
      <c r="B25" s="180">
        <v>12</v>
      </c>
      <c r="C25" s="180"/>
      <c r="D25" s="181" t="s">
        <v>214</v>
      </c>
      <c r="E25" s="182" t="s">
        <v>214</v>
      </c>
      <c r="F25" s="790"/>
      <c r="G25" s="790"/>
      <c r="H25" s="19"/>
      <c r="I25" s="675">
        <v>12</v>
      </c>
      <c r="J25" s="675"/>
      <c r="K25" s="675"/>
      <c r="L25" s="675"/>
      <c r="M25" s="791" t="s">
        <v>214</v>
      </c>
      <c r="N25" s="791"/>
      <c r="O25" s="792" t="s">
        <v>214</v>
      </c>
      <c r="P25" s="792"/>
      <c r="Q25" s="793"/>
      <c r="R25" s="793"/>
      <c r="S25" s="790"/>
      <c r="T25" s="790"/>
      <c r="U25" s="790"/>
    </row>
    <row r="26" spans="1:21" ht="22.5" customHeight="1">
      <c r="A26" s="19"/>
      <c r="B26" s="180">
        <v>13</v>
      </c>
      <c r="C26" s="180"/>
      <c r="D26" s="181" t="s">
        <v>214</v>
      </c>
      <c r="E26" s="182" t="s">
        <v>214</v>
      </c>
      <c r="F26" s="790"/>
      <c r="G26" s="790"/>
      <c r="H26" s="19"/>
      <c r="I26" s="675">
        <v>13</v>
      </c>
      <c r="J26" s="675"/>
      <c r="K26" s="675"/>
      <c r="L26" s="675"/>
      <c r="M26" s="791" t="s">
        <v>214</v>
      </c>
      <c r="N26" s="791"/>
      <c r="O26" s="792" t="s">
        <v>214</v>
      </c>
      <c r="P26" s="792"/>
      <c r="Q26" s="793"/>
      <c r="R26" s="793"/>
      <c r="S26" s="790"/>
      <c r="T26" s="790"/>
      <c r="U26" s="790"/>
    </row>
    <row r="27" spans="1:21" ht="22.5" customHeight="1">
      <c r="A27" s="19"/>
      <c r="B27" s="180">
        <v>14</v>
      </c>
      <c r="C27" s="180"/>
      <c r="D27" s="181" t="s">
        <v>214</v>
      </c>
      <c r="E27" s="182" t="s">
        <v>214</v>
      </c>
      <c r="F27" s="790"/>
      <c r="G27" s="790"/>
      <c r="H27" s="19"/>
      <c r="I27" s="675">
        <v>14</v>
      </c>
      <c r="J27" s="675"/>
      <c r="K27" s="675"/>
      <c r="L27" s="675"/>
      <c r="M27" s="791" t="s">
        <v>214</v>
      </c>
      <c r="N27" s="791"/>
      <c r="O27" s="792" t="s">
        <v>214</v>
      </c>
      <c r="P27" s="792"/>
      <c r="Q27" s="793"/>
      <c r="R27" s="793"/>
      <c r="S27" s="790"/>
      <c r="T27" s="790"/>
      <c r="U27" s="790"/>
    </row>
    <row r="28" spans="1:21" ht="22.5" customHeight="1">
      <c r="A28" s="19"/>
      <c r="B28" s="180">
        <v>15</v>
      </c>
      <c r="C28" s="180"/>
      <c r="D28" s="181" t="s">
        <v>214</v>
      </c>
      <c r="E28" s="182" t="s">
        <v>214</v>
      </c>
      <c r="F28" s="790"/>
      <c r="G28" s="790"/>
      <c r="H28" s="19"/>
      <c r="I28" s="675">
        <v>15</v>
      </c>
      <c r="J28" s="675"/>
      <c r="K28" s="675"/>
      <c r="L28" s="675"/>
      <c r="M28" s="791" t="s">
        <v>214</v>
      </c>
      <c r="N28" s="791"/>
      <c r="O28" s="792" t="s">
        <v>214</v>
      </c>
      <c r="P28" s="792"/>
      <c r="Q28" s="793"/>
      <c r="R28" s="793"/>
      <c r="S28" s="790"/>
      <c r="T28" s="790"/>
      <c r="U28" s="790"/>
    </row>
    <row r="29" spans="1:21" ht="22.5" customHeight="1">
      <c r="A29" s="19"/>
      <c r="B29" s="180">
        <v>16</v>
      </c>
      <c r="C29" s="180"/>
      <c r="D29" s="181" t="s">
        <v>214</v>
      </c>
      <c r="E29" s="182" t="s">
        <v>214</v>
      </c>
      <c r="F29" s="790"/>
      <c r="G29" s="790"/>
      <c r="H29" s="19"/>
      <c r="I29" s="675">
        <v>16</v>
      </c>
      <c r="J29" s="675"/>
      <c r="K29" s="675"/>
      <c r="L29" s="675"/>
      <c r="M29" s="791" t="s">
        <v>214</v>
      </c>
      <c r="N29" s="791"/>
      <c r="O29" s="792" t="s">
        <v>214</v>
      </c>
      <c r="P29" s="792"/>
      <c r="Q29" s="793"/>
      <c r="R29" s="793"/>
      <c r="S29" s="790"/>
      <c r="T29" s="790"/>
      <c r="U29" s="790"/>
    </row>
    <row r="30" spans="1:21" ht="22.5" customHeight="1">
      <c r="A30" s="19"/>
      <c r="B30" s="180">
        <v>17</v>
      </c>
      <c r="C30" s="180"/>
      <c r="D30" s="181" t="s">
        <v>214</v>
      </c>
      <c r="E30" s="182" t="s">
        <v>214</v>
      </c>
      <c r="F30" s="790"/>
      <c r="G30" s="790"/>
      <c r="H30" s="19"/>
      <c r="I30" s="675">
        <v>17</v>
      </c>
      <c r="J30" s="675"/>
      <c r="K30" s="675"/>
      <c r="L30" s="675"/>
      <c r="M30" s="791" t="s">
        <v>214</v>
      </c>
      <c r="N30" s="791"/>
      <c r="O30" s="792" t="s">
        <v>214</v>
      </c>
      <c r="P30" s="792"/>
      <c r="Q30" s="793"/>
      <c r="R30" s="793"/>
      <c r="S30" s="790"/>
      <c r="T30" s="790"/>
      <c r="U30" s="790"/>
    </row>
    <row r="31" spans="1:21" ht="22.5" customHeight="1">
      <c r="A31" s="19"/>
      <c r="B31" s="180">
        <v>18</v>
      </c>
      <c r="C31" s="180"/>
      <c r="D31" s="181" t="s">
        <v>214</v>
      </c>
      <c r="E31" s="182" t="s">
        <v>214</v>
      </c>
      <c r="F31" s="790"/>
      <c r="G31" s="790"/>
      <c r="H31" s="19"/>
      <c r="I31" s="675">
        <v>18</v>
      </c>
      <c r="J31" s="675"/>
      <c r="K31" s="675"/>
      <c r="L31" s="675"/>
      <c r="M31" s="791" t="s">
        <v>214</v>
      </c>
      <c r="N31" s="791"/>
      <c r="O31" s="792" t="s">
        <v>214</v>
      </c>
      <c r="P31" s="792"/>
      <c r="Q31" s="793"/>
      <c r="R31" s="793"/>
      <c r="S31" s="790"/>
      <c r="T31" s="790"/>
      <c r="U31" s="790"/>
    </row>
    <row r="32" spans="1:21" ht="22.5" customHeight="1">
      <c r="A32" s="19"/>
      <c r="B32" s="180">
        <v>19</v>
      </c>
      <c r="C32" s="180"/>
      <c r="D32" s="181" t="s">
        <v>214</v>
      </c>
      <c r="E32" s="182" t="s">
        <v>214</v>
      </c>
      <c r="F32" s="790"/>
      <c r="G32" s="790"/>
      <c r="H32" s="19"/>
      <c r="I32" s="675">
        <v>19</v>
      </c>
      <c r="J32" s="675"/>
      <c r="K32" s="675"/>
      <c r="L32" s="675"/>
      <c r="M32" s="791" t="s">
        <v>214</v>
      </c>
      <c r="N32" s="791"/>
      <c r="O32" s="792" t="s">
        <v>214</v>
      </c>
      <c r="P32" s="792"/>
      <c r="Q32" s="793"/>
      <c r="R32" s="793"/>
      <c r="S32" s="790"/>
      <c r="T32" s="790"/>
      <c r="U32" s="790"/>
    </row>
    <row r="33" spans="1:21" ht="22.5" customHeight="1">
      <c r="A33" s="19"/>
      <c r="B33" s="180">
        <v>20</v>
      </c>
      <c r="C33" s="180"/>
      <c r="D33" s="181" t="s">
        <v>214</v>
      </c>
      <c r="E33" s="182" t="s">
        <v>214</v>
      </c>
      <c r="F33" s="790"/>
      <c r="G33" s="790"/>
      <c r="H33" s="19"/>
      <c r="I33" s="675">
        <v>20</v>
      </c>
      <c r="J33" s="675"/>
      <c r="K33" s="675"/>
      <c r="L33" s="675"/>
      <c r="M33" s="791" t="s">
        <v>214</v>
      </c>
      <c r="N33" s="791"/>
      <c r="O33" s="792" t="s">
        <v>214</v>
      </c>
      <c r="P33" s="792"/>
      <c r="Q33" s="793"/>
      <c r="R33" s="793"/>
      <c r="S33" s="790"/>
      <c r="T33" s="790"/>
      <c r="U33" s="790"/>
    </row>
    <row r="34" spans="1:21" ht="22.5" customHeight="1">
      <c r="A34" s="19"/>
      <c r="B34" s="180">
        <v>21</v>
      </c>
      <c r="C34" s="180"/>
      <c r="D34" s="181" t="s">
        <v>214</v>
      </c>
      <c r="E34" s="182" t="s">
        <v>214</v>
      </c>
      <c r="F34" s="790"/>
      <c r="G34" s="790"/>
      <c r="H34" s="19"/>
      <c r="I34" s="675">
        <v>21</v>
      </c>
      <c r="J34" s="675"/>
      <c r="K34" s="675"/>
      <c r="L34" s="675"/>
      <c r="M34" s="791" t="s">
        <v>214</v>
      </c>
      <c r="N34" s="791"/>
      <c r="O34" s="792" t="s">
        <v>214</v>
      </c>
      <c r="P34" s="792"/>
      <c r="Q34" s="793"/>
      <c r="R34" s="793"/>
      <c r="S34" s="790"/>
      <c r="T34" s="790"/>
      <c r="U34" s="790"/>
    </row>
    <row r="35" spans="1:21" ht="22.5" customHeight="1">
      <c r="A35" s="19"/>
      <c r="B35" s="180">
        <v>22</v>
      </c>
      <c r="C35" s="180"/>
      <c r="D35" s="181" t="s">
        <v>214</v>
      </c>
      <c r="E35" s="182" t="s">
        <v>214</v>
      </c>
      <c r="F35" s="790"/>
      <c r="G35" s="790"/>
      <c r="H35" s="19"/>
      <c r="I35" s="675">
        <v>22</v>
      </c>
      <c r="J35" s="675"/>
      <c r="K35" s="675"/>
      <c r="L35" s="675"/>
      <c r="M35" s="791" t="s">
        <v>214</v>
      </c>
      <c r="N35" s="791"/>
      <c r="O35" s="792" t="s">
        <v>214</v>
      </c>
      <c r="P35" s="792"/>
      <c r="Q35" s="793"/>
      <c r="R35" s="793"/>
      <c r="S35" s="790"/>
      <c r="T35" s="790"/>
      <c r="U35" s="790"/>
    </row>
    <row r="36" spans="1:21" ht="22.5" customHeight="1">
      <c r="A36" s="19"/>
      <c r="B36" s="180">
        <v>23</v>
      </c>
      <c r="C36" s="180"/>
      <c r="D36" s="181" t="s">
        <v>214</v>
      </c>
      <c r="E36" s="182" t="s">
        <v>214</v>
      </c>
      <c r="F36" s="790"/>
      <c r="G36" s="790"/>
      <c r="H36" s="19"/>
      <c r="I36" s="675">
        <v>23</v>
      </c>
      <c r="J36" s="675"/>
      <c r="K36" s="675"/>
      <c r="L36" s="675"/>
      <c r="M36" s="791" t="s">
        <v>214</v>
      </c>
      <c r="N36" s="791"/>
      <c r="O36" s="792" t="s">
        <v>214</v>
      </c>
      <c r="P36" s="792"/>
      <c r="Q36" s="793"/>
      <c r="R36" s="793"/>
      <c r="S36" s="790"/>
      <c r="T36" s="790"/>
      <c r="U36" s="790"/>
    </row>
    <row r="37" spans="1:21" ht="22.5" customHeight="1">
      <c r="A37" s="19"/>
      <c r="B37" s="180">
        <v>24</v>
      </c>
      <c r="C37" s="180"/>
      <c r="D37" s="181" t="s">
        <v>214</v>
      </c>
      <c r="E37" s="182" t="s">
        <v>214</v>
      </c>
      <c r="F37" s="790"/>
      <c r="G37" s="790"/>
      <c r="H37" s="19"/>
      <c r="I37" s="675">
        <v>24</v>
      </c>
      <c r="J37" s="675"/>
      <c r="K37" s="675"/>
      <c r="L37" s="675"/>
      <c r="M37" s="791" t="s">
        <v>214</v>
      </c>
      <c r="N37" s="791"/>
      <c r="O37" s="792" t="s">
        <v>214</v>
      </c>
      <c r="P37" s="792"/>
      <c r="Q37" s="793"/>
      <c r="R37" s="793"/>
      <c r="S37" s="790"/>
      <c r="T37" s="790"/>
      <c r="U37" s="790"/>
    </row>
    <row r="38" spans="1:21" ht="22.5" customHeight="1">
      <c r="A38" s="19"/>
      <c r="B38" s="180">
        <v>25</v>
      </c>
      <c r="C38" s="180"/>
      <c r="D38" s="181" t="s">
        <v>214</v>
      </c>
      <c r="E38" s="182" t="s">
        <v>214</v>
      </c>
      <c r="F38" s="790"/>
      <c r="G38" s="790"/>
      <c r="H38" s="19"/>
      <c r="I38" s="675">
        <v>25</v>
      </c>
      <c r="J38" s="675"/>
      <c r="K38" s="675"/>
      <c r="L38" s="675"/>
      <c r="M38" s="791" t="s">
        <v>214</v>
      </c>
      <c r="N38" s="791"/>
      <c r="O38" s="792" t="s">
        <v>214</v>
      </c>
      <c r="P38" s="792"/>
      <c r="Q38" s="793"/>
      <c r="R38" s="793"/>
      <c r="S38" s="790"/>
      <c r="T38" s="790"/>
      <c r="U38" s="790"/>
    </row>
    <row r="39" spans="1:21" ht="22.5" customHeight="1">
      <c r="A39" s="19"/>
      <c r="B39" s="180">
        <v>26</v>
      </c>
      <c r="C39" s="180"/>
      <c r="D39" s="181" t="s">
        <v>214</v>
      </c>
      <c r="E39" s="182" t="s">
        <v>214</v>
      </c>
      <c r="F39" s="790"/>
      <c r="G39" s="790"/>
      <c r="H39" s="19"/>
      <c r="I39" s="675">
        <v>26</v>
      </c>
      <c r="J39" s="675"/>
      <c r="K39" s="675"/>
      <c r="L39" s="675"/>
      <c r="M39" s="791" t="s">
        <v>214</v>
      </c>
      <c r="N39" s="791"/>
      <c r="O39" s="792" t="s">
        <v>214</v>
      </c>
      <c r="P39" s="792"/>
      <c r="Q39" s="793"/>
      <c r="R39" s="793"/>
      <c r="S39" s="790"/>
      <c r="T39" s="790"/>
      <c r="U39" s="790"/>
    </row>
    <row r="40" spans="1:21" ht="22.5" customHeight="1">
      <c r="A40" s="19"/>
      <c r="B40" s="180">
        <v>27</v>
      </c>
      <c r="C40" s="180"/>
      <c r="D40" s="181" t="s">
        <v>214</v>
      </c>
      <c r="E40" s="182" t="s">
        <v>214</v>
      </c>
      <c r="F40" s="790"/>
      <c r="G40" s="790"/>
      <c r="H40" s="19"/>
      <c r="I40" s="675">
        <v>27</v>
      </c>
      <c r="J40" s="675"/>
      <c r="K40" s="675"/>
      <c r="L40" s="675"/>
      <c r="M40" s="791" t="s">
        <v>214</v>
      </c>
      <c r="N40" s="791"/>
      <c r="O40" s="792" t="s">
        <v>214</v>
      </c>
      <c r="P40" s="792"/>
      <c r="Q40" s="793"/>
      <c r="R40" s="793"/>
      <c r="S40" s="790"/>
      <c r="T40" s="790"/>
      <c r="U40" s="790"/>
    </row>
    <row r="41" spans="1:21" ht="22.5" customHeight="1">
      <c r="A41" s="19"/>
      <c r="B41" s="180">
        <v>28</v>
      </c>
      <c r="C41" s="180"/>
      <c r="D41" s="181" t="s">
        <v>214</v>
      </c>
      <c r="E41" s="182" t="s">
        <v>214</v>
      </c>
      <c r="F41" s="790"/>
      <c r="G41" s="790"/>
      <c r="H41" s="19"/>
      <c r="I41" s="675">
        <v>28</v>
      </c>
      <c r="J41" s="675"/>
      <c r="K41" s="675"/>
      <c r="L41" s="675"/>
      <c r="M41" s="791" t="s">
        <v>214</v>
      </c>
      <c r="N41" s="791"/>
      <c r="O41" s="792" t="s">
        <v>214</v>
      </c>
      <c r="P41" s="792"/>
      <c r="Q41" s="793"/>
      <c r="R41" s="793"/>
      <c r="S41" s="790"/>
      <c r="T41" s="790"/>
      <c r="U41" s="790"/>
    </row>
    <row r="42" spans="1:21" ht="22.5" customHeight="1">
      <c r="A42" s="19"/>
      <c r="B42" s="180">
        <v>29</v>
      </c>
      <c r="C42" s="180"/>
      <c r="D42" s="181" t="s">
        <v>214</v>
      </c>
      <c r="E42" s="182" t="s">
        <v>214</v>
      </c>
      <c r="F42" s="790"/>
      <c r="G42" s="790"/>
      <c r="H42" s="19"/>
      <c r="I42" s="675">
        <v>29</v>
      </c>
      <c r="J42" s="675"/>
      <c r="K42" s="675"/>
      <c r="L42" s="675"/>
      <c r="M42" s="791" t="s">
        <v>214</v>
      </c>
      <c r="N42" s="791"/>
      <c r="O42" s="792" t="s">
        <v>214</v>
      </c>
      <c r="P42" s="792"/>
      <c r="Q42" s="793"/>
      <c r="R42" s="793"/>
      <c r="S42" s="790"/>
      <c r="T42" s="790"/>
      <c r="U42" s="790"/>
    </row>
    <row r="43" spans="1:21" ht="22.5" customHeight="1">
      <c r="A43" s="19"/>
      <c r="B43" s="180">
        <v>30</v>
      </c>
      <c r="C43" s="180"/>
      <c r="D43" s="181" t="s">
        <v>214</v>
      </c>
      <c r="E43" s="182" t="s">
        <v>214</v>
      </c>
      <c r="F43" s="790"/>
      <c r="G43" s="790"/>
      <c r="H43" s="19"/>
      <c r="I43" s="675">
        <v>30</v>
      </c>
      <c r="J43" s="675"/>
      <c r="K43" s="675"/>
      <c r="L43" s="675"/>
      <c r="M43" s="791" t="s">
        <v>214</v>
      </c>
      <c r="N43" s="791"/>
      <c r="O43" s="792" t="s">
        <v>214</v>
      </c>
      <c r="P43" s="792"/>
      <c r="Q43" s="793"/>
      <c r="R43" s="793"/>
      <c r="S43" s="790"/>
      <c r="T43" s="790"/>
      <c r="U43" s="790"/>
    </row>
    <row r="44" spans="1:21" ht="22.5" customHeight="1">
      <c r="A44" s="19"/>
      <c r="B44" s="180">
        <v>31</v>
      </c>
      <c r="C44" s="180"/>
      <c r="D44" s="181" t="s">
        <v>214</v>
      </c>
      <c r="E44" s="182" t="s">
        <v>214</v>
      </c>
      <c r="F44" s="790"/>
      <c r="G44" s="790"/>
      <c r="H44" s="19"/>
      <c r="I44" s="675">
        <v>31</v>
      </c>
      <c r="J44" s="675"/>
      <c r="K44" s="675"/>
      <c r="L44" s="675"/>
      <c r="M44" s="791" t="s">
        <v>214</v>
      </c>
      <c r="N44" s="791"/>
      <c r="O44" s="792" t="s">
        <v>214</v>
      </c>
      <c r="P44" s="792"/>
      <c r="Q44" s="793"/>
      <c r="R44" s="793"/>
      <c r="S44" s="790"/>
      <c r="T44" s="790"/>
      <c r="U44" s="790"/>
    </row>
    <row r="45" spans="1:21" ht="22.5" customHeight="1">
      <c r="A45" s="19"/>
      <c r="B45" s="180">
        <v>32</v>
      </c>
      <c r="C45" s="180"/>
      <c r="D45" s="181" t="s">
        <v>214</v>
      </c>
      <c r="E45" s="182" t="s">
        <v>214</v>
      </c>
      <c r="F45" s="790"/>
      <c r="G45" s="790"/>
      <c r="H45" s="19"/>
      <c r="I45" s="675">
        <v>32</v>
      </c>
      <c r="J45" s="675"/>
      <c r="K45" s="675"/>
      <c r="L45" s="675"/>
      <c r="M45" s="791" t="s">
        <v>214</v>
      </c>
      <c r="N45" s="791"/>
      <c r="O45" s="792" t="s">
        <v>214</v>
      </c>
      <c r="P45" s="792"/>
      <c r="Q45" s="793"/>
      <c r="R45" s="793"/>
      <c r="S45" s="790"/>
      <c r="T45" s="790"/>
      <c r="U45" s="790"/>
    </row>
    <row r="46" spans="1:21" ht="22.5" customHeight="1">
      <c r="A46" s="19"/>
      <c r="B46" s="180">
        <v>33</v>
      </c>
      <c r="C46" s="180"/>
      <c r="D46" s="181" t="s">
        <v>214</v>
      </c>
      <c r="E46" s="182" t="s">
        <v>214</v>
      </c>
      <c r="F46" s="790"/>
      <c r="G46" s="790"/>
      <c r="H46" s="19"/>
      <c r="I46" s="675">
        <v>33</v>
      </c>
      <c r="J46" s="675"/>
      <c r="K46" s="675"/>
      <c r="L46" s="675"/>
      <c r="M46" s="791" t="s">
        <v>214</v>
      </c>
      <c r="N46" s="791"/>
      <c r="O46" s="792" t="s">
        <v>214</v>
      </c>
      <c r="P46" s="792"/>
      <c r="Q46" s="793"/>
      <c r="R46" s="793"/>
      <c r="S46" s="790"/>
      <c r="T46" s="790"/>
      <c r="U46" s="790"/>
    </row>
    <row r="47" spans="1:21" ht="22.5" customHeight="1">
      <c r="A47" s="19"/>
      <c r="B47" s="180">
        <v>34</v>
      </c>
      <c r="C47" s="180"/>
      <c r="D47" s="181" t="s">
        <v>214</v>
      </c>
      <c r="E47" s="182" t="s">
        <v>214</v>
      </c>
      <c r="F47" s="790"/>
      <c r="G47" s="790"/>
      <c r="H47" s="19"/>
      <c r="I47" s="675">
        <v>34</v>
      </c>
      <c r="J47" s="675"/>
      <c r="K47" s="675"/>
      <c r="L47" s="675"/>
      <c r="M47" s="791" t="s">
        <v>214</v>
      </c>
      <c r="N47" s="791"/>
      <c r="O47" s="792" t="s">
        <v>214</v>
      </c>
      <c r="P47" s="792"/>
      <c r="Q47" s="793"/>
      <c r="R47" s="793"/>
      <c r="S47" s="790"/>
      <c r="T47" s="790"/>
      <c r="U47" s="790"/>
    </row>
    <row r="48" spans="1:21" ht="22.5" customHeight="1">
      <c r="A48" s="19"/>
      <c r="B48" s="180">
        <v>35</v>
      </c>
      <c r="C48" s="180"/>
      <c r="D48" s="181" t="s">
        <v>214</v>
      </c>
      <c r="E48" s="182" t="s">
        <v>214</v>
      </c>
      <c r="F48" s="790"/>
      <c r="G48" s="790"/>
      <c r="H48" s="19"/>
      <c r="I48" s="675">
        <v>35</v>
      </c>
      <c r="J48" s="675"/>
      <c r="K48" s="675"/>
      <c r="L48" s="675"/>
      <c r="M48" s="791" t="s">
        <v>214</v>
      </c>
      <c r="N48" s="791"/>
      <c r="O48" s="792" t="s">
        <v>214</v>
      </c>
      <c r="P48" s="792"/>
      <c r="Q48" s="793"/>
      <c r="R48" s="793"/>
      <c r="S48" s="790"/>
      <c r="T48" s="790"/>
      <c r="U48" s="790"/>
    </row>
    <row r="49" spans="1:37" ht="22.5" customHeight="1">
      <c r="A49" s="19"/>
      <c r="B49" s="180">
        <v>36</v>
      </c>
      <c r="C49" s="180"/>
      <c r="D49" s="181" t="s">
        <v>214</v>
      </c>
      <c r="E49" s="182" t="s">
        <v>214</v>
      </c>
      <c r="F49" s="790"/>
      <c r="G49" s="790"/>
      <c r="H49" s="19"/>
      <c r="I49" s="675">
        <v>36</v>
      </c>
      <c r="J49" s="675"/>
      <c r="K49" s="675"/>
      <c r="L49" s="675"/>
      <c r="M49" s="791" t="s">
        <v>214</v>
      </c>
      <c r="N49" s="791"/>
      <c r="O49" s="792" t="s">
        <v>214</v>
      </c>
      <c r="P49" s="792"/>
      <c r="Q49" s="793"/>
      <c r="R49" s="793"/>
      <c r="S49" s="790"/>
      <c r="T49" s="790"/>
      <c r="U49" s="790"/>
    </row>
    <row r="50" spans="1:37" ht="22.5" customHeight="1">
      <c r="A50" s="19"/>
      <c r="B50" s="180">
        <v>37</v>
      </c>
      <c r="C50" s="180"/>
      <c r="D50" s="172" t="s">
        <v>214</v>
      </c>
      <c r="E50" s="182" t="s">
        <v>214</v>
      </c>
      <c r="F50" s="790"/>
      <c r="G50" s="790"/>
      <c r="H50" s="19"/>
      <c r="I50" s="675">
        <v>37</v>
      </c>
      <c r="J50" s="675"/>
      <c r="K50" s="675"/>
      <c r="L50" s="675"/>
      <c r="M50" s="791" t="s">
        <v>214</v>
      </c>
      <c r="N50" s="791"/>
      <c r="O50" s="792" t="s">
        <v>214</v>
      </c>
      <c r="P50" s="792"/>
      <c r="Q50" s="793"/>
      <c r="R50" s="793"/>
      <c r="S50" s="790"/>
      <c r="T50" s="790"/>
      <c r="U50" s="790"/>
    </row>
    <row r="51" spans="1:37" ht="22.5" customHeight="1">
      <c r="A51" s="19"/>
      <c r="B51" s="180">
        <v>38</v>
      </c>
      <c r="C51" s="180"/>
      <c r="D51" s="172" t="s">
        <v>214</v>
      </c>
      <c r="E51" s="182" t="s">
        <v>214</v>
      </c>
      <c r="F51" s="790"/>
      <c r="G51" s="790"/>
      <c r="H51" s="19"/>
      <c r="I51" s="675">
        <v>38</v>
      </c>
      <c r="J51" s="675"/>
      <c r="K51" s="675"/>
      <c r="L51" s="675"/>
      <c r="M51" s="791" t="s">
        <v>214</v>
      </c>
      <c r="N51" s="791"/>
      <c r="O51" s="792" t="s">
        <v>214</v>
      </c>
      <c r="P51" s="792"/>
      <c r="Q51" s="793"/>
      <c r="R51" s="793"/>
      <c r="S51" s="790"/>
      <c r="T51" s="790"/>
      <c r="U51" s="790"/>
    </row>
    <row r="52" spans="1:37" ht="22.5" customHeight="1">
      <c r="A52" s="19"/>
      <c r="B52" s="180">
        <v>39</v>
      </c>
      <c r="C52" s="180"/>
      <c r="D52" s="172" t="s">
        <v>214</v>
      </c>
      <c r="E52" s="182" t="s">
        <v>214</v>
      </c>
      <c r="F52" s="790"/>
      <c r="G52" s="790"/>
      <c r="H52" s="19"/>
      <c r="I52" s="675">
        <v>39</v>
      </c>
      <c r="J52" s="675"/>
      <c r="K52" s="675"/>
      <c r="L52" s="675"/>
      <c r="M52" s="791" t="s">
        <v>214</v>
      </c>
      <c r="N52" s="791"/>
      <c r="O52" s="792" t="s">
        <v>214</v>
      </c>
      <c r="P52" s="792"/>
      <c r="Q52" s="793"/>
      <c r="R52" s="793"/>
      <c r="S52" s="790"/>
      <c r="T52" s="790"/>
      <c r="U52" s="790"/>
    </row>
    <row r="53" spans="1:37" ht="22.5" customHeight="1">
      <c r="A53" s="19"/>
      <c r="B53" s="180">
        <v>40</v>
      </c>
      <c r="C53" s="180"/>
      <c r="D53" s="172" t="s">
        <v>214</v>
      </c>
      <c r="E53" s="182" t="s">
        <v>214</v>
      </c>
      <c r="F53" s="790"/>
      <c r="G53" s="790"/>
      <c r="H53" s="19"/>
      <c r="I53" s="675">
        <v>40</v>
      </c>
      <c r="J53" s="675"/>
      <c r="K53" s="675"/>
      <c r="L53" s="675"/>
      <c r="M53" s="791" t="s">
        <v>214</v>
      </c>
      <c r="N53" s="791"/>
      <c r="O53" s="792" t="s">
        <v>214</v>
      </c>
      <c r="P53" s="792"/>
      <c r="Q53" s="793"/>
      <c r="R53" s="793"/>
      <c r="S53" s="790"/>
      <c r="T53" s="790"/>
      <c r="U53" s="790"/>
    </row>
    <row r="54" spans="1:37" ht="12.75" customHeight="1">
      <c r="A54" s="19"/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92"/>
      <c r="O54" s="19"/>
      <c r="P54" s="19"/>
      <c r="Q54" s="19"/>
      <c r="R54" s="19"/>
      <c r="S54" s="19"/>
      <c r="T54" s="19"/>
    </row>
    <row r="55" spans="1:37" ht="5.25" customHeight="1">
      <c r="A55" s="19"/>
      <c r="B55" s="19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92"/>
      <c r="O55" s="19"/>
      <c r="P55" s="19"/>
      <c r="Q55" s="19"/>
      <c r="R55" s="19"/>
      <c r="S55" s="19"/>
      <c r="T55" s="19"/>
    </row>
    <row r="56" spans="1:37" ht="27" customHeight="1">
      <c r="A56" s="108"/>
      <c r="B56" s="109" t="s">
        <v>644</v>
      </c>
      <c r="C56" s="110"/>
      <c r="D56" s="110"/>
      <c r="E56" s="110"/>
      <c r="F56" s="110"/>
      <c r="G56" s="110"/>
      <c r="H56" s="110"/>
      <c r="I56" s="110"/>
      <c r="J56" s="110"/>
      <c r="K56" s="110"/>
      <c r="L56" s="110"/>
      <c r="M56" s="110"/>
      <c r="N56" s="110"/>
      <c r="O56" s="110"/>
      <c r="P56" s="110"/>
      <c r="Q56" s="110"/>
      <c r="R56" s="110"/>
      <c r="S56" s="110"/>
      <c r="T56" s="110"/>
      <c r="U56" s="110"/>
      <c r="V56" s="110"/>
      <c r="W56" s="110"/>
      <c r="X56" s="110"/>
      <c r="Y56" s="110"/>
      <c r="Z56" s="110"/>
      <c r="AA56" s="110"/>
      <c r="AB56" s="110"/>
      <c r="AC56" s="110"/>
      <c r="AD56" s="110"/>
      <c r="AE56" s="110"/>
      <c r="AF56" s="19"/>
      <c r="AG56" s="19"/>
      <c r="AH56" s="19"/>
      <c r="AI56" s="19"/>
      <c r="AJ56" s="19"/>
      <c r="AK56" s="19"/>
    </row>
    <row r="57" spans="1:37" ht="5.25" customHeight="1">
      <c r="A57" s="19"/>
      <c r="B57" s="90"/>
      <c r="C57" s="150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</row>
    <row r="58" spans="1:37" ht="2.25" customHeight="1">
      <c r="A58" s="19"/>
      <c r="B58" s="151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</row>
    <row r="59" spans="1:37" ht="15" customHeight="1">
      <c r="A59" s="19"/>
      <c r="B59" s="149" t="s">
        <v>278</v>
      </c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</row>
    <row r="60" spans="1:37" ht="15.75">
      <c r="A60" s="19"/>
      <c r="B60" s="84" t="s">
        <v>645</v>
      </c>
      <c r="C60" s="19"/>
      <c r="D60" s="19"/>
      <c r="E60" s="19"/>
      <c r="F60" s="19"/>
      <c r="G60" s="152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</row>
    <row r="61" spans="1:37" ht="60.75" customHeight="1">
      <c r="B61" s="712" t="s">
        <v>646</v>
      </c>
      <c r="C61" s="712"/>
      <c r="D61" s="712"/>
      <c r="E61" s="695" t="s">
        <v>647</v>
      </c>
      <c r="F61" s="697"/>
      <c r="G61" s="712" t="s">
        <v>648</v>
      </c>
      <c r="H61" s="712"/>
      <c r="I61" s="125"/>
      <c r="J61" s="794" t="s">
        <v>81</v>
      </c>
      <c r="K61" s="795"/>
      <c r="L61" s="796" t="s">
        <v>82</v>
      </c>
      <c r="M61" s="795"/>
      <c r="N61" s="796" t="s">
        <v>83</v>
      </c>
      <c r="O61" s="795"/>
      <c r="P61" s="796" t="s">
        <v>84</v>
      </c>
      <c r="Q61" s="795"/>
      <c r="R61" s="796" t="s">
        <v>85</v>
      </c>
      <c r="S61" s="795"/>
      <c r="T61" s="796" t="s">
        <v>86</v>
      </c>
      <c r="U61" s="795"/>
      <c r="V61" s="796" t="s">
        <v>87</v>
      </c>
      <c r="W61" s="795"/>
      <c r="X61" s="796" t="s">
        <v>88</v>
      </c>
      <c r="Y61" s="795"/>
      <c r="Z61" s="796" t="s">
        <v>89</v>
      </c>
      <c r="AA61" s="795"/>
      <c r="AB61" s="796" t="s">
        <v>90</v>
      </c>
      <c r="AC61" s="795"/>
      <c r="AD61" s="796" t="s">
        <v>91</v>
      </c>
      <c r="AE61" s="795"/>
      <c r="AF61" s="796" t="s">
        <v>92</v>
      </c>
      <c r="AG61" s="797"/>
      <c r="AH61" s="154" t="s">
        <v>649</v>
      </c>
    </row>
    <row r="62" spans="1:37" ht="39" customHeight="1">
      <c r="B62" s="712" t="s">
        <v>650</v>
      </c>
      <c r="C62" s="712"/>
      <c r="D62" s="712"/>
      <c r="E62" s="712"/>
      <c r="F62" s="805">
        <f>IF(AK62=TRUE,SUM(J62:AG62),"Caso não disponha dos volumes mensais insira o volume total descarregado na célula I61")</f>
        <v>120000</v>
      </c>
      <c r="G62" s="806"/>
      <c r="H62" s="155" t="s">
        <v>651</v>
      </c>
      <c r="I62" s="153" t="s">
        <v>652</v>
      </c>
      <c r="J62" s="798">
        <v>10000</v>
      </c>
      <c r="K62" s="799"/>
      <c r="L62" s="800">
        <v>10000</v>
      </c>
      <c r="M62" s="801"/>
      <c r="N62" s="800">
        <v>10000</v>
      </c>
      <c r="O62" s="801"/>
      <c r="P62" s="800">
        <v>10000</v>
      </c>
      <c r="Q62" s="801"/>
      <c r="R62" s="800">
        <v>10000</v>
      </c>
      <c r="S62" s="801"/>
      <c r="T62" s="800">
        <v>10000</v>
      </c>
      <c r="U62" s="801"/>
      <c r="V62" s="800">
        <v>10000</v>
      </c>
      <c r="W62" s="801"/>
      <c r="X62" s="800">
        <v>10000</v>
      </c>
      <c r="Y62" s="801"/>
      <c r="Z62" s="800">
        <v>10000</v>
      </c>
      <c r="AA62" s="801"/>
      <c r="AB62" s="800">
        <v>10000</v>
      </c>
      <c r="AC62" s="801"/>
      <c r="AD62" s="800">
        <v>10000</v>
      </c>
      <c r="AE62" s="801"/>
      <c r="AF62" s="800">
        <v>10000</v>
      </c>
      <c r="AG62" s="801"/>
      <c r="AH62" s="156">
        <f>IFERROR((AVERAGEIF(K62:AG62,"&gt;0")),"")</f>
        <v>10000</v>
      </c>
      <c r="AK62" s="157" t="b">
        <f>IF(AND(J62&gt;0,L62&gt;0,N62&gt;0,P62&gt;0,R62&gt;0,T62&gt;0,V62&gt;0,X62&gt;0,Z62&gt;0,AB62&gt;0,AD62&gt;0,AF62&gt;0),TRUE,FALSE)</f>
        <v>1</v>
      </c>
    </row>
    <row r="63" spans="1:37" ht="47.25" customHeight="1">
      <c r="B63" s="712"/>
      <c r="C63" s="712"/>
      <c r="D63" s="712"/>
      <c r="E63" s="712"/>
      <c r="F63" s="807"/>
      <c r="G63" s="808"/>
      <c r="H63" s="155" t="s">
        <v>653</v>
      </c>
      <c r="I63" s="153" t="s">
        <v>654</v>
      </c>
      <c r="J63" s="809"/>
      <c r="K63" s="810"/>
      <c r="L63" s="802"/>
      <c r="M63" s="803"/>
      <c r="N63" s="802"/>
      <c r="O63" s="803"/>
      <c r="P63" s="802"/>
      <c r="Q63" s="803"/>
      <c r="R63" s="802"/>
      <c r="S63" s="803"/>
      <c r="T63" s="802"/>
      <c r="U63" s="803"/>
      <c r="V63" s="802"/>
      <c r="W63" s="803"/>
      <c r="X63" s="802"/>
      <c r="Y63" s="803"/>
      <c r="Z63" s="802"/>
      <c r="AA63" s="803"/>
      <c r="AB63" s="802"/>
      <c r="AC63" s="803"/>
      <c r="AD63" s="802"/>
      <c r="AE63" s="803"/>
      <c r="AF63" s="802"/>
      <c r="AG63" s="804"/>
      <c r="AH63" s="156" t="str">
        <f>IFERROR(AVERAGEIF(K63:AG63,"&gt;0"),"")</f>
        <v/>
      </c>
    </row>
    <row r="64" spans="1:37" ht="17.25" hidden="1" customHeight="1">
      <c r="B64" s="19"/>
      <c r="C64" s="158" t="s">
        <v>655</v>
      </c>
      <c r="D64" s="159" t="s">
        <v>654</v>
      </c>
      <c r="E64" s="159"/>
      <c r="F64" s="160"/>
      <c r="G64" s="468" t="s">
        <v>656</v>
      </c>
      <c r="H64" s="161"/>
      <c r="I64" s="469" t="s">
        <v>656</v>
      </c>
      <c r="J64" s="161"/>
      <c r="K64" s="162">
        <f>24*31</f>
        <v>744</v>
      </c>
      <c r="L64" s="162"/>
      <c r="M64" s="162">
        <f>24*28</f>
        <v>672</v>
      </c>
      <c r="N64" s="162"/>
      <c r="O64" s="162">
        <f>24*31</f>
        <v>744</v>
      </c>
      <c r="P64" s="162"/>
      <c r="Q64" s="162">
        <f>24*30</f>
        <v>720</v>
      </c>
      <c r="R64" s="162"/>
      <c r="S64" s="162">
        <f>24*31</f>
        <v>744</v>
      </c>
      <c r="T64" s="162"/>
      <c r="U64" s="162">
        <f>24*30</f>
        <v>720</v>
      </c>
      <c r="V64" s="162"/>
      <c r="W64" s="162">
        <f>27*31</f>
        <v>837</v>
      </c>
      <c r="X64" s="162"/>
      <c r="Y64" s="162">
        <f>24*31</f>
        <v>744</v>
      </c>
      <c r="Z64" s="162"/>
      <c r="AA64" s="162">
        <f>24*30</f>
        <v>720</v>
      </c>
      <c r="AB64" s="162"/>
      <c r="AC64" s="162">
        <f>24*31</f>
        <v>744</v>
      </c>
      <c r="AD64" s="162"/>
      <c r="AE64" s="162">
        <f>24*30</f>
        <v>720</v>
      </c>
      <c r="AF64" s="162"/>
      <c r="AG64" s="162">
        <f>24*31</f>
        <v>744</v>
      </c>
      <c r="AH64" s="163">
        <f>(AVERAGEIF(K64:AG64,"&gt;0"))</f>
        <v>737.75</v>
      </c>
    </row>
    <row r="65" spans="2:43" ht="78" customHeight="1">
      <c r="B65" s="164" t="s">
        <v>355</v>
      </c>
      <c r="C65" s="164" t="s">
        <v>356</v>
      </c>
      <c r="D65" s="164" t="s">
        <v>224</v>
      </c>
      <c r="E65" s="164" t="s">
        <v>657</v>
      </c>
      <c r="F65" s="165" t="s">
        <v>658</v>
      </c>
      <c r="G65" s="165" t="s">
        <v>659</v>
      </c>
      <c r="H65" s="166" t="s">
        <v>357</v>
      </c>
      <c r="I65" s="167" t="s">
        <v>660</v>
      </c>
      <c r="J65" s="168" t="s">
        <v>362</v>
      </c>
      <c r="K65" s="169" t="s">
        <v>81</v>
      </c>
      <c r="L65" s="168" t="s">
        <v>362</v>
      </c>
      <c r="M65" s="169" t="s">
        <v>82</v>
      </c>
      <c r="N65" s="168" t="s">
        <v>362</v>
      </c>
      <c r="O65" s="169" t="s">
        <v>83</v>
      </c>
      <c r="P65" s="168" t="s">
        <v>362</v>
      </c>
      <c r="Q65" s="169" t="s">
        <v>84</v>
      </c>
      <c r="R65" s="168" t="s">
        <v>362</v>
      </c>
      <c r="S65" s="169" t="s">
        <v>85</v>
      </c>
      <c r="T65" s="168" t="s">
        <v>362</v>
      </c>
      <c r="U65" s="169" t="s">
        <v>86</v>
      </c>
      <c r="V65" s="168" t="s">
        <v>362</v>
      </c>
      <c r="W65" s="169" t="s">
        <v>87</v>
      </c>
      <c r="X65" s="168" t="s">
        <v>362</v>
      </c>
      <c r="Y65" s="169" t="s">
        <v>88</v>
      </c>
      <c r="Z65" s="168" t="s">
        <v>362</v>
      </c>
      <c r="AA65" s="169" t="s">
        <v>89</v>
      </c>
      <c r="AB65" s="168" t="s">
        <v>362</v>
      </c>
      <c r="AC65" s="169" t="s">
        <v>90</v>
      </c>
      <c r="AD65" s="168" t="s">
        <v>362</v>
      </c>
      <c r="AE65" s="169" t="s">
        <v>91</v>
      </c>
      <c r="AF65" s="168" t="s">
        <v>362</v>
      </c>
      <c r="AG65" s="169" t="s">
        <v>92</v>
      </c>
      <c r="AH65" s="165" t="s">
        <v>649</v>
      </c>
      <c r="AK65" s="157"/>
      <c r="AL65" s="157"/>
      <c r="AM65" s="157"/>
      <c r="AN65" s="157"/>
      <c r="AO65" s="157"/>
      <c r="AP65" s="157"/>
      <c r="AQ65" s="157"/>
    </row>
    <row r="66" spans="2:43" ht="27.75" customHeight="1">
      <c r="B66" s="170" t="s">
        <v>214</v>
      </c>
      <c r="C66" s="171"/>
      <c r="D66" s="172" t="s">
        <v>214</v>
      </c>
      <c r="E66" s="171"/>
      <c r="F66" s="173" t="str">
        <f>IFERROR(IF(AK66=TRUE,IF(OR($J$62=0,$L$62=0,$N$62=0,$P$62=0,$R$62=0,$T$62=0,$V$62=0,$X$62=0,$Z$62=0,$AB$62=0,$AD$62=0,$AF$62=0,AJ66=0,K66=0,M66=0,O66=0,Q66=0,S66=0,U66=0,W66=0,Y66=0,AA66=0,AC66=0,AE66=0,AG66=0),"-",AJ66/(IF(D66="mg/l",1000,IF(D66="ng/l",1000000000,IF(D66="µg/l",1000000,))))),"-"),"-")</f>
        <v>-</v>
      </c>
      <c r="G66" s="173" t="str">
        <f>IFERROR(IF(AK66=FALSE,IF($I$61=0,AI66*($F$62)/(IF(D66="mg/l",1000,IF(D66="ng/l",1000000000,IF(D66="µg/l",1000000,)))),AI66*$I$61/(IF(D66="mg/l",1000,IF(D66="ng/l",1000000000,IF(D66="µg/l",1000000,))))),"-"),"-")</f>
        <v>-</v>
      </c>
      <c r="H66" s="177"/>
      <c r="I66" s="183"/>
      <c r="J66" s="184"/>
      <c r="K66" s="177"/>
      <c r="L66" s="184"/>
      <c r="M66" s="177"/>
      <c r="N66" s="184"/>
      <c r="O66" s="177"/>
      <c r="P66" s="184"/>
      <c r="Q66" s="177"/>
      <c r="R66" s="184"/>
      <c r="S66" s="174"/>
      <c r="T66" s="176"/>
      <c r="U66" s="174"/>
      <c r="V66" s="176"/>
      <c r="W66" s="174"/>
      <c r="X66" s="176"/>
      <c r="Y66" s="174"/>
      <c r="Z66" s="176"/>
      <c r="AA66" s="174"/>
      <c r="AB66" s="176"/>
      <c r="AC66" s="174"/>
      <c r="AD66" s="176"/>
      <c r="AE66" s="174"/>
      <c r="AF66" s="176"/>
      <c r="AG66" s="174"/>
      <c r="AH66" s="14">
        <f t="shared" ref="AH66:AH100" si="0">K66*IF(J66="&lt;LQ",(1/2),(IF(J66="&lt;Ld",0,1)))+M66*IF(L66="&lt;LQ",(1/2),(IF(L66="&lt;Ld",0,1)))+O66*IF(N66="&lt;LQ",(1/2),(IF(N66="&lt;Ld",0,1)))+Q66*IF(P66="&lt;LQ",(1/2),(IF(P66="&lt;Ld",0,1)))+S66*IF(R66="&lt;LQ",(1/2),(IF(R66="&lt;Ld",0,1)))+U66*IF(T66="&lt;LQ",(1/2),(IF(T66="&lt;Ld",0,1)))+W66*IF(V66="&lt;LQ",(1/2),(IF(V66="&lt;Ld",0,1)))+Y66*IF(X66="&lt;LQ",(1/2),(IF(X66="&lt;Ld",0,1)))+AA66*IF(Z66="&lt;LQ",(1/2),(IF(Z66="&lt;Ld",0,1)))+AC66*IF(AB66="&lt;LQ",(1/2),(IF(AB66="&lt;Ld",0,1)))+AE66*IF(AD66="&lt;LQ",(1/2),(IF(AD66="&lt;Ld",0,1)))+AG66*IF(AF66="&lt;LQ",(1/2),(IF(AF66="&lt;Ld",0,1)))</f>
        <v>0</v>
      </c>
      <c r="AI66" s="14" t="e">
        <f t="shared" ref="AI66:AI100" si="1">AH66/COUNT(J66:AG66)</f>
        <v>#DIV/0!</v>
      </c>
      <c r="AJ66" s="14">
        <f>K66*$J$62*IF(J66="&lt;LQ",(1/2),(IF(J66="&lt;Ld",0,1)))+M66*$L$62*IF(L66="&lt;LQ",(1/2),(IF(L66="&lt;Ld",0,1)))+O66*$N$62*IF(N66="&lt;LQ",(1/2),(IF(N66="&lt;Ld",0,1)))+Q66*$P$62*IF(P66="&lt;LQ",(1/2),(IF(P66="&lt;Ld",0,1)))+S66*$R$62*IF(R66="&lt;LQ",(1/2),(IF(R66="&lt;Ld",0,1)))+U66*$T$62*IF(T66="&lt;LQ",(1/2),(IF(T66="&lt;Ld",0,1)))+W66*$V$62*IF(V66="&lt;LQ",(1/2),(IF(V66="&lt;Ld",0,1)))+Y66*$X$62*IF(X66="&lt;LQ",(1/2),(IF(X66="&lt;Ld",0,1)))+AA66*$Z$62*IF(Z66="&lt;LQ",(1/2),(IF(Z66="&lt;Ld",0,1)))+AC66*$AB$62*IF(AB66="&lt;LQ",(1/2),(IF(AB66="&lt;Ld",0,1)))+AE66*$AD$62*IF(AD66="&lt;LQ",(1/2),(IF(AD66="&lt;Ld",0,1)))+AG66*$AF$62*IF(AF66="&lt;LQ",(1/2),(IF(AF66="&lt;Ld",0,1)))</f>
        <v>0</v>
      </c>
      <c r="AK66" s="157" t="b">
        <f>IF(AND(K66&gt;0,M66&gt;0,O66&gt;0,Q66&gt;0,S66&gt;0,U66&gt;0,W66&gt;0,Y66&gt;0,AA66&gt;0,AC66&gt;0,AE66&gt;0,AG66&gt;0),TRUE,FALSE)</f>
        <v>0</v>
      </c>
      <c r="AL66" s="157" t="str">
        <f>IF(AK66=TRUE,IF(OR($J$62=0,$L$62=0,$N$62=0,$P$62=0,$R$62=0,$T$62=0,$V$62=0,$X$62=0,$Z$62=0,$AB$62=0,$AD$62=0,$AF$62=0,AJ66=0,K66=0,M66=0,O66=0,Q66=0,S66=0,U66=0,W66=0,Y66=0,AA66=0,AC66=0,AE66=0,AG66=0),"-",AJ66/(IF(D66="mg/l",1000,IF(D66="ng/l",1000000000,IF(D66="µg/l",1000000,))))),"-")</f>
        <v>-</v>
      </c>
      <c r="AM66" s="157"/>
      <c r="AN66" s="157"/>
      <c r="AO66" s="157"/>
      <c r="AP66" s="157"/>
      <c r="AQ66" s="157"/>
    </row>
    <row r="67" spans="2:43" ht="27.75" customHeight="1">
      <c r="B67" s="170" t="s">
        <v>214</v>
      </c>
      <c r="C67" s="171"/>
      <c r="D67" s="172" t="s">
        <v>214</v>
      </c>
      <c r="E67" s="171"/>
      <c r="F67" s="173" t="str">
        <f t="shared" ref="F67:F100" si="2">IFERROR(IF(AK67=TRUE,IF(OR($J$62=0,$L$62=0,$N$62=0,$P$62=0,$R$62=0,$T$62=0,$V$62=0,$X$62=0,$Z$62=0,$AB$62=0,$AD$62=0,$AF$62=0,AJ67=0,K67=0,M67=0,O67=0,Q67=0,S67=0,U67=0,W67=0,Y67=0,AA67=0,AC67=0,AE67=0,AG67=0),"-",AJ67/(IF(D67="mg/l",1000,IF(D67="ng/l",1000000000,IF(D67="µg/l",1000000,))))),"-"),"-")</f>
        <v>-</v>
      </c>
      <c r="G67" s="173" t="str">
        <f t="shared" ref="G67:G100" si="3">IFERROR(IF(AK67=FALSE,IF($I$61=0,AI67*($F$62)/(IF(D67="mg/l",1000,IF(D67="ng/l",1000000000,IF(D67="µg/l",1000000,)))),AI67*$I$61/(IF(D67="mg/l",1000,IF(D67="ng/l",1000000000,IF(D67="µg/l",1000000,))))),"-"),"-")</f>
        <v>-</v>
      </c>
      <c r="H67" s="174"/>
      <c r="I67" s="174"/>
      <c r="J67" s="176"/>
      <c r="K67" s="174"/>
      <c r="L67" s="176"/>
      <c r="M67" s="177"/>
      <c r="N67" s="176"/>
      <c r="O67" s="174"/>
      <c r="P67" s="176"/>
      <c r="Q67" s="174"/>
      <c r="R67" s="176"/>
      <c r="S67" s="174"/>
      <c r="T67" s="176"/>
      <c r="U67" s="174"/>
      <c r="V67" s="176"/>
      <c r="W67" s="174"/>
      <c r="X67" s="176"/>
      <c r="Y67" s="174"/>
      <c r="Z67" s="176"/>
      <c r="AA67" s="174"/>
      <c r="AB67" s="176"/>
      <c r="AC67" s="174"/>
      <c r="AD67" s="176"/>
      <c r="AE67" s="174"/>
      <c r="AF67" s="176"/>
      <c r="AG67" s="174"/>
      <c r="AH67" s="14">
        <f t="shared" si="0"/>
        <v>0</v>
      </c>
      <c r="AI67" s="14" t="e">
        <f t="shared" si="1"/>
        <v>#DIV/0!</v>
      </c>
      <c r="AJ67" s="14">
        <f t="shared" ref="AJ67:AJ100" si="4">K67*$J$62*IF(J67="&lt;LQ",(1/2),(IF(J67="&lt;Ld",0,1)))+M67*$L$62*IF(L67="&lt;LQ",(1/2),(IF(L67="&lt;Ld",0,1)))+O67*$N$62*IF(N67="&lt;LQ",(1/2),(IF(N67="&lt;Ld",0,1)))+Q67*$P$62*IF(P67="&lt;LQ",(1/2),(IF(P67="&lt;Ld",0,1)))+S67*$R$62*IF(R67="&lt;LQ",(1/2),(IF(R67="&lt;Ld",0,1)))+U67*$T$62*IF(T67="&lt;LQ",(1/2),(IF(T67="&lt;Ld",0,1)))+W67*$V$62*IF(V67="&lt;LQ",(1/2),(IF(V67="&lt;Ld",0,1)))+Y67*$X$62*IF(X67="&lt;LQ",(1/2),(IF(X67="&lt;Ld",0,1)))+AA67*$Z$62*IF(Z67="&lt;LQ",(1/2),(IF(Z67="&lt;Ld",0,1)))+AC67*$AB$62*IF(AB67="&lt;LQ",(1/2),(IF(AB67="&lt;Ld",0,1)))+AE67*$AD$62*IF(AD67="&lt;LQ",(1/2),(IF(AD67="&lt;Ld",0,1)))+AG67*$AF$62*IF(AF67="&lt;LQ",(1/2),(IF(AF67="&lt;Ld",0,1)))</f>
        <v>0</v>
      </c>
      <c r="AK67" s="157" t="b">
        <f t="shared" ref="AK67:AK100" si="5">IF(AND(K67&gt;0,M67&gt;0,O67&gt;0,Q67&gt;0,S67&gt;0,U67&gt;0,W67&gt;0,Y67&gt;0,AA67&gt;0,AC67&gt;0,AE67&gt;0,AG67&gt;0),TRUE,FALSE)</f>
        <v>0</v>
      </c>
      <c r="AL67" s="157" t="str">
        <f t="shared" ref="AL67:AL73" si="6">IF(AK67=TRUE,IF(OR($J$62=0,$L$62=0,$N$62=0,$P$62=0,$R$62=0,$T$62=0,$V$62=0,$X$62=0,$Z$62=0,$AB$62=0,$AD$62=0,$AF$62=0,AJ67=0,K67=0,M67=0,O67=0,Q67=0,S67=0,U67=0,W67=0,Y67=0,AA67=0,AC67=0,AE67=0,AG67=0),"-",AJ67/(IF(D67="mg/l",1000,IF(D67="ng/l",1000000000,IF(D67="µg/l",1000000,))))),"-")</f>
        <v>-</v>
      </c>
      <c r="AM67" s="157"/>
      <c r="AN67" s="157"/>
      <c r="AO67" s="157"/>
      <c r="AP67" s="157"/>
      <c r="AQ67" s="157"/>
    </row>
    <row r="68" spans="2:43" ht="27.75" customHeight="1">
      <c r="B68" s="170" t="s">
        <v>214</v>
      </c>
      <c r="C68" s="171"/>
      <c r="D68" s="172" t="s">
        <v>214</v>
      </c>
      <c r="E68" s="171"/>
      <c r="F68" s="173" t="str">
        <f t="shared" si="2"/>
        <v>-</v>
      </c>
      <c r="G68" s="173" t="str">
        <f t="shared" si="3"/>
        <v>-</v>
      </c>
      <c r="H68" s="174"/>
      <c r="I68" s="174"/>
      <c r="J68" s="176"/>
      <c r="K68" s="174"/>
      <c r="L68" s="176"/>
      <c r="M68" s="174"/>
      <c r="N68" s="176"/>
      <c r="O68" s="174"/>
      <c r="P68" s="176"/>
      <c r="Q68" s="174"/>
      <c r="R68" s="176"/>
      <c r="S68" s="174"/>
      <c r="T68" s="176"/>
      <c r="U68" s="174"/>
      <c r="V68" s="176"/>
      <c r="W68" s="174"/>
      <c r="X68" s="176"/>
      <c r="Y68" s="174"/>
      <c r="Z68" s="176"/>
      <c r="AA68" s="174"/>
      <c r="AB68" s="176"/>
      <c r="AC68" s="174"/>
      <c r="AD68" s="176"/>
      <c r="AE68" s="174"/>
      <c r="AF68" s="176"/>
      <c r="AG68" s="174"/>
      <c r="AH68" s="14">
        <f t="shared" si="0"/>
        <v>0</v>
      </c>
      <c r="AI68" s="14" t="e">
        <f t="shared" si="1"/>
        <v>#DIV/0!</v>
      </c>
      <c r="AJ68" s="14">
        <f t="shared" si="4"/>
        <v>0</v>
      </c>
      <c r="AK68" s="157" t="b">
        <f t="shared" si="5"/>
        <v>0</v>
      </c>
      <c r="AL68" s="157" t="str">
        <f t="shared" si="6"/>
        <v>-</v>
      </c>
      <c r="AM68" s="157"/>
      <c r="AN68" s="157"/>
      <c r="AO68" s="157"/>
      <c r="AP68" s="157"/>
      <c r="AQ68" s="157"/>
    </row>
    <row r="69" spans="2:43" ht="27.75" customHeight="1">
      <c r="B69" s="170" t="s">
        <v>214</v>
      </c>
      <c r="C69" s="171"/>
      <c r="D69" s="172" t="s">
        <v>214</v>
      </c>
      <c r="E69" s="171"/>
      <c r="F69" s="173" t="str">
        <f t="shared" si="2"/>
        <v>-</v>
      </c>
      <c r="G69" s="173" t="str">
        <f t="shared" si="3"/>
        <v>-</v>
      </c>
      <c r="H69" s="174"/>
      <c r="I69" s="174"/>
      <c r="J69" s="176"/>
      <c r="K69" s="174"/>
      <c r="L69" s="176"/>
      <c r="M69" s="174"/>
      <c r="N69" s="176"/>
      <c r="O69" s="174"/>
      <c r="P69" s="176"/>
      <c r="Q69" s="174"/>
      <c r="R69" s="176"/>
      <c r="S69" s="174"/>
      <c r="T69" s="176"/>
      <c r="U69" s="174"/>
      <c r="V69" s="176"/>
      <c r="W69" s="174"/>
      <c r="X69" s="176"/>
      <c r="Y69" s="174"/>
      <c r="Z69" s="176"/>
      <c r="AA69" s="174"/>
      <c r="AB69" s="176"/>
      <c r="AC69" s="174"/>
      <c r="AD69" s="176"/>
      <c r="AE69" s="174"/>
      <c r="AF69" s="176"/>
      <c r="AG69" s="174"/>
      <c r="AH69" s="14">
        <f t="shared" si="0"/>
        <v>0</v>
      </c>
      <c r="AI69" s="14" t="e">
        <f t="shared" si="1"/>
        <v>#DIV/0!</v>
      </c>
      <c r="AJ69" s="14">
        <f t="shared" si="4"/>
        <v>0</v>
      </c>
      <c r="AK69" s="157" t="b">
        <f t="shared" si="5"/>
        <v>0</v>
      </c>
      <c r="AL69" s="157" t="str">
        <f t="shared" si="6"/>
        <v>-</v>
      </c>
      <c r="AM69" s="157"/>
      <c r="AN69" s="157"/>
      <c r="AO69" s="157"/>
      <c r="AP69" s="157"/>
      <c r="AQ69" s="157"/>
    </row>
    <row r="70" spans="2:43" ht="27.75" customHeight="1">
      <c r="B70" s="170" t="s">
        <v>214</v>
      </c>
      <c r="C70" s="171"/>
      <c r="D70" s="172" t="s">
        <v>214</v>
      </c>
      <c r="E70" s="171"/>
      <c r="F70" s="173" t="str">
        <f t="shared" si="2"/>
        <v>-</v>
      </c>
      <c r="G70" s="173" t="str">
        <f t="shared" si="3"/>
        <v>-</v>
      </c>
      <c r="H70" s="174"/>
      <c r="I70" s="174"/>
      <c r="J70" s="176"/>
      <c r="K70" s="174"/>
      <c r="L70" s="176"/>
      <c r="M70" s="174"/>
      <c r="N70" s="176"/>
      <c r="O70" s="174"/>
      <c r="P70" s="176"/>
      <c r="Q70" s="174"/>
      <c r="R70" s="176"/>
      <c r="S70" s="174"/>
      <c r="T70" s="176"/>
      <c r="U70" s="174"/>
      <c r="V70" s="176"/>
      <c r="W70" s="174"/>
      <c r="X70" s="176"/>
      <c r="Y70" s="174"/>
      <c r="Z70" s="176"/>
      <c r="AA70" s="174"/>
      <c r="AB70" s="176"/>
      <c r="AC70" s="174"/>
      <c r="AD70" s="176"/>
      <c r="AE70" s="174"/>
      <c r="AF70" s="176"/>
      <c r="AG70" s="174"/>
      <c r="AH70" s="14">
        <f t="shared" si="0"/>
        <v>0</v>
      </c>
      <c r="AI70" s="14" t="e">
        <f t="shared" si="1"/>
        <v>#DIV/0!</v>
      </c>
      <c r="AJ70" s="14">
        <f t="shared" si="4"/>
        <v>0</v>
      </c>
      <c r="AK70" s="157" t="b">
        <f t="shared" si="5"/>
        <v>0</v>
      </c>
      <c r="AL70" s="157" t="str">
        <f t="shared" si="6"/>
        <v>-</v>
      </c>
      <c r="AM70" s="157"/>
      <c r="AN70" s="157"/>
      <c r="AO70" s="157"/>
      <c r="AP70" s="157"/>
      <c r="AQ70" s="157"/>
    </row>
    <row r="71" spans="2:43" ht="27.75" customHeight="1">
      <c r="B71" s="170" t="s">
        <v>214</v>
      </c>
      <c r="C71" s="171"/>
      <c r="D71" s="172" t="s">
        <v>214</v>
      </c>
      <c r="E71" s="171"/>
      <c r="F71" s="173" t="str">
        <f t="shared" si="2"/>
        <v>-</v>
      </c>
      <c r="G71" s="173" t="str">
        <f t="shared" si="3"/>
        <v>-</v>
      </c>
      <c r="H71" s="174"/>
      <c r="I71" s="174"/>
      <c r="J71" s="176"/>
      <c r="K71" s="174"/>
      <c r="L71" s="176"/>
      <c r="M71" s="174"/>
      <c r="N71" s="176"/>
      <c r="O71" s="174"/>
      <c r="P71" s="176"/>
      <c r="Q71" s="174"/>
      <c r="R71" s="176"/>
      <c r="S71" s="174"/>
      <c r="T71" s="176"/>
      <c r="U71" s="174"/>
      <c r="V71" s="176"/>
      <c r="W71" s="174"/>
      <c r="X71" s="176"/>
      <c r="Y71" s="174"/>
      <c r="Z71" s="176"/>
      <c r="AA71" s="174"/>
      <c r="AB71" s="176"/>
      <c r="AC71" s="174"/>
      <c r="AD71" s="176"/>
      <c r="AE71" s="174"/>
      <c r="AF71" s="176"/>
      <c r="AG71" s="174"/>
      <c r="AH71" s="14">
        <f t="shared" si="0"/>
        <v>0</v>
      </c>
      <c r="AI71" s="14" t="e">
        <f t="shared" si="1"/>
        <v>#DIV/0!</v>
      </c>
      <c r="AJ71" s="14">
        <f t="shared" si="4"/>
        <v>0</v>
      </c>
      <c r="AK71" s="157" t="b">
        <f t="shared" si="5"/>
        <v>0</v>
      </c>
      <c r="AL71" s="157" t="str">
        <f t="shared" si="6"/>
        <v>-</v>
      </c>
      <c r="AM71" s="157"/>
      <c r="AN71" s="157"/>
      <c r="AO71" s="157"/>
      <c r="AP71" s="157"/>
      <c r="AQ71" s="157"/>
    </row>
    <row r="72" spans="2:43" ht="27.75" customHeight="1">
      <c r="B72" s="170" t="s">
        <v>214</v>
      </c>
      <c r="C72" s="171"/>
      <c r="D72" s="172" t="s">
        <v>214</v>
      </c>
      <c r="E72" s="171"/>
      <c r="F72" s="173" t="str">
        <f t="shared" si="2"/>
        <v>-</v>
      </c>
      <c r="G72" s="173" t="str">
        <f t="shared" si="3"/>
        <v>-</v>
      </c>
      <c r="H72" s="174"/>
      <c r="I72" s="174"/>
      <c r="J72" s="176"/>
      <c r="K72" s="174"/>
      <c r="L72" s="176"/>
      <c r="M72" s="174"/>
      <c r="N72" s="176"/>
      <c r="O72" s="174"/>
      <c r="P72" s="176"/>
      <c r="Q72" s="174"/>
      <c r="R72" s="176"/>
      <c r="S72" s="174"/>
      <c r="T72" s="176"/>
      <c r="U72" s="174"/>
      <c r="V72" s="176"/>
      <c r="W72" s="174"/>
      <c r="X72" s="176"/>
      <c r="Y72" s="174"/>
      <c r="Z72" s="176"/>
      <c r="AA72" s="174"/>
      <c r="AB72" s="176"/>
      <c r="AC72" s="174"/>
      <c r="AD72" s="176"/>
      <c r="AE72" s="174"/>
      <c r="AF72" s="176"/>
      <c r="AG72" s="174"/>
      <c r="AH72" s="14">
        <f t="shared" si="0"/>
        <v>0</v>
      </c>
      <c r="AI72" s="14" t="e">
        <f t="shared" si="1"/>
        <v>#DIV/0!</v>
      </c>
      <c r="AJ72" s="14">
        <f t="shared" si="4"/>
        <v>0</v>
      </c>
      <c r="AK72" s="157" t="b">
        <f t="shared" si="5"/>
        <v>0</v>
      </c>
      <c r="AL72" s="157" t="str">
        <f t="shared" si="6"/>
        <v>-</v>
      </c>
      <c r="AM72" s="157"/>
      <c r="AN72" s="157"/>
      <c r="AO72" s="157"/>
      <c r="AP72" s="157"/>
      <c r="AQ72" s="157"/>
    </row>
    <row r="73" spans="2:43" ht="27.75" customHeight="1">
      <c r="B73" s="170" t="s">
        <v>214</v>
      </c>
      <c r="C73" s="171"/>
      <c r="D73" s="172" t="s">
        <v>214</v>
      </c>
      <c r="E73" s="171"/>
      <c r="F73" s="173" t="str">
        <f t="shared" si="2"/>
        <v>-</v>
      </c>
      <c r="G73" s="173" t="str">
        <f t="shared" si="3"/>
        <v>-</v>
      </c>
      <c r="H73" s="174"/>
      <c r="I73" s="174"/>
      <c r="J73" s="176"/>
      <c r="K73" s="174"/>
      <c r="L73" s="176"/>
      <c r="M73" s="174"/>
      <c r="N73" s="176"/>
      <c r="O73" s="174"/>
      <c r="P73" s="176"/>
      <c r="Q73" s="174"/>
      <c r="R73" s="176"/>
      <c r="S73" s="174"/>
      <c r="T73" s="176"/>
      <c r="U73" s="174"/>
      <c r="V73" s="176"/>
      <c r="W73" s="174"/>
      <c r="X73" s="176"/>
      <c r="Y73" s="174"/>
      <c r="Z73" s="176"/>
      <c r="AA73" s="174"/>
      <c r="AB73" s="176"/>
      <c r="AC73" s="174"/>
      <c r="AD73" s="176"/>
      <c r="AE73" s="174"/>
      <c r="AF73" s="176"/>
      <c r="AG73" s="174"/>
      <c r="AH73" s="14">
        <f t="shared" si="0"/>
        <v>0</v>
      </c>
      <c r="AI73" s="14" t="e">
        <f t="shared" si="1"/>
        <v>#DIV/0!</v>
      </c>
      <c r="AJ73" s="14">
        <f t="shared" si="4"/>
        <v>0</v>
      </c>
      <c r="AK73" s="157" t="b">
        <f t="shared" si="5"/>
        <v>0</v>
      </c>
      <c r="AL73" s="157" t="str">
        <f t="shared" si="6"/>
        <v>-</v>
      </c>
      <c r="AM73" s="157"/>
      <c r="AN73" s="157"/>
      <c r="AO73" s="157"/>
      <c r="AP73" s="157"/>
      <c r="AQ73" s="157"/>
    </row>
    <row r="74" spans="2:43" ht="27.75" customHeight="1">
      <c r="B74" s="170" t="s">
        <v>214</v>
      </c>
      <c r="C74" s="171"/>
      <c r="D74" s="172" t="s">
        <v>214</v>
      </c>
      <c r="E74" s="171"/>
      <c r="F74" s="173" t="str">
        <f t="shared" si="2"/>
        <v>-</v>
      </c>
      <c r="G74" s="173" t="str">
        <f t="shared" si="3"/>
        <v>-</v>
      </c>
      <c r="H74" s="174"/>
      <c r="I74" s="174"/>
      <c r="J74" s="176"/>
      <c r="K74" s="174"/>
      <c r="L74" s="176"/>
      <c r="M74" s="174"/>
      <c r="N74" s="176"/>
      <c r="O74" s="174"/>
      <c r="P74" s="176"/>
      <c r="Q74" s="174"/>
      <c r="R74" s="176"/>
      <c r="S74" s="174"/>
      <c r="T74" s="176"/>
      <c r="U74" s="174"/>
      <c r="V74" s="176"/>
      <c r="W74" s="174"/>
      <c r="X74" s="176"/>
      <c r="Y74" s="174"/>
      <c r="Z74" s="176"/>
      <c r="AA74" s="174"/>
      <c r="AB74" s="176"/>
      <c r="AC74" s="174"/>
      <c r="AD74" s="176"/>
      <c r="AE74" s="174"/>
      <c r="AF74" s="176"/>
      <c r="AG74" s="174"/>
      <c r="AH74" s="14">
        <f t="shared" si="0"/>
        <v>0</v>
      </c>
      <c r="AI74" s="14" t="e">
        <f t="shared" si="1"/>
        <v>#DIV/0!</v>
      </c>
      <c r="AJ74" s="14">
        <f t="shared" si="4"/>
        <v>0</v>
      </c>
      <c r="AK74" s="157" t="b">
        <f t="shared" si="5"/>
        <v>0</v>
      </c>
      <c r="AL74" s="157"/>
      <c r="AM74" s="157"/>
      <c r="AN74" s="157"/>
      <c r="AO74" s="157"/>
      <c r="AP74" s="157"/>
      <c r="AQ74" s="157"/>
    </row>
    <row r="75" spans="2:43" ht="27.75" customHeight="1">
      <c r="B75" s="170" t="s">
        <v>214</v>
      </c>
      <c r="C75" s="171"/>
      <c r="D75" s="172" t="s">
        <v>214</v>
      </c>
      <c r="E75" s="171"/>
      <c r="F75" s="173" t="str">
        <f t="shared" si="2"/>
        <v>-</v>
      </c>
      <c r="G75" s="173" t="str">
        <f t="shared" si="3"/>
        <v>-</v>
      </c>
      <c r="H75" s="174"/>
      <c r="I75" s="174"/>
      <c r="J75" s="176"/>
      <c r="K75" s="174"/>
      <c r="L75" s="176"/>
      <c r="M75" s="174"/>
      <c r="N75" s="176"/>
      <c r="O75" s="174"/>
      <c r="P75" s="176"/>
      <c r="Q75" s="174"/>
      <c r="R75" s="176"/>
      <c r="S75" s="174"/>
      <c r="T75" s="176"/>
      <c r="U75" s="174"/>
      <c r="V75" s="176"/>
      <c r="W75" s="174"/>
      <c r="X75" s="176"/>
      <c r="Y75" s="174"/>
      <c r="Z75" s="176"/>
      <c r="AA75" s="174"/>
      <c r="AB75" s="176"/>
      <c r="AC75" s="174"/>
      <c r="AD75" s="176"/>
      <c r="AE75" s="174"/>
      <c r="AF75" s="176"/>
      <c r="AG75" s="174"/>
      <c r="AH75" s="14">
        <f t="shared" si="0"/>
        <v>0</v>
      </c>
      <c r="AI75" s="14" t="e">
        <f t="shared" si="1"/>
        <v>#DIV/0!</v>
      </c>
      <c r="AJ75" s="14">
        <f t="shared" si="4"/>
        <v>0</v>
      </c>
      <c r="AK75" s="157" t="b">
        <f t="shared" si="5"/>
        <v>0</v>
      </c>
      <c r="AL75" s="157"/>
      <c r="AM75" s="157"/>
      <c r="AN75" s="157"/>
      <c r="AO75" s="157"/>
      <c r="AP75" s="157"/>
      <c r="AQ75" s="157"/>
    </row>
    <row r="76" spans="2:43" ht="27.75" customHeight="1">
      <c r="B76" s="170" t="s">
        <v>214</v>
      </c>
      <c r="C76" s="171"/>
      <c r="D76" s="172" t="s">
        <v>214</v>
      </c>
      <c r="E76" s="171"/>
      <c r="F76" s="173" t="str">
        <f t="shared" si="2"/>
        <v>-</v>
      </c>
      <c r="G76" s="173" t="str">
        <f t="shared" si="3"/>
        <v>-</v>
      </c>
      <c r="H76" s="174"/>
      <c r="I76" s="174"/>
      <c r="J76" s="176"/>
      <c r="K76" s="174"/>
      <c r="L76" s="176"/>
      <c r="M76" s="174"/>
      <c r="N76" s="176"/>
      <c r="O76" s="174"/>
      <c r="P76" s="176"/>
      <c r="Q76" s="174"/>
      <c r="R76" s="176"/>
      <c r="S76" s="174"/>
      <c r="T76" s="176"/>
      <c r="U76" s="174"/>
      <c r="V76" s="176"/>
      <c r="W76" s="174"/>
      <c r="X76" s="176"/>
      <c r="Y76" s="174"/>
      <c r="Z76" s="176"/>
      <c r="AA76" s="174"/>
      <c r="AB76" s="176"/>
      <c r="AC76" s="174"/>
      <c r="AD76" s="176"/>
      <c r="AE76" s="174"/>
      <c r="AF76" s="176"/>
      <c r="AG76" s="174"/>
      <c r="AH76" s="14">
        <f t="shared" si="0"/>
        <v>0</v>
      </c>
      <c r="AI76" s="14" t="e">
        <f t="shared" si="1"/>
        <v>#DIV/0!</v>
      </c>
      <c r="AJ76" s="14">
        <f t="shared" si="4"/>
        <v>0</v>
      </c>
      <c r="AK76" s="157" t="b">
        <f t="shared" si="5"/>
        <v>0</v>
      </c>
      <c r="AL76" s="157"/>
      <c r="AM76" s="157"/>
      <c r="AN76" s="157"/>
      <c r="AO76" s="157"/>
      <c r="AP76" s="157"/>
      <c r="AQ76" s="157"/>
    </row>
    <row r="77" spans="2:43" ht="27.75" customHeight="1">
      <c r="B77" s="170" t="s">
        <v>214</v>
      </c>
      <c r="C77" s="171"/>
      <c r="D77" s="172" t="s">
        <v>214</v>
      </c>
      <c r="E77" s="171"/>
      <c r="F77" s="173" t="str">
        <f t="shared" si="2"/>
        <v>-</v>
      </c>
      <c r="G77" s="173" t="str">
        <f t="shared" si="3"/>
        <v>-</v>
      </c>
      <c r="H77" s="174"/>
      <c r="I77" s="174"/>
      <c r="J77" s="176"/>
      <c r="K77" s="174"/>
      <c r="L77" s="176"/>
      <c r="M77" s="174"/>
      <c r="N77" s="176"/>
      <c r="O77" s="174"/>
      <c r="P77" s="176"/>
      <c r="Q77" s="174"/>
      <c r="R77" s="176"/>
      <c r="S77" s="174"/>
      <c r="T77" s="176"/>
      <c r="U77" s="174"/>
      <c r="V77" s="176"/>
      <c r="W77" s="174"/>
      <c r="X77" s="176"/>
      <c r="Y77" s="174"/>
      <c r="Z77" s="176"/>
      <c r="AA77" s="174"/>
      <c r="AB77" s="176"/>
      <c r="AC77" s="174"/>
      <c r="AD77" s="176"/>
      <c r="AE77" s="174"/>
      <c r="AF77" s="176"/>
      <c r="AG77" s="174"/>
      <c r="AH77" s="14">
        <f t="shared" si="0"/>
        <v>0</v>
      </c>
      <c r="AI77" s="14" t="e">
        <f t="shared" si="1"/>
        <v>#DIV/0!</v>
      </c>
      <c r="AJ77" s="14">
        <f t="shared" si="4"/>
        <v>0</v>
      </c>
      <c r="AK77" s="157" t="b">
        <f t="shared" si="5"/>
        <v>0</v>
      </c>
      <c r="AM77" s="157"/>
    </row>
    <row r="78" spans="2:43" ht="27.75" customHeight="1">
      <c r="B78" s="170" t="s">
        <v>214</v>
      </c>
      <c r="C78" s="171"/>
      <c r="D78" s="172" t="s">
        <v>214</v>
      </c>
      <c r="E78" s="171"/>
      <c r="F78" s="173" t="str">
        <f t="shared" si="2"/>
        <v>-</v>
      </c>
      <c r="G78" s="173" t="str">
        <f t="shared" si="3"/>
        <v>-</v>
      </c>
      <c r="H78" s="174"/>
      <c r="I78" s="174"/>
      <c r="J78" s="176"/>
      <c r="K78" s="174"/>
      <c r="L78" s="176"/>
      <c r="M78" s="174"/>
      <c r="N78" s="176"/>
      <c r="O78" s="174"/>
      <c r="P78" s="176"/>
      <c r="Q78" s="174"/>
      <c r="R78" s="176"/>
      <c r="S78" s="174"/>
      <c r="T78" s="176"/>
      <c r="U78" s="174"/>
      <c r="V78" s="176"/>
      <c r="W78" s="174"/>
      <c r="X78" s="176"/>
      <c r="Y78" s="174"/>
      <c r="Z78" s="176"/>
      <c r="AA78" s="174"/>
      <c r="AB78" s="176"/>
      <c r="AC78" s="174"/>
      <c r="AD78" s="176"/>
      <c r="AE78" s="174"/>
      <c r="AF78" s="176"/>
      <c r="AG78" s="174"/>
      <c r="AH78" s="14">
        <f t="shared" si="0"/>
        <v>0</v>
      </c>
      <c r="AI78" s="14" t="e">
        <f t="shared" si="1"/>
        <v>#DIV/0!</v>
      </c>
      <c r="AJ78" s="14">
        <f t="shared" si="4"/>
        <v>0</v>
      </c>
      <c r="AK78" s="157" t="b">
        <f t="shared" si="5"/>
        <v>0</v>
      </c>
      <c r="AM78" s="157"/>
    </row>
    <row r="79" spans="2:43" ht="27.75" customHeight="1">
      <c r="B79" s="170" t="s">
        <v>214</v>
      </c>
      <c r="C79" s="171"/>
      <c r="D79" s="172" t="s">
        <v>214</v>
      </c>
      <c r="E79" s="171"/>
      <c r="F79" s="173" t="str">
        <f t="shared" si="2"/>
        <v>-</v>
      </c>
      <c r="G79" s="173" t="str">
        <f t="shared" si="3"/>
        <v>-</v>
      </c>
      <c r="H79" s="174"/>
      <c r="I79" s="174"/>
      <c r="J79" s="176"/>
      <c r="K79" s="174"/>
      <c r="L79" s="176"/>
      <c r="M79" s="174"/>
      <c r="N79" s="176"/>
      <c r="O79" s="174"/>
      <c r="P79" s="176"/>
      <c r="Q79" s="174"/>
      <c r="R79" s="176"/>
      <c r="S79" s="174"/>
      <c r="T79" s="176"/>
      <c r="U79" s="174"/>
      <c r="V79" s="176"/>
      <c r="W79" s="174"/>
      <c r="X79" s="176"/>
      <c r="Y79" s="174"/>
      <c r="Z79" s="176"/>
      <c r="AA79" s="174"/>
      <c r="AB79" s="176"/>
      <c r="AC79" s="174"/>
      <c r="AD79" s="176"/>
      <c r="AE79" s="174"/>
      <c r="AF79" s="176"/>
      <c r="AG79" s="174"/>
      <c r="AH79" s="14">
        <f t="shared" si="0"/>
        <v>0</v>
      </c>
      <c r="AI79" s="14" t="e">
        <f t="shared" si="1"/>
        <v>#DIV/0!</v>
      </c>
      <c r="AJ79" s="14">
        <f t="shared" si="4"/>
        <v>0</v>
      </c>
      <c r="AK79" s="157" t="b">
        <f t="shared" si="5"/>
        <v>0</v>
      </c>
      <c r="AM79" s="157"/>
    </row>
    <row r="80" spans="2:43" ht="27.75" customHeight="1">
      <c r="B80" s="170" t="s">
        <v>214</v>
      </c>
      <c r="C80" s="171"/>
      <c r="D80" s="172" t="s">
        <v>214</v>
      </c>
      <c r="E80" s="171"/>
      <c r="F80" s="173" t="str">
        <f t="shared" si="2"/>
        <v>-</v>
      </c>
      <c r="G80" s="173" t="str">
        <f t="shared" si="3"/>
        <v>-</v>
      </c>
      <c r="H80" s="174"/>
      <c r="I80" s="174"/>
      <c r="J80" s="176"/>
      <c r="K80" s="174"/>
      <c r="L80" s="176"/>
      <c r="M80" s="174"/>
      <c r="N80" s="176"/>
      <c r="O80" s="174"/>
      <c r="P80" s="176"/>
      <c r="Q80" s="174"/>
      <c r="R80" s="176"/>
      <c r="S80" s="174"/>
      <c r="T80" s="176"/>
      <c r="U80" s="174"/>
      <c r="V80" s="176"/>
      <c r="W80" s="174"/>
      <c r="X80" s="176"/>
      <c r="Y80" s="174"/>
      <c r="Z80" s="176"/>
      <c r="AA80" s="174"/>
      <c r="AB80" s="176"/>
      <c r="AC80" s="174"/>
      <c r="AD80" s="176"/>
      <c r="AE80" s="174"/>
      <c r="AF80" s="176"/>
      <c r="AG80" s="174"/>
      <c r="AH80" s="14">
        <f t="shared" si="0"/>
        <v>0</v>
      </c>
      <c r="AI80" s="14" t="e">
        <f t="shared" si="1"/>
        <v>#DIV/0!</v>
      </c>
      <c r="AJ80" s="14">
        <f t="shared" si="4"/>
        <v>0</v>
      </c>
      <c r="AK80" s="157" t="b">
        <f t="shared" si="5"/>
        <v>0</v>
      </c>
      <c r="AM80" s="157"/>
    </row>
    <row r="81" spans="2:39" ht="27.75" customHeight="1">
      <c r="B81" s="170" t="s">
        <v>214</v>
      </c>
      <c r="C81" s="171"/>
      <c r="D81" s="172" t="s">
        <v>214</v>
      </c>
      <c r="E81" s="171"/>
      <c r="F81" s="173" t="str">
        <f t="shared" si="2"/>
        <v>-</v>
      </c>
      <c r="G81" s="173" t="str">
        <f t="shared" si="3"/>
        <v>-</v>
      </c>
      <c r="H81" s="174"/>
      <c r="I81" s="174"/>
      <c r="J81" s="176"/>
      <c r="K81" s="174"/>
      <c r="L81" s="176"/>
      <c r="M81" s="174"/>
      <c r="N81" s="176"/>
      <c r="O81" s="174"/>
      <c r="P81" s="176"/>
      <c r="Q81" s="174"/>
      <c r="R81" s="176"/>
      <c r="S81" s="174"/>
      <c r="T81" s="176"/>
      <c r="U81" s="174"/>
      <c r="V81" s="176"/>
      <c r="W81" s="174"/>
      <c r="X81" s="176"/>
      <c r="Y81" s="174"/>
      <c r="Z81" s="176"/>
      <c r="AA81" s="174"/>
      <c r="AB81" s="176"/>
      <c r="AC81" s="174"/>
      <c r="AD81" s="176"/>
      <c r="AE81" s="174"/>
      <c r="AF81" s="176"/>
      <c r="AG81" s="174"/>
      <c r="AH81" s="14">
        <f t="shared" si="0"/>
        <v>0</v>
      </c>
      <c r="AI81" s="14" t="e">
        <f t="shared" si="1"/>
        <v>#DIV/0!</v>
      </c>
      <c r="AJ81" s="14">
        <f t="shared" si="4"/>
        <v>0</v>
      </c>
      <c r="AK81" s="157" t="b">
        <f t="shared" si="5"/>
        <v>0</v>
      </c>
      <c r="AM81" s="157"/>
    </row>
    <row r="82" spans="2:39" ht="27.75" customHeight="1">
      <c r="B82" s="170" t="s">
        <v>214</v>
      </c>
      <c r="C82" s="171"/>
      <c r="D82" s="172" t="s">
        <v>214</v>
      </c>
      <c r="E82" s="171"/>
      <c r="F82" s="173" t="str">
        <f t="shared" si="2"/>
        <v>-</v>
      </c>
      <c r="G82" s="173" t="str">
        <f t="shared" si="3"/>
        <v>-</v>
      </c>
      <c r="H82" s="174"/>
      <c r="I82" s="174"/>
      <c r="J82" s="176"/>
      <c r="K82" s="174"/>
      <c r="L82" s="176"/>
      <c r="M82" s="174"/>
      <c r="N82" s="176"/>
      <c r="O82" s="174"/>
      <c r="P82" s="176"/>
      <c r="Q82" s="174"/>
      <c r="R82" s="176"/>
      <c r="S82" s="174"/>
      <c r="T82" s="176"/>
      <c r="U82" s="174"/>
      <c r="V82" s="176"/>
      <c r="W82" s="174"/>
      <c r="X82" s="176"/>
      <c r="Y82" s="174"/>
      <c r="Z82" s="176"/>
      <c r="AA82" s="174"/>
      <c r="AB82" s="176"/>
      <c r="AC82" s="174"/>
      <c r="AD82" s="176"/>
      <c r="AE82" s="174"/>
      <c r="AF82" s="176"/>
      <c r="AG82" s="174"/>
      <c r="AH82" s="14">
        <f t="shared" si="0"/>
        <v>0</v>
      </c>
      <c r="AI82" s="14" t="e">
        <f t="shared" si="1"/>
        <v>#DIV/0!</v>
      </c>
      <c r="AJ82" s="14">
        <f t="shared" si="4"/>
        <v>0</v>
      </c>
      <c r="AK82" s="157" t="b">
        <f t="shared" si="5"/>
        <v>0</v>
      </c>
    </row>
    <row r="83" spans="2:39" ht="27.75" customHeight="1">
      <c r="B83" s="170" t="s">
        <v>214</v>
      </c>
      <c r="C83" s="171"/>
      <c r="D83" s="172" t="s">
        <v>214</v>
      </c>
      <c r="E83" s="171"/>
      <c r="F83" s="173" t="str">
        <f t="shared" si="2"/>
        <v>-</v>
      </c>
      <c r="G83" s="173" t="str">
        <f t="shared" si="3"/>
        <v>-</v>
      </c>
      <c r="H83" s="174"/>
      <c r="I83" s="174"/>
      <c r="J83" s="176"/>
      <c r="K83" s="174"/>
      <c r="L83" s="176"/>
      <c r="M83" s="174"/>
      <c r="N83" s="176"/>
      <c r="O83" s="174"/>
      <c r="P83" s="176"/>
      <c r="Q83" s="174"/>
      <c r="R83" s="176"/>
      <c r="S83" s="174"/>
      <c r="T83" s="176"/>
      <c r="U83" s="174"/>
      <c r="V83" s="176"/>
      <c r="W83" s="174"/>
      <c r="X83" s="176"/>
      <c r="Y83" s="174"/>
      <c r="Z83" s="176"/>
      <c r="AA83" s="174"/>
      <c r="AB83" s="176"/>
      <c r="AC83" s="174"/>
      <c r="AD83" s="176"/>
      <c r="AE83" s="174"/>
      <c r="AF83" s="176"/>
      <c r="AG83" s="174"/>
      <c r="AH83" s="14">
        <f t="shared" si="0"/>
        <v>0</v>
      </c>
      <c r="AI83" s="14" t="e">
        <f t="shared" si="1"/>
        <v>#DIV/0!</v>
      </c>
      <c r="AJ83" s="14">
        <f t="shared" si="4"/>
        <v>0</v>
      </c>
      <c r="AK83" s="157" t="b">
        <f t="shared" si="5"/>
        <v>0</v>
      </c>
    </row>
    <row r="84" spans="2:39" ht="27.75" customHeight="1">
      <c r="B84" s="170" t="s">
        <v>214</v>
      </c>
      <c r="C84" s="171"/>
      <c r="D84" s="172" t="s">
        <v>214</v>
      </c>
      <c r="E84" s="171"/>
      <c r="F84" s="173" t="str">
        <f t="shared" si="2"/>
        <v>-</v>
      </c>
      <c r="G84" s="173" t="str">
        <f t="shared" si="3"/>
        <v>-</v>
      </c>
      <c r="H84" s="174"/>
      <c r="I84" s="174"/>
      <c r="J84" s="176"/>
      <c r="K84" s="174"/>
      <c r="L84" s="176"/>
      <c r="M84" s="174"/>
      <c r="N84" s="176"/>
      <c r="O84" s="174"/>
      <c r="P84" s="176"/>
      <c r="Q84" s="174"/>
      <c r="R84" s="176"/>
      <c r="S84" s="174"/>
      <c r="T84" s="176"/>
      <c r="U84" s="174"/>
      <c r="V84" s="176"/>
      <c r="W84" s="174"/>
      <c r="X84" s="176"/>
      <c r="Y84" s="174"/>
      <c r="Z84" s="176"/>
      <c r="AA84" s="174"/>
      <c r="AB84" s="176"/>
      <c r="AC84" s="174"/>
      <c r="AD84" s="176"/>
      <c r="AE84" s="174"/>
      <c r="AF84" s="176"/>
      <c r="AG84" s="174"/>
      <c r="AH84" s="14">
        <f t="shared" si="0"/>
        <v>0</v>
      </c>
      <c r="AI84" s="14" t="e">
        <f t="shared" si="1"/>
        <v>#DIV/0!</v>
      </c>
      <c r="AJ84" s="14">
        <f t="shared" si="4"/>
        <v>0</v>
      </c>
      <c r="AK84" s="157" t="b">
        <f t="shared" si="5"/>
        <v>0</v>
      </c>
    </row>
    <row r="85" spans="2:39" ht="27.75" customHeight="1">
      <c r="B85" s="170" t="s">
        <v>214</v>
      </c>
      <c r="C85" s="171"/>
      <c r="D85" s="172" t="s">
        <v>214</v>
      </c>
      <c r="E85" s="171"/>
      <c r="F85" s="173" t="str">
        <f t="shared" si="2"/>
        <v>-</v>
      </c>
      <c r="G85" s="173" t="str">
        <f t="shared" si="3"/>
        <v>-</v>
      </c>
      <c r="H85" s="174"/>
      <c r="I85" s="174"/>
      <c r="J85" s="176"/>
      <c r="K85" s="174"/>
      <c r="L85" s="176"/>
      <c r="M85" s="174"/>
      <c r="N85" s="176"/>
      <c r="O85" s="174"/>
      <c r="P85" s="176"/>
      <c r="Q85" s="174"/>
      <c r="R85" s="176"/>
      <c r="S85" s="174"/>
      <c r="T85" s="176"/>
      <c r="U85" s="174"/>
      <c r="V85" s="176"/>
      <c r="W85" s="174"/>
      <c r="X85" s="176"/>
      <c r="Y85" s="174"/>
      <c r="Z85" s="176"/>
      <c r="AA85" s="174"/>
      <c r="AB85" s="176"/>
      <c r="AC85" s="174"/>
      <c r="AD85" s="176"/>
      <c r="AE85" s="174"/>
      <c r="AF85" s="176"/>
      <c r="AG85" s="174"/>
      <c r="AH85" s="14">
        <f t="shared" si="0"/>
        <v>0</v>
      </c>
      <c r="AI85" s="14" t="e">
        <f t="shared" si="1"/>
        <v>#DIV/0!</v>
      </c>
      <c r="AJ85" s="14">
        <f t="shared" si="4"/>
        <v>0</v>
      </c>
      <c r="AK85" s="157" t="b">
        <f t="shared" si="5"/>
        <v>0</v>
      </c>
    </row>
    <row r="86" spans="2:39" ht="27.75" customHeight="1">
      <c r="B86" s="170" t="s">
        <v>214</v>
      </c>
      <c r="C86" s="171"/>
      <c r="D86" s="172" t="s">
        <v>214</v>
      </c>
      <c r="E86" s="171"/>
      <c r="F86" s="173" t="str">
        <f t="shared" si="2"/>
        <v>-</v>
      </c>
      <c r="G86" s="173" t="str">
        <f t="shared" si="3"/>
        <v>-</v>
      </c>
      <c r="H86" s="174"/>
      <c r="I86" s="174"/>
      <c r="J86" s="176"/>
      <c r="K86" s="174"/>
      <c r="L86" s="176"/>
      <c r="M86" s="174"/>
      <c r="N86" s="176"/>
      <c r="O86" s="174"/>
      <c r="P86" s="176"/>
      <c r="Q86" s="174"/>
      <c r="R86" s="176"/>
      <c r="S86" s="174"/>
      <c r="T86" s="176"/>
      <c r="U86" s="174"/>
      <c r="V86" s="176"/>
      <c r="W86" s="174"/>
      <c r="X86" s="176"/>
      <c r="Y86" s="174"/>
      <c r="Z86" s="176"/>
      <c r="AA86" s="174"/>
      <c r="AB86" s="176"/>
      <c r="AC86" s="174"/>
      <c r="AD86" s="176"/>
      <c r="AE86" s="174"/>
      <c r="AF86" s="176"/>
      <c r="AG86" s="174"/>
      <c r="AH86" s="14">
        <f t="shared" si="0"/>
        <v>0</v>
      </c>
      <c r="AI86" s="14" t="e">
        <f t="shared" si="1"/>
        <v>#DIV/0!</v>
      </c>
      <c r="AJ86" s="14">
        <f t="shared" si="4"/>
        <v>0</v>
      </c>
      <c r="AK86" s="157" t="b">
        <f t="shared" si="5"/>
        <v>0</v>
      </c>
    </row>
    <row r="87" spans="2:39" ht="27.75" customHeight="1">
      <c r="B87" s="170" t="s">
        <v>214</v>
      </c>
      <c r="C87" s="171"/>
      <c r="D87" s="172" t="s">
        <v>214</v>
      </c>
      <c r="E87" s="171"/>
      <c r="F87" s="173" t="str">
        <f t="shared" si="2"/>
        <v>-</v>
      </c>
      <c r="G87" s="173" t="str">
        <f t="shared" si="3"/>
        <v>-</v>
      </c>
      <c r="H87" s="174"/>
      <c r="I87" s="174"/>
      <c r="J87" s="176"/>
      <c r="K87" s="174"/>
      <c r="L87" s="176"/>
      <c r="M87" s="174"/>
      <c r="N87" s="176"/>
      <c r="O87" s="174"/>
      <c r="P87" s="176"/>
      <c r="Q87" s="174"/>
      <c r="R87" s="176"/>
      <c r="S87" s="174"/>
      <c r="T87" s="176"/>
      <c r="U87" s="174"/>
      <c r="V87" s="176"/>
      <c r="W87" s="174"/>
      <c r="X87" s="176"/>
      <c r="Y87" s="174"/>
      <c r="Z87" s="176"/>
      <c r="AA87" s="174"/>
      <c r="AB87" s="176"/>
      <c r="AC87" s="174"/>
      <c r="AD87" s="176"/>
      <c r="AE87" s="174"/>
      <c r="AF87" s="176"/>
      <c r="AG87" s="174"/>
      <c r="AH87" s="14">
        <f t="shared" si="0"/>
        <v>0</v>
      </c>
      <c r="AI87" s="14" t="e">
        <f t="shared" si="1"/>
        <v>#DIV/0!</v>
      </c>
      <c r="AJ87" s="14">
        <f t="shared" si="4"/>
        <v>0</v>
      </c>
      <c r="AK87" s="157" t="b">
        <f t="shared" si="5"/>
        <v>0</v>
      </c>
    </row>
    <row r="88" spans="2:39" ht="27.75" customHeight="1">
      <c r="B88" s="170" t="s">
        <v>214</v>
      </c>
      <c r="C88" s="171"/>
      <c r="D88" s="172" t="s">
        <v>214</v>
      </c>
      <c r="E88" s="171"/>
      <c r="F88" s="173" t="str">
        <f t="shared" si="2"/>
        <v>-</v>
      </c>
      <c r="G88" s="173" t="str">
        <f t="shared" si="3"/>
        <v>-</v>
      </c>
      <c r="H88" s="174"/>
      <c r="I88" s="174"/>
      <c r="J88" s="176"/>
      <c r="K88" s="174"/>
      <c r="L88" s="176"/>
      <c r="M88" s="174"/>
      <c r="N88" s="176"/>
      <c r="O88" s="174"/>
      <c r="P88" s="176"/>
      <c r="Q88" s="174"/>
      <c r="R88" s="176"/>
      <c r="S88" s="174"/>
      <c r="T88" s="176"/>
      <c r="U88" s="174"/>
      <c r="V88" s="176"/>
      <c r="W88" s="174"/>
      <c r="X88" s="176"/>
      <c r="Y88" s="174"/>
      <c r="Z88" s="176"/>
      <c r="AA88" s="174"/>
      <c r="AB88" s="176"/>
      <c r="AC88" s="174"/>
      <c r="AD88" s="176"/>
      <c r="AE88" s="174"/>
      <c r="AF88" s="176"/>
      <c r="AG88" s="174"/>
      <c r="AH88" s="14">
        <f t="shared" si="0"/>
        <v>0</v>
      </c>
      <c r="AI88" s="14" t="e">
        <f t="shared" si="1"/>
        <v>#DIV/0!</v>
      </c>
      <c r="AJ88" s="14">
        <f t="shared" si="4"/>
        <v>0</v>
      </c>
      <c r="AK88" s="157" t="b">
        <f t="shared" si="5"/>
        <v>0</v>
      </c>
    </row>
    <row r="89" spans="2:39" ht="27.75" customHeight="1">
      <c r="B89" s="170" t="s">
        <v>214</v>
      </c>
      <c r="C89" s="171"/>
      <c r="D89" s="172" t="s">
        <v>214</v>
      </c>
      <c r="E89" s="171"/>
      <c r="F89" s="173" t="str">
        <f t="shared" si="2"/>
        <v>-</v>
      </c>
      <c r="G89" s="173" t="str">
        <f t="shared" si="3"/>
        <v>-</v>
      </c>
      <c r="H89" s="174"/>
      <c r="I89" s="174"/>
      <c r="J89" s="176"/>
      <c r="K89" s="174"/>
      <c r="L89" s="176"/>
      <c r="M89" s="174"/>
      <c r="N89" s="176"/>
      <c r="O89" s="174"/>
      <c r="P89" s="176"/>
      <c r="Q89" s="174"/>
      <c r="R89" s="176"/>
      <c r="S89" s="174"/>
      <c r="T89" s="176"/>
      <c r="U89" s="174"/>
      <c r="V89" s="176"/>
      <c r="W89" s="174"/>
      <c r="X89" s="176"/>
      <c r="Y89" s="174"/>
      <c r="Z89" s="176"/>
      <c r="AA89" s="174"/>
      <c r="AB89" s="176"/>
      <c r="AC89" s="174"/>
      <c r="AD89" s="176"/>
      <c r="AE89" s="174"/>
      <c r="AF89" s="176"/>
      <c r="AG89" s="174"/>
      <c r="AH89" s="14">
        <f t="shared" si="0"/>
        <v>0</v>
      </c>
      <c r="AI89" s="14" t="e">
        <f t="shared" si="1"/>
        <v>#DIV/0!</v>
      </c>
      <c r="AJ89" s="14">
        <f t="shared" si="4"/>
        <v>0</v>
      </c>
      <c r="AK89" s="157" t="b">
        <f t="shared" si="5"/>
        <v>0</v>
      </c>
    </row>
    <row r="90" spans="2:39" ht="27.75" customHeight="1">
      <c r="B90" s="170" t="s">
        <v>214</v>
      </c>
      <c r="C90" s="171"/>
      <c r="D90" s="172" t="s">
        <v>214</v>
      </c>
      <c r="E90" s="171"/>
      <c r="F90" s="173" t="str">
        <f t="shared" si="2"/>
        <v>-</v>
      </c>
      <c r="G90" s="173" t="str">
        <f t="shared" si="3"/>
        <v>-</v>
      </c>
      <c r="H90" s="174"/>
      <c r="I90" s="174"/>
      <c r="J90" s="176"/>
      <c r="K90" s="174"/>
      <c r="L90" s="176"/>
      <c r="M90" s="174"/>
      <c r="N90" s="176"/>
      <c r="O90" s="174"/>
      <c r="P90" s="176"/>
      <c r="Q90" s="174"/>
      <c r="R90" s="176"/>
      <c r="S90" s="174"/>
      <c r="T90" s="176"/>
      <c r="U90" s="174"/>
      <c r="V90" s="176"/>
      <c r="W90" s="174"/>
      <c r="X90" s="176"/>
      <c r="Y90" s="174"/>
      <c r="Z90" s="176"/>
      <c r="AA90" s="174"/>
      <c r="AB90" s="176"/>
      <c r="AC90" s="174"/>
      <c r="AD90" s="176"/>
      <c r="AE90" s="174"/>
      <c r="AF90" s="176"/>
      <c r="AG90" s="174"/>
      <c r="AH90" s="14">
        <f t="shared" si="0"/>
        <v>0</v>
      </c>
      <c r="AI90" s="14" t="e">
        <f t="shared" si="1"/>
        <v>#DIV/0!</v>
      </c>
      <c r="AJ90" s="14">
        <f t="shared" si="4"/>
        <v>0</v>
      </c>
      <c r="AK90" s="157" t="b">
        <f t="shared" si="5"/>
        <v>0</v>
      </c>
    </row>
    <row r="91" spans="2:39" ht="27.75" customHeight="1">
      <c r="B91" s="170" t="s">
        <v>214</v>
      </c>
      <c r="C91" s="171"/>
      <c r="D91" s="172" t="s">
        <v>214</v>
      </c>
      <c r="E91" s="171"/>
      <c r="F91" s="173" t="str">
        <f t="shared" si="2"/>
        <v>-</v>
      </c>
      <c r="G91" s="173" t="str">
        <f t="shared" si="3"/>
        <v>-</v>
      </c>
      <c r="H91" s="174"/>
      <c r="I91" s="174"/>
      <c r="J91" s="176"/>
      <c r="K91" s="174"/>
      <c r="L91" s="176"/>
      <c r="M91" s="174"/>
      <c r="N91" s="176"/>
      <c r="O91" s="174"/>
      <c r="P91" s="176"/>
      <c r="Q91" s="174"/>
      <c r="R91" s="176"/>
      <c r="S91" s="174"/>
      <c r="T91" s="176"/>
      <c r="U91" s="174"/>
      <c r="V91" s="176"/>
      <c r="W91" s="174"/>
      <c r="X91" s="176"/>
      <c r="Y91" s="174"/>
      <c r="Z91" s="176"/>
      <c r="AA91" s="174"/>
      <c r="AB91" s="176"/>
      <c r="AC91" s="174"/>
      <c r="AD91" s="176"/>
      <c r="AE91" s="174"/>
      <c r="AF91" s="176"/>
      <c r="AG91" s="174"/>
      <c r="AH91" s="14">
        <f t="shared" si="0"/>
        <v>0</v>
      </c>
      <c r="AI91" s="14" t="e">
        <f t="shared" si="1"/>
        <v>#DIV/0!</v>
      </c>
      <c r="AJ91" s="14">
        <f t="shared" si="4"/>
        <v>0</v>
      </c>
      <c r="AK91" s="157" t="b">
        <f t="shared" si="5"/>
        <v>0</v>
      </c>
    </row>
    <row r="92" spans="2:39" ht="27.75" customHeight="1">
      <c r="B92" s="170" t="s">
        <v>214</v>
      </c>
      <c r="C92" s="171"/>
      <c r="D92" s="172" t="s">
        <v>214</v>
      </c>
      <c r="E92" s="171"/>
      <c r="F92" s="173" t="str">
        <f t="shared" si="2"/>
        <v>-</v>
      </c>
      <c r="G92" s="173" t="str">
        <f t="shared" si="3"/>
        <v>-</v>
      </c>
      <c r="H92" s="174"/>
      <c r="I92" s="174"/>
      <c r="J92" s="176"/>
      <c r="K92" s="174"/>
      <c r="L92" s="176"/>
      <c r="M92" s="174"/>
      <c r="N92" s="176"/>
      <c r="O92" s="174"/>
      <c r="P92" s="176"/>
      <c r="Q92" s="174"/>
      <c r="R92" s="176"/>
      <c r="S92" s="174"/>
      <c r="T92" s="176"/>
      <c r="U92" s="174"/>
      <c r="V92" s="176"/>
      <c r="W92" s="174"/>
      <c r="X92" s="176"/>
      <c r="Y92" s="174"/>
      <c r="Z92" s="176"/>
      <c r="AA92" s="174"/>
      <c r="AB92" s="176"/>
      <c r="AC92" s="174"/>
      <c r="AD92" s="176"/>
      <c r="AE92" s="174"/>
      <c r="AF92" s="176"/>
      <c r="AG92" s="174"/>
      <c r="AH92" s="14">
        <f t="shared" si="0"/>
        <v>0</v>
      </c>
      <c r="AI92" s="14" t="e">
        <f t="shared" si="1"/>
        <v>#DIV/0!</v>
      </c>
      <c r="AJ92" s="14">
        <f t="shared" si="4"/>
        <v>0</v>
      </c>
      <c r="AK92" s="157" t="b">
        <f t="shared" si="5"/>
        <v>0</v>
      </c>
    </row>
    <row r="93" spans="2:39" ht="27.75" customHeight="1">
      <c r="B93" s="170" t="s">
        <v>214</v>
      </c>
      <c r="C93" s="171"/>
      <c r="D93" s="172" t="s">
        <v>214</v>
      </c>
      <c r="E93" s="171"/>
      <c r="F93" s="173" t="str">
        <f t="shared" si="2"/>
        <v>-</v>
      </c>
      <c r="G93" s="173" t="str">
        <f t="shared" si="3"/>
        <v>-</v>
      </c>
      <c r="H93" s="174"/>
      <c r="I93" s="174"/>
      <c r="J93" s="176"/>
      <c r="K93" s="174"/>
      <c r="L93" s="176"/>
      <c r="M93" s="174"/>
      <c r="N93" s="176"/>
      <c r="O93" s="174"/>
      <c r="P93" s="176"/>
      <c r="Q93" s="174"/>
      <c r="R93" s="176"/>
      <c r="S93" s="174"/>
      <c r="T93" s="176"/>
      <c r="U93" s="174"/>
      <c r="V93" s="176"/>
      <c r="W93" s="174"/>
      <c r="X93" s="176"/>
      <c r="Y93" s="174"/>
      <c r="Z93" s="176"/>
      <c r="AA93" s="174"/>
      <c r="AB93" s="176"/>
      <c r="AC93" s="174"/>
      <c r="AD93" s="176"/>
      <c r="AE93" s="174"/>
      <c r="AF93" s="176"/>
      <c r="AG93" s="174"/>
      <c r="AH93" s="14">
        <f t="shared" si="0"/>
        <v>0</v>
      </c>
      <c r="AI93" s="14" t="e">
        <f t="shared" si="1"/>
        <v>#DIV/0!</v>
      </c>
      <c r="AJ93" s="14">
        <f t="shared" si="4"/>
        <v>0</v>
      </c>
      <c r="AK93" s="157" t="b">
        <f t="shared" si="5"/>
        <v>0</v>
      </c>
    </row>
    <row r="94" spans="2:39" ht="27.75" customHeight="1">
      <c r="B94" s="170" t="s">
        <v>214</v>
      </c>
      <c r="C94" s="171"/>
      <c r="D94" s="172" t="s">
        <v>214</v>
      </c>
      <c r="E94" s="171"/>
      <c r="F94" s="173" t="str">
        <f t="shared" si="2"/>
        <v>-</v>
      </c>
      <c r="G94" s="173" t="str">
        <f t="shared" si="3"/>
        <v>-</v>
      </c>
      <c r="H94" s="174"/>
      <c r="I94" s="174"/>
      <c r="J94" s="176"/>
      <c r="K94" s="174"/>
      <c r="L94" s="176"/>
      <c r="M94" s="174"/>
      <c r="N94" s="176"/>
      <c r="O94" s="174"/>
      <c r="P94" s="176"/>
      <c r="Q94" s="174"/>
      <c r="R94" s="176"/>
      <c r="S94" s="174"/>
      <c r="T94" s="176"/>
      <c r="U94" s="174"/>
      <c r="V94" s="176"/>
      <c r="W94" s="174"/>
      <c r="X94" s="176"/>
      <c r="Y94" s="174"/>
      <c r="Z94" s="176"/>
      <c r="AA94" s="174"/>
      <c r="AB94" s="176"/>
      <c r="AC94" s="174"/>
      <c r="AD94" s="176"/>
      <c r="AE94" s="174"/>
      <c r="AF94" s="176"/>
      <c r="AG94" s="174"/>
      <c r="AH94" s="14">
        <f t="shared" si="0"/>
        <v>0</v>
      </c>
      <c r="AI94" s="14" t="e">
        <f t="shared" si="1"/>
        <v>#DIV/0!</v>
      </c>
      <c r="AJ94" s="14">
        <f t="shared" si="4"/>
        <v>0</v>
      </c>
      <c r="AK94" s="157" t="b">
        <f t="shared" si="5"/>
        <v>0</v>
      </c>
    </row>
    <row r="95" spans="2:39" ht="27.75" customHeight="1">
      <c r="B95" s="170" t="s">
        <v>214</v>
      </c>
      <c r="C95" s="171"/>
      <c r="D95" s="172" t="s">
        <v>214</v>
      </c>
      <c r="E95" s="171"/>
      <c r="F95" s="173" t="str">
        <f t="shared" si="2"/>
        <v>-</v>
      </c>
      <c r="G95" s="173" t="str">
        <f t="shared" si="3"/>
        <v>-</v>
      </c>
      <c r="H95" s="174"/>
      <c r="I95" s="174"/>
      <c r="J95" s="176"/>
      <c r="K95" s="174"/>
      <c r="L95" s="176"/>
      <c r="M95" s="174"/>
      <c r="N95" s="176"/>
      <c r="O95" s="174"/>
      <c r="P95" s="176"/>
      <c r="Q95" s="174"/>
      <c r="R95" s="176"/>
      <c r="S95" s="174"/>
      <c r="T95" s="176"/>
      <c r="U95" s="174"/>
      <c r="V95" s="176"/>
      <c r="W95" s="174"/>
      <c r="X95" s="176"/>
      <c r="Y95" s="174"/>
      <c r="Z95" s="176"/>
      <c r="AA95" s="174"/>
      <c r="AB95" s="176"/>
      <c r="AC95" s="174"/>
      <c r="AD95" s="176"/>
      <c r="AE95" s="174"/>
      <c r="AF95" s="176"/>
      <c r="AG95" s="174"/>
      <c r="AH95" s="14">
        <f t="shared" si="0"/>
        <v>0</v>
      </c>
      <c r="AI95" s="14" t="e">
        <f t="shared" si="1"/>
        <v>#DIV/0!</v>
      </c>
      <c r="AJ95" s="14">
        <f t="shared" si="4"/>
        <v>0</v>
      </c>
      <c r="AK95" s="157" t="b">
        <f t="shared" si="5"/>
        <v>0</v>
      </c>
    </row>
    <row r="96" spans="2:39" ht="27.75" customHeight="1">
      <c r="B96" s="170" t="s">
        <v>214</v>
      </c>
      <c r="C96" s="171"/>
      <c r="D96" s="172" t="s">
        <v>214</v>
      </c>
      <c r="E96" s="171"/>
      <c r="F96" s="173" t="str">
        <f t="shared" si="2"/>
        <v>-</v>
      </c>
      <c r="G96" s="173" t="str">
        <f t="shared" si="3"/>
        <v>-</v>
      </c>
      <c r="H96" s="174"/>
      <c r="I96" s="174"/>
      <c r="J96" s="176"/>
      <c r="K96" s="174"/>
      <c r="L96" s="176"/>
      <c r="M96" s="174"/>
      <c r="N96" s="176"/>
      <c r="O96" s="174"/>
      <c r="P96" s="176"/>
      <c r="Q96" s="174"/>
      <c r="R96" s="176"/>
      <c r="S96" s="174"/>
      <c r="T96" s="176"/>
      <c r="U96" s="174"/>
      <c r="V96" s="176"/>
      <c r="W96" s="174"/>
      <c r="X96" s="176"/>
      <c r="Y96" s="174"/>
      <c r="Z96" s="176"/>
      <c r="AA96" s="174"/>
      <c r="AB96" s="176"/>
      <c r="AC96" s="174"/>
      <c r="AD96" s="176"/>
      <c r="AE96" s="174"/>
      <c r="AF96" s="176"/>
      <c r="AG96" s="174"/>
      <c r="AH96" s="14">
        <f t="shared" si="0"/>
        <v>0</v>
      </c>
      <c r="AI96" s="14" t="e">
        <f t="shared" si="1"/>
        <v>#DIV/0!</v>
      </c>
      <c r="AJ96" s="14">
        <f t="shared" si="4"/>
        <v>0</v>
      </c>
      <c r="AK96" s="157" t="b">
        <f t="shared" si="5"/>
        <v>0</v>
      </c>
    </row>
    <row r="97" spans="1:37" ht="27.75" customHeight="1">
      <c r="B97" s="170" t="s">
        <v>214</v>
      </c>
      <c r="C97" s="171"/>
      <c r="D97" s="172" t="s">
        <v>214</v>
      </c>
      <c r="E97" s="171"/>
      <c r="F97" s="173" t="str">
        <f t="shared" si="2"/>
        <v>-</v>
      </c>
      <c r="G97" s="173" t="str">
        <f t="shared" si="3"/>
        <v>-</v>
      </c>
      <c r="H97" s="174"/>
      <c r="I97" s="174"/>
      <c r="J97" s="176"/>
      <c r="K97" s="174"/>
      <c r="L97" s="176"/>
      <c r="M97" s="174"/>
      <c r="N97" s="176"/>
      <c r="O97" s="174"/>
      <c r="P97" s="176"/>
      <c r="Q97" s="174"/>
      <c r="R97" s="176"/>
      <c r="S97" s="174"/>
      <c r="T97" s="176"/>
      <c r="U97" s="174"/>
      <c r="V97" s="176"/>
      <c r="W97" s="174"/>
      <c r="X97" s="176"/>
      <c r="Y97" s="174"/>
      <c r="Z97" s="176"/>
      <c r="AA97" s="174"/>
      <c r="AB97" s="176"/>
      <c r="AC97" s="174"/>
      <c r="AD97" s="176"/>
      <c r="AE97" s="174"/>
      <c r="AF97" s="176"/>
      <c r="AG97" s="174"/>
      <c r="AH97" s="14">
        <f t="shared" si="0"/>
        <v>0</v>
      </c>
      <c r="AI97" s="14" t="e">
        <f t="shared" si="1"/>
        <v>#DIV/0!</v>
      </c>
      <c r="AJ97" s="14">
        <f t="shared" si="4"/>
        <v>0</v>
      </c>
      <c r="AK97" s="157" t="b">
        <f t="shared" si="5"/>
        <v>0</v>
      </c>
    </row>
    <row r="98" spans="1:37" ht="27.75" customHeight="1">
      <c r="B98" s="170" t="s">
        <v>214</v>
      </c>
      <c r="C98" s="171"/>
      <c r="D98" s="172" t="s">
        <v>214</v>
      </c>
      <c r="E98" s="171"/>
      <c r="F98" s="173" t="str">
        <f t="shared" si="2"/>
        <v>-</v>
      </c>
      <c r="G98" s="173" t="str">
        <f t="shared" si="3"/>
        <v>-</v>
      </c>
      <c r="H98" s="174"/>
      <c r="I98" s="174"/>
      <c r="J98" s="176"/>
      <c r="K98" s="174"/>
      <c r="L98" s="176"/>
      <c r="M98" s="174"/>
      <c r="N98" s="176"/>
      <c r="O98" s="174"/>
      <c r="P98" s="176"/>
      <c r="Q98" s="174"/>
      <c r="R98" s="176"/>
      <c r="S98" s="174"/>
      <c r="T98" s="176"/>
      <c r="U98" s="174"/>
      <c r="V98" s="176"/>
      <c r="W98" s="174"/>
      <c r="X98" s="176"/>
      <c r="Y98" s="174"/>
      <c r="Z98" s="176"/>
      <c r="AA98" s="174"/>
      <c r="AB98" s="176"/>
      <c r="AC98" s="174"/>
      <c r="AD98" s="176"/>
      <c r="AE98" s="174"/>
      <c r="AF98" s="176"/>
      <c r="AG98" s="174"/>
      <c r="AH98" s="14">
        <f t="shared" si="0"/>
        <v>0</v>
      </c>
      <c r="AI98" s="14" t="e">
        <f t="shared" si="1"/>
        <v>#DIV/0!</v>
      </c>
      <c r="AJ98" s="14">
        <f t="shared" si="4"/>
        <v>0</v>
      </c>
      <c r="AK98" s="157" t="b">
        <f t="shared" si="5"/>
        <v>0</v>
      </c>
    </row>
    <row r="99" spans="1:37" ht="27.75" customHeight="1">
      <c r="B99" s="170" t="s">
        <v>214</v>
      </c>
      <c r="C99" s="171"/>
      <c r="D99" s="172" t="s">
        <v>214</v>
      </c>
      <c r="E99" s="171"/>
      <c r="F99" s="173" t="str">
        <f t="shared" si="2"/>
        <v>-</v>
      </c>
      <c r="G99" s="173" t="str">
        <f t="shared" si="3"/>
        <v>-</v>
      </c>
      <c r="H99" s="174"/>
      <c r="I99" s="174"/>
      <c r="J99" s="176"/>
      <c r="K99" s="174"/>
      <c r="L99" s="176"/>
      <c r="M99" s="174"/>
      <c r="N99" s="176"/>
      <c r="O99" s="174"/>
      <c r="P99" s="176"/>
      <c r="Q99" s="174"/>
      <c r="R99" s="176"/>
      <c r="S99" s="174"/>
      <c r="T99" s="176"/>
      <c r="U99" s="174"/>
      <c r="V99" s="176"/>
      <c r="W99" s="174"/>
      <c r="X99" s="176"/>
      <c r="Y99" s="174"/>
      <c r="Z99" s="176"/>
      <c r="AA99" s="174"/>
      <c r="AB99" s="176"/>
      <c r="AC99" s="174"/>
      <c r="AD99" s="176"/>
      <c r="AE99" s="174"/>
      <c r="AF99" s="176"/>
      <c r="AG99" s="174"/>
      <c r="AH99" s="14">
        <f t="shared" si="0"/>
        <v>0</v>
      </c>
      <c r="AI99" s="14" t="e">
        <f t="shared" si="1"/>
        <v>#DIV/0!</v>
      </c>
      <c r="AJ99" s="14">
        <f t="shared" si="4"/>
        <v>0</v>
      </c>
      <c r="AK99" s="157" t="b">
        <f t="shared" si="5"/>
        <v>0</v>
      </c>
    </row>
    <row r="100" spans="1:37" ht="27.75" customHeight="1">
      <c r="B100" s="170" t="s">
        <v>214</v>
      </c>
      <c r="C100" s="171"/>
      <c r="D100" s="172" t="s">
        <v>214</v>
      </c>
      <c r="E100" s="171"/>
      <c r="F100" s="173" t="str">
        <f t="shared" si="2"/>
        <v>-</v>
      </c>
      <c r="G100" s="173" t="str">
        <f t="shared" si="3"/>
        <v>-</v>
      </c>
      <c r="H100" s="174"/>
      <c r="I100" s="174"/>
      <c r="J100" s="176"/>
      <c r="K100" s="174"/>
      <c r="L100" s="176"/>
      <c r="M100" s="174"/>
      <c r="N100" s="176"/>
      <c r="O100" s="174"/>
      <c r="P100" s="176"/>
      <c r="Q100" s="174"/>
      <c r="R100" s="176"/>
      <c r="S100" s="174"/>
      <c r="T100" s="176"/>
      <c r="U100" s="174"/>
      <c r="V100" s="176"/>
      <c r="W100" s="174"/>
      <c r="X100" s="176"/>
      <c r="Y100" s="174"/>
      <c r="Z100" s="176"/>
      <c r="AA100" s="174"/>
      <c r="AB100" s="176"/>
      <c r="AC100" s="174"/>
      <c r="AD100" s="176"/>
      <c r="AE100" s="174"/>
      <c r="AF100" s="176"/>
      <c r="AG100" s="174"/>
      <c r="AH100" s="14">
        <f t="shared" si="0"/>
        <v>0</v>
      </c>
      <c r="AI100" s="14" t="e">
        <f t="shared" si="1"/>
        <v>#DIV/0!</v>
      </c>
      <c r="AJ100" s="14">
        <f t="shared" si="4"/>
        <v>0</v>
      </c>
      <c r="AK100" s="157" t="b">
        <f t="shared" si="5"/>
        <v>0</v>
      </c>
    </row>
    <row r="101" spans="1:37" ht="3.75" customHeight="1">
      <c r="A101" s="19"/>
      <c r="B101" s="19"/>
      <c r="C101" s="19"/>
      <c r="D101" s="19"/>
      <c r="E101" s="173" t="str">
        <f>IFERROR(IF(AJ101=TRUE,IF(OR($J$62=0,$L$62=0,$N$62=0,$P$62=0,$R$62=0,$T$62=0,$V$62=0,$X$62=0,$Z$62=0,$AB$62=0,$AD$62=0,$AF$62=0,AI101=0,J101=0,L101=0,N101=0,P101=0,R101=0,T101=0,V101=0,X101=0,Z101=0,AB101=0,AD101=0,AF101=0),"-",AI101/(IF(C101="mg/l",1000,IF(C101="ng/l",1000000000,IF(C101="µg/l",1000000,))))),"-"),"-")</f>
        <v>-</v>
      </c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</row>
    <row r="102" spans="1:37" ht="1.5" hidden="1" customHeight="1">
      <c r="A102" s="19"/>
      <c r="C102" s="19"/>
      <c r="D102" s="19"/>
      <c r="E102" s="173" t="str">
        <f>IFERROR(IF(AJ102=TRUE,IF(OR($J$62=0,$L$62=0,$N$62=0,$P$62=0,$R$62=0,$T$62=0,$V$62=0,$X$62=0,$Z$62=0,$AB$62=0,$AD$62=0,$AF$62=0,AI102=0,J102=0,L102=0,N102=0,P102=0,R102=0,T102=0,V102=0,X102=0,Z102=0,AB102=0,AD102=0,AF102=0),"-",AI102/(IF(C102="mg/l",1000,IF(C102="ng/l",1000000000,IF(C102="µg/l",1000000,))))),"-"),"-")</f>
        <v>-</v>
      </c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</row>
    <row r="103" spans="1:37" ht="3" customHeight="1">
      <c r="A103" s="19"/>
      <c r="B103" s="152"/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</row>
  </sheetData>
  <sheetProtection algorithmName="SHA-512" hashValue="h2ykzV46/lDvnDIV208XT1R4HGkagmHvrhnp9i1FPbZOBkvQ3N7x7q4LUr7SWXyRVgW7ZEytTMXy3MbeGvtpgA==" saltValue="3dq++JN4Dnz6+DVXft2dAQ==" spinCount="100000" sheet="1" objects="1" scenarios="1"/>
  <customSheetViews>
    <customSheetView guid="{3C65655F-F5CB-4AFF-9FBB-FFE0704F7A17}" scale="75" topLeftCell="A34">
      <selection activeCell="E64" sqref="E64"/>
      <pageMargins left="0.7" right="0.7" top="0.75" bottom="0.75" header="0.3" footer="0.3"/>
    </customSheetView>
  </customSheetViews>
  <mergeCells count="330">
    <mergeCell ref="AB63:AC63"/>
    <mergeCell ref="AD63:AE63"/>
    <mergeCell ref="AF63:AG63"/>
    <mergeCell ref="B62:E63"/>
    <mergeCell ref="F62:G63"/>
    <mergeCell ref="J63:K63"/>
    <mergeCell ref="L63:M63"/>
    <mergeCell ref="N63:O63"/>
    <mergeCell ref="P63:Q63"/>
    <mergeCell ref="R63:S63"/>
    <mergeCell ref="T63:U63"/>
    <mergeCell ref="V63:W63"/>
    <mergeCell ref="X63:Y63"/>
    <mergeCell ref="Z63:AA63"/>
    <mergeCell ref="V61:W61"/>
    <mergeCell ref="X61:Y61"/>
    <mergeCell ref="Z61:AA61"/>
    <mergeCell ref="AB61:AC61"/>
    <mergeCell ref="AD61:AE61"/>
    <mergeCell ref="AF61:AG61"/>
    <mergeCell ref="J62:K62"/>
    <mergeCell ref="L62:M62"/>
    <mergeCell ref="N62:O62"/>
    <mergeCell ref="P62:Q62"/>
    <mergeCell ref="R62:S62"/>
    <mergeCell ref="T62:U62"/>
    <mergeCell ref="V62:W62"/>
    <mergeCell ref="X62:Y62"/>
    <mergeCell ref="Z62:AA62"/>
    <mergeCell ref="AB62:AC62"/>
    <mergeCell ref="AD62:AE62"/>
    <mergeCell ref="AF62:AG62"/>
    <mergeCell ref="B61:D61"/>
    <mergeCell ref="E61:F61"/>
    <mergeCell ref="G61:H61"/>
    <mergeCell ref="J61:K61"/>
    <mergeCell ref="L61:M61"/>
    <mergeCell ref="N61:O61"/>
    <mergeCell ref="P61:Q61"/>
    <mergeCell ref="R61:S61"/>
    <mergeCell ref="T61:U61"/>
    <mergeCell ref="F52:G52"/>
    <mergeCell ref="I52:J52"/>
    <mergeCell ref="K52:L52"/>
    <mergeCell ref="M52:N52"/>
    <mergeCell ref="O52:P52"/>
    <mergeCell ref="Q52:R52"/>
    <mergeCell ref="S52:U52"/>
    <mergeCell ref="F53:G53"/>
    <mergeCell ref="I53:J53"/>
    <mergeCell ref="K53:L53"/>
    <mergeCell ref="M53:N53"/>
    <mergeCell ref="O53:P53"/>
    <mergeCell ref="Q53:R53"/>
    <mergeCell ref="S53:U53"/>
    <mergeCell ref="F50:G50"/>
    <mergeCell ref="I50:J50"/>
    <mergeCell ref="K50:L50"/>
    <mergeCell ref="M50:N50"/>
    <mergeCell ref="O50:P50"/>
    <mergeCell ref="Q50:R50"/>
    <mergeCell ref="S50:U50"/>
    <mergeCell ref="F51:G51"/>
    <mergeCell ref="I51:J51"/>
    <mergeCell ref="K51:L51"/>
    <mergeCell ref="M51:N51"/>
    <mergeCell ref="O51:P51"/>
    <mergeCell ref="Q51:R51"/>
    <mergeCell ref="S51:U51"/>
    <mergeCell ref="F48:G48"/>
    <mergeCell ref="I48:J48"/>
    <mergeCell ref="K48:L48"/>
    <mergeCell ref="M48:N48"/>
    <mergeCell ref="O48:P48"/>
    <mergeCell ref="Q48:R48"/>
    <mergeCell ref="S48:U48"/>
    <mergeCell ref="F49:G49"/>
    <mergeCell ref="I49:J49"/>
    <mergeCell ref="K49:L49"/>
    <mergeCell ref="M49:N49"/>
    <mergeCell ref="O49:P49"/>
    <mergeCell ref="Q49:R49"/>
    <mergeCell ref="S49:U49"/>
    <mergeCell ref="F46:G46"/>
    <mergeCell ref="I46:J46"/>
    <mergeCell ref="K46:L46"/>
    <mergeCell ref="M46:N46"/>
    <mergeCell ref="O46:P46"/>
    <mergeCell ref="Q46:R46"/>
    <mergeCell ref="S46:U46"/>
    <mergeCell ref="F47:G47"/>
    <mergeCell ref="I47:J47"/>
    <mergeCell ref="K47:L47"/>
    <mergeCell ref="M47:N47"/>
    <mergeCell ref="O47:P47"/>
    <mergeCell ref="Q47:R47"/>
    <mergeCell ref="S47:U47"/>
    <mergeCell ref="F44:G44"/>
    <mergeCell ref="I44:J44"/>
    <mergeCell ref="K44:L44"/>
    <mergeCell ref="M44:N44"/>
    <mergeCell ref="O44:P44"/>
    <mergeCell ref="Q44:R44"/>
    <mergeCell ref="S44:U44"/>
    <mergeCell ref="F45:G45"/>
    <mergeCell ref="I45:J45"/>
    <mergeCell ref="K45:L45"/>
    <mergeCell ref="M45:N45"/>
    <mergeCell ref="O45:P45"/>
    <mergeCell ref="Q45:R45"/>
    <mergeCell ref="S45:U45"/>
    <mergeCell ref="F42:G42"/>
    <mergeCell ref="I42:J42"/>
    <mergeCell ref="K42:L42"/>
    <mergeCell ref="M42:N42"/>
    <mergeCell ref="O42:P42"/>
    <mergeCell ref="Q42:R42"/>
    <mergeCell ref="S42:U42"/>
    <mergeCell ref="F43:G43"/>
    <mergeCell ref="I43:J43"/>
    <mergeCell ref="K43:L43"/>
    <mergeCell ref="M43:N43"/>
    <mergeCell ref="O43:P43"/>
    <mergeCell ref="Q43:R43"/>
    <mergeCell ref="S43:U43"/>
    <mergeCell ref="F40:G40"/>
    <mergeCell ref="I40:J40"/>
    <mergeCell ref="K40:L40"/>
    <mergeCell ref="M40:N40"/>
    <mergeCell ref="O40:P40"/>
    <mergeCell ref="Q40:R40"/>
    <mergeCell ref="S40:U40"/>
    <mergeCell ref="F41:G41"/>
    <mergeCell ref="I41:J41"/>
    <mergeCell ref="K41:L41"/>
    <mergeCell ref="M41:N41"/>
    <mergeCell ref="O41:P41"/>
    <mergeCell ref="Q41:R41"/>
    <mergeCell ref="S41:U41"/>
    <mergeCell ref="F38:G38"/>
    <mergeCell ref="I38:J38"/>
    <mergeCell ref="K38:L38"/>
    <mergeCell ref="M38:N38"/>
    <mergeCell ref="O38:P38"/>
    <mergeCell ref="Q38:R38"/>
    <mergeCell ref="S38:U38"/>
    <mergeCell ref="F39:G39"/>
    <mergeCell ref="I39:J39"/>
    <mergeCell ref="K39:L39"/>
    <mergeCell ref="M39:N39"/>
    <mergeCell ref="O39:P39"/>
    <mergeCell ref="Q39:R39"/>
    <mergeCell ref="S39:U39"/>
    <mergeCell ref="F36:G36"/>
    <mergeCell ref="I36:J36"/>
    <mergeCell ref="K36:L36"/>
    <mergeCell ref="M36:N36"/>
    <mergeCell ref="O36:P36"/>
    <mergeCell ref="Q36:R36"/>
    <mergeCell ref="S36:U36"/>
    <mergeCell ref="F37:G37"/>
    <mergeCell ref="I37:J37"/>
    <mergeCell ref="K37:L37"/>
    <mergeCell ref="M37:N37"/>
    <mergeCell ref="O37:P37"/>
    <mergeCell ref="Q37:R37"/>
    <mergeCell ref="S37:U37"/>
    <mergeCell ref="F34:G34"/>
    <mergeCell ref="I34:J34"/>
    <mergeCell ref="K34:L34"/>
    <mergeCell ref="M34:N34"/>
    <mergeCell ref="O34:P34"/>
    <mergeCell ref="Q34:R34"/>
    <mergeCell ref="S34:U34"/>
    <mergeCell ref="F35:G35"/>
    <mergeCell ref="I35:J35"/>
    <mergeCell ref="K35:L35"/>
    <mergeCell ref="M35:N35"/>
    <mergeCell ref="O35:P35"/>
    <mergeCell ref="Q35:R35"/>
    <mergeCell ref="S35:U35"/>
    <mergeCell ref="F32:G32"/>
    <mergeCell ref="I32:J32"/>
    <mergeCell ref="K32:L32"/>
    <mergeCell ref="M32:N32"/>
    <mergeCell ref="O32:P32"/>
    <mergeCell ref="Q32:R32"/>
    <mergeCell ref="S32:U32"/>
    <mergeCell ref="F33:G33"/>
    <mergeCell ref="I33:J33"/>
    <mergeCell ref="K33:L33"/>
    <mergeCell ref="M33:N33"/>
    <mergeCell ref="O33:P33"/>
    <mergeCell ref="Q33:R33"/>
    <mergeCell ref="S33:U33"/>
    <mergeCell ref="F30:G30"/>
    <mergeCell ref="I30:J30"/>
    <mergeCell ref="K30:L30"/>
    <mergeCell ref="M30:N30"/>
    <mergeCell ref="O30:P30"/>
    <mergeCell ref="Q30:R30"/>
    <mergeCell ref="S30:U30"/>
    <mergeCell ref="F31:G31"/>
    <mergeCell ref="I31:J31"/>
    <mergeCell ref="K31:L31"/>
    <mergeCell ref="M31:N31"/>
    <mergeCell ref="O31:P31"/>
    <mergeCell ref="Q31:R31"/>
    <mergeCell ref="S31:U31"/>
    <mergeCell ref="F28:G28"/>
    <mergeCell ref="I28:J28"/>
    <mergeCell ref="K28:L28"/>
    <mergeCell ref="M28:N28"/>
    <mergeCell ref="O28:P28"/>
    <mergeCell ref="Q28:R28"/>
    <mergeCell ref="S28:U28"/>
    <mergeCell ref="F29:G29"/>
    <mergeCell ref="I29:J29"/>
    <mergeCell ref="K29:L29"/>
    <mergeCell ref="M29:N29"/>
    <mergeCell ref="O29:P29"/>
    <mergeCell ref="Q29:R29"/>
    <mergeCell ref="S29:U29"/>
    <mergeCell ref="F26:G26"/>
    <mergeCell ref="I26:J26"/>
    <mergeCell ref="K26:L26"/>
    <mergeCell ref="M26:N26"/>
    <mergeCell ref="O26:P26"/>
    <mergeCell ref="Q26:R26"/>
    <mergeCell ref="S26:U26"/>
    <mergeCell ref="F27:G27"/>
    <mergeCell ref="I27:J27"/>
    <mergeCell ref="K27:L27"/>
    <mergeCell ref="M27:N27"/>
    <mergeCell ref="O27:P27"/>
    <mergeCell ref="Q27:R27"/>
    <mergeCell ref="S27:U27"/>
    <mergeCell ref="F24:G24"/>
    <mergeCell ref="I24:J24"/>
    <mergeCell ref="K24:L24"/>
    <mergeCell ref="M24:N24"/>
    <mergeCell ref="O24:P24"/>
    <mergeCell ref="Q24:R24"/>
    <mergeCell ref="S24:U24"/>
    <mergeCell ref="F25:G25"/>
    <mergeCell ref="I25:J25"/>
    <mergeCell ref="K25:L25"/>
    <mergeCell ref="M25:N25"/>
    <mergeCell ref="O25:P25"/>
    <mergeCell ref="Q25:R25"/>
    <mergeCell ref="S25:U25"/>
    <mergeCell ref="F22:G22"/>
    <mergeCell ref="I22:J22"/>
    <mergeCell ref="K22:L22"/>
    <mergeCell ref="M22:N22"/>
    <mergeCell ref="O22:P22"/>
    <mergeCell ref="Q22:R22"/>
    <mergeCell ref="S22:U22"/>
    <mergeCell ref="F23:G23"/>
    <mergeCell ref="I23:J23"/>
    <mergeCell ref="K23:L23"/>
    <mergeCell ref="M23:N23"/>
    <mergeCell ref="O23:P23"/>
    <mergeCell ref="Q23:R23"/>
    <mergeCell ref="S23:U23"/>
    <mergeCell ref="F20:G20"/>
    <mergeCell ref="I20:J20"/>
    <mergeCell ref="K20:L20"/>
    <mergeCell ref="M20:N20"/>
    <mergeCell ref="O20:P20"/>
    <mergeCell ref="Q20:R20"/>
    <mergeCell ref="S20:U20"/>
    <mergeCell ref="F21:G21"/>
    <mergeCell ref="I21:J21"/>
    <mergeCell ref="K21:L21"/>
    <mergeCell ref="M21:N21"/>
    <mergeCell ref="O21:P21"/>
    <mergeCell ref="Q21:R21"/>
    <mergeCell ref="S21:U21"/>
    <mergeCell ref="F18:G18"/>
    <mergeCell ref="I18:J18"/>
    <mergeCell ref="K18:L18"/>
    <mergeCell ref="M18:N18"/>
    <mergeCell ref="O18:P18"/>
    <mergeCell ref="Q18:R18"/>
    <mergeCell ref="S18:U18"/>
    <mergeCell ref="F19:G19"/>
    <mergeCell ref="I19:J19"/>
    <mergeCell ref="K19:L19"/>
    <mergeCell ref="M19:N19"/>
    <mergeCell ref="O19:P19"/>
    <mergeCell ref="Q19:R19"/>
    <mergeCell ref="S19:U19"/>
    <mergeCell ref="F16:G16"/>
    <mergeCell ref="I16:J16"/>
    <mergeCell ref="K16:L16"/>
    <mergeCell ref="M16:N16"/>
    <mergeCell ref="O16:P16"/>
    <mergeCell ref="Q16:R16"/>
    <mergeCell ref="S16:U16"/>
    <mergeCell ref="F17:G17"/>
    <mergeCell ref="I17:J17"/>
    <mergeCell ref="K17:L17"/>
    <mergeCell ref="M17:N17"/>
    <mergeCell ref="O17:P17"/>
    <mergeCell ref="Q17:R17"/>
    <mergeCell ref="S17:U17"/>
    <mergeCell ref="F14:G14"/>
    <mergeCell ref="I14:J14"/>
    <mergeCell ref="K14:L14"/>
    <mergeCell ref="M14:N14"/>
    <mergeCell ref="O14:P14"/>
    <mergeCell ref="Q14:R14"/>
    <mergeCell ref="S14:U14"/>
    <mergeCell ref="F15:G15"/>
    <mergeCell ref="I15:J15"/>
    <mergeCell ref="K15:L15"/>
    <mergeCell ref="M15:N15"/>
    <mergeCell ref="O15:P15"/>
    <mergeCell ref="Q15:R15"/>
    <mergeCell ref="S15:U15"/>
    <mergeCell ref="B5:D5"/>
    <mergeCell ref="B6:D6"/>
    <mergeCell ref="F13:G13"/>
    <mergeCell ref="I13:J13"/>
    <mergeCell ref="K13:L13"/>
    <mergeCell ref="M13:N13"/>
    <mergeCell ref="O13:P13"/>
    <mergeCell ref="Q13:R13"/>
    <mergeCell ref="S13:U13"/>
  </mergeCells>
  <conditionalFormatting sqref="C66:C100">
    <cfRule type="expression" dxfId="20" priority="73">
      <formula>IF($B66="Outro",FALSE,TRUE)</formula>
    </cfRule>
  </conditionalFormatting>
  <conditionalFormatting sqref="E66:E100">
    <cfRule type="expression" dxfId="19" priority="1">
      <formula>IF($D66="Outro",FALSE,TRUE)</formula>
    </cfRule>
  </conditionalFormatting>
  <dataValidations count="6">
    <dataValidation allowBlank="1" showInputMessage="1" showErrorMessage="1" prompt="O título da folha de cálculo encontra-se nesta célula" sqref="B1 I1" xr:uid="{00000000-0002-0000-1600-000000000000}"/>
    <dataValidation type="whole" operator="lessThanOrEqual" allowBlank="1" showInputMessage="1" showErrorMessage="1" errorTitle="1" error="O número de horas de descarga deverá ser inferior ou igual ao número de horas do mês" sqref="L63:AG63" xr:uid="{00000000-0002-0000-1600-000001000000}">
      <formula1>L64</formula1>
    </dataValidation>
    <dataValidation type="list" allowBlank="1" showInputMessage="1" showErrorMessage="1" sqref="D14:D49 K54:K55 M14:M53" xr:uid="{00000000-0002-0000-1600-000004000000}">
      <formula1>"&lt;Selecionar&gt;, Águas pluviais potencialmente contaminadas, Industrial, Doméstico, Doméstico e Industrial, Todos, Outro (identificar nas observações)"</formula1>
    </dataValidation>
    <dataValidation type="list" allowBlank="1" showInputMessage="1" showErrorMessage="1" sqref="D50:D55" xr:uid="{00000000-0002-0000-1600-000005000000}">
      <formula1>"&lt;Selecionar&gt;, Águas pluviais, Industrial, Doméstico, Doméstico e Industrial, Todos, Outro"</formula1>
    </dataValidation>
    <dataValidation type="list" allowBlank="1" showInputMessage="1" showErrorMessage="1" sqref="E14:E55 L54:L55 O14:O53" xr:uid="{00000000-0002-0000-1600-000006000000}">
      <formula1>"&lt;Selecionar&gt;,Contínuo,Descontínuo,Outro"</formula1>
    </dataValidation>
    <dataValidation type="list" allowBlank="1" showInputMessage="1" showErrorMessage="1" error="Selecione &lt;LQ se o valor da monitorização for inferior ao limite de quantificação, &lt;Ld se for inferior ao limite de deteção e deixe em branco ou selecione '-' se for um valor quantificavel." sqref="J66:J100 L66:L100 N66:N100 P66:P100 R66:R100 T66:T100 V66:V100 X66:X100 Z66:Z100 AB66:AB100 AD66:AD100 AF66:AF100" xr:uid="{00000000-0002-0000-1600-000007000000}">
      <formula1>" -,&lt;LQ, &lt;Ld"</formula1>
    </dataValidation>
  </dataValidations>
  <hyperlinks>
    <hyperlink ref="B2" location="Atividade!A1" display="&lt; Voltar ao ínicio" xr:uid="{00000000-0004-0000-1600-000000000000}"/>
    <hyperlink ref="B9" location="topoagua" display="&lt;&lt; Voltar ao topo" xr:uid="{00000000-0004-0000-1600-000001000000}"/>
    <hyperlink ref="B59" location="topoagua" display="&lt;&lt; Voltar ao topo" xr:uid="{00000000-0004-0000-1600-000002000000}"/>
    <hyperlink ref="B5:D5" location="Listagem_e_caracteristicas_dos_pontos_de_emissão" display="Listagem e caracteristicas dos pontos de emissão" xr:uid="{00000000-0004-0000-1600-000003000000}"/>
    <hyperlink ref="B6:D6" location="Rejeição_em_coletor___preencha_uma_tabela_para_cada_ponto_de_emissão__se_necessário_copie_a_tabela_completa_e_cole_abaixo_da_anterior" display="Rejeição de águas resíduais" xr:uid="{00000000-0004-0000-1600-000004000000}"/>
    <hyperlink ref="B7" location="'ED2'!A1" display="ED2" xr:uid="{00000000-0004-0000-1600-000005000000}"/>
    <hyperlink ref="C7" location="'ED3'!A1" display="ED3" xr:uid="{00000000-0004-0000-1600-000006000000}"/>
    <hyperlink ref="D7" location="'ED4'!A1" display="ED4" xr:uid="{00000000-0004-0000-1600-000007000000}"/>
    <hyperlink ref="E7" location="'ED5'!A1" display="ED5" xr:uid="{00000000-0004-0000-1600-000008000000}"/>
    <hyperlink ref="F7" location="'ED6'!A1" display="ED6" xr:uid="{00000000-0004-0000-1600-000009000000}"/>
    <hyperlink ref="G7" location="'ED7'!A1" display="ED7" xr:uid="{00000000-0004-0000-1600-00000A000000}"/>
    <hyperlink ref="H7" location="'ED8'!A1" display="ED8" xr:uid="{00000000-0004-0000-1600-00000B000000}"/>
    <hyperlink ref="I7" location="'ED9'!A1" display="ED9" xr:uid="{00000000-0004-0000-1600-00000C000000}"/>
    <hyperlink ref="J7" location="'ED10'!A1" display="ED10" xr:uid="{00000000-0004-0000-1600-00000D000000}"/>
  </hyperlinks>
  <pageMargins left="0.25" right="0.25" top="0.75" bottom="0.75" header="0.3" footer="0.3"/>
  <pageSetup paperSize="9" scale="30" fitToHeight="0" orientation="landscape"/>
  <rowBreaks count="2" manualBreakCount="2">
    <brk id="55" max="30" man="1"/>
    <brk id="100" max="16383" man="1"/>
  </rowBreaks>
  <ignoredErrors>
    <ignoredError sqref="Q64 AE64 AA64 M64 S64" formula="1"/>
  </ignoredErrors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600-000002000000}">
          <x14:formula1>
            <xm:f>Suporte!$A$6:$A$23</xm:f>
          </x14:formula1>
          <xm:sqref>C101:D101 D66:D100</xm:sqref>
        </x14:dataValidation>
        <x14:dataValidation type="list" allowBlank="1" showInputMessage="1" showErrorMessage="1" xr:uid="{00000000-0002-0000-1600-000003000000}">
          <x14:formula1>
            <xm:f>Suporte!$T$6:$T$196</xm:f>
          </x14:formula1>
          <xm:sqref>B66:B101</xm:sqref>
        </x14:dataValidation>
      </x14:dataValidation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AQ57"/>
  <sheetViews>
    <sheetView zoomScale="50" zoomScaleNormal="50" workbookViewId="0">
      <selection activeCell="A3" sqref="A3"/>
    </sheetView>
  </sheetViews>
  <sheetFormatPr defaultColWidth="9" defaultRowHeight="15"/>
  <cols>
    <col min="1" max="1" width="3.375" style="14" customWidth="1"/>
    <col min="2" max="2" width="14.875" style="14" customWidth="1"/>
    <col min="3" max="4" width="13.875" style="14" customWidth="1"/>
    <col min="5" max="5" width="15.875" style="14" customWidth="1"/>
    <col min="6" max="6" width="18.375" style="14" customWidth="1"/>
    <col min="7" max="7" width="12.75" style="14" customWidth="1"/>
    <col min="8" max="8" width="14.875" style="14" customWidth="1"/>
    <col min="9" max="9" width="12.75" style="14" customWidth="1"/>
    <col min="10" max="10" width="8.5" style="14" customWidth="1"/>
    <col min="11" max="11" width="17.625" style="14" customWidth="1"/>
    <col min="12" max="12" width="8.5" style="14" customWidth="1"/>
    <col min="13" max="13" width="17.625" style="14" customWidth="1"/>
    <col min="14" max="14" width="8.5" style="14" customWidth="1"/>
    <col min="15" max="15" width="17.625" style="14" customWidth="1"/>
    <col min="16" max="16" width="8.5" style="14" customWidth="1"/>
    <col min="17" max="17" width="17.625" style="14" customWidth="1"/>
    <col min="18" max="18" width="8.5" style="14" customWidth="1"/>
    <col min="19" max="19" width="17.625" style="14" customWidth="1"/>
    <col min="20" max="20" width="8.5" style="14" customWidth="1"/>
    <col min="21" max="21" width="17.625" style="14" customWidth="1"/>
    <col min="22" max="22" width="8.5" style="14" customWidth="1"/>
    <col min="23" max="23" width="17.625" style="14" customWidth="1"/>
    <col min="24" max="24" width="8.5" style="14" customWidth="1"/>
    <col min="25" max="25" width="17.625" style="14" customWidth="1"/>
    <col min="26" max="26" width="8.5" style="14" customWidth="1"/>
    <col min="27" max="27" width="17.625" style="14" customWidth="1"/>
    <col min="28" max="28" width="8.5" style="14" customWidth="1"/>
    <col min="29" max="29" width="17.625" style="14" customWidth="1"/>
    <col min="30" max="30" width="8.5" style="14" customWidth="1"/>
    <col min="31" max="31" width="17.625" style="14" customWidth="1"/>
    <col min="32" max="32" width="8.5" style="14" customWidth="1"/>
    <col min="33" max="33" width="17.625" style="14" customWidth="1"/>
    <col min="34" max="34" width="9.25" style="14" hidden="1" customWidth="1"/>
    <col min="35" max="35" width="11.75" style="14" hidden="1" customWidth="1"/>
    <col min="36" max="36" width="16.375" style="14" hidden="1" customWidth="1"/>
    <col min="37" max="38" width="9" style="14" hidden="1" customWidth="1"/>
    <col min="39" max="16384" width="9" style="14"/>
  </cols>
  <sheetData>
    <row r="1" spans="1:37" ht="23.25">
      <c r="A1" s="146"/>
      <c r="B1" s="64" t="s">
        <v>632</v>
      </c>
      <c r="C1" s="146"/>
      <c r="D1" s="146"/>
      <c r="E1" s="146"/>
      <c r="F1" s="146"/>
      <c r="G1" s="65" t="s">
        <v>192</v>
      </c>
      <c r="H1" s="36">
        <f>Atividade!L3</f>
        <v>0</v>
      </c>
      <c r="I1" s="66" t="s">
        <v>141</v>
      </c>
      <c r="J1" s="36">
        <f>Atividade!I3</f>
        <v>2021</v>
      </c>
      <c r="K1" s="36"/>
      <c r="L1" s="147"/>
      <c r="M1" s="146"/>
      <c r="N1" s="146"/>
      <c r="O1" s="146"/>
      <c r="P1" s="146"/>
      <c r="Q1" s="146"/>
      <c r="R1" s="146"/>
      <c r="S1" s="146"/>
      <c r="T1" s="146"/>
      <c r="U1" s="146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40"/>
      <c r="AK1" s="40"/>
    </row>
    <row r="2" spans="1:37" ht="15.75">
      <c r="A2" s="148"/>
      <c r="B2" s="69" t="s">
        <v>193</v>
      </c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  <c r="U2" s="148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</row>
    <row r="3" spans="1:37">
      <c r="A3" s="71" t="s">
        <v>194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</row>
    <row r="4" spans="1:37">
      <c r="A4" s="71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</row>
    <row r="5" spans="1:37">
      <c r="A5" s="71"/>
      <c r="B5" s="471" t="s">
        <v>635</v>
      </c>
      <c r="C5" s="471"/>
      <c r="D5" s="471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</row>
    <row r="6" spans="1:37">
      <c r="A6" s="71"/>
      <c r="B6" s="471" t="s">
        <v>636</v>
      </c>
      <c r="C6" s="471"/>
      <c r="D6" s="471"/>
      <c r="E6" s="149"/>
      <c r="F6" s="149"/>
      <c r="G6" s="149"/>
      <c r="H6" s="149"/>
      <c r="I6" s="149"/>
      <c r="J6" s="149"/>
      <c r="K6" s="149"/>
      <c r="L6" s="149"/>
      <c r="M6" s="14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</row>
    <row r="7" spans="1:37" ht="12" customHeight="1">
      <c r="A7" s="71"/>
      <c r="B7" s="149" t="s">
        <v>661</v>
      </c>
      <c r="C7" s="149" t="s">
        <v>171</v>
      </c>
      <c r="D7" s="149" t="s">
        <v>172</v>
      </c>
      <c r="E7" s="149" t="s">
        <v>173</v>
      </c>
      <c r="F7" s="149" t="s">
        <v>174</v>
      </c>
      <c r="G7" s="149" t="s">
        <v>175</v>
      </c>
      <c r="H7" s="149" t="s">
        <v>176</v>
      </c>
      <c r="I7" s="149" t="s">
        <v>177</v>
      </c>
      <c r="J7" s="149" t="s">
        <v>178</v>
      </c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</row>
    <row r="9" spans="1:37" ht="5.25" customHeight="1">
      <c r="A9" s="19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92"/>
      <c r="O9" s="19"/>
      <c r="P9" s="19"/>
      <c r="Q9" s="19"/>
      <c r="R9" s="19"/>
      <c r="S9" s="19"/>
      <c r="T9" s="19"/>
    </row>
    <row r="10" spans="1:37" ht="27" customHeight="1">
      <c r="A10" s="108"/>
      <c r="B10" s="109" t="s">
        <v>644</v>
      </c>
      <c r="C10" s="110"/>
      <c r="D10" s="110"/>
      <c r="E10" s="110"/>
      <c r="F10" s="110"/>
      <c r="G10" s="110"/>
      <c r="H10" s="110"/>
      <c r="I10" s="110"/>
      <c r="J10" s="110"/>
      <c r="K10" s="110"/>
      <c r="L10" s="110"/>
      <c r="M10" s="110"/>
      <c r="N10" s="110"/>
      <c r="O10" s="110"/>
      <c r="P10" s="110"/>
      <c r="Q10" s="110"/>
      <c r="R10" s="110"/>
      <c r="S10" s="110"/>
      <c r="T10" s="110"/>
      <c r="U10" s="110"/>
      <c r="V10" s="110"/>
      <c r="W10" s="110"/>
      <c r="X10" s="110"/>
      <c r="Y10" s="110"/>
      <c r="Z10" s="110"/>
      <c r="AA10" s="110"/>
      <c r="AB10" s="110"/>
      <c r="AC10" s="110"/>
      <c r="AD10" s="110"/>
      <c r="AE10" s="110"/>
      <c r="AF10" s="19"/>
      <c r="AG10" s="19"/>
      <c r="AH10" s="19"/>
      <c r="AI10" s="19"/>
      <c r="AJ10" s="19"/>
      <c r="AK10" s="19"/>
    </row>
    <row r="11" spans="1:37" ht="5.25" customHeight="1">
      <c r="A11" s="19"/>
      <c r="B11" s="90"/>
      <c r="C11" s="150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</row>
    <row r="12" spans="1:37" ht="2.25" customHeight="1">
      <c r="A12" s="19"/>
      <c r="B12" s="151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</row>
    <row r="13" spans="1:37" ht="15" customHeight="1">
      <c r="A13" s="19"/>
      <c r="B13" s="149" t="s">
        <v>278</v>
      </c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</row>
    <row r="14" spans="1:37" ht="15.75">
      <c r="A14" s="19"/>
      <c r="B14" s="84" t="s">
        <v>662</v>
      </c>
      <c r="C14" s="19"/>
      <c r="D14" s="19"/>
      <c r="E14" s="19"/>
      <c r="F14" s="19"/>
      <c r="G14" s="152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</row>
    <row r="15" spans="1:37" ht="60.75" customHeight="1">
      <c r="B15" s="712" t="s">
        <v>646</v>
      </c>
      <c r="C15" s="712"/>
      <c r="D15" s="712"/>
      <c r="E15" s="695"/>
      <c r="F15" s="697"/>
      <c r="G15" s="712" t="s">
        <v>648</v>
      </c>
      <c r="H15" s="712"/>
      <c r="I15" s="125"/>
      <c r="J15" s="794" t="s">
        <v>81</v>
      </c>
      <c r="K15" s="795"/>
      <c r="L15" s="796" t="s">
        <v>82</v>
      </c>
      <c r="M15" s="795"/>
      <c r="N15" s="796" t="s">
        <v>83</v>
      </c>
      <c r="O15" s="795"/>
      <c r="P15" s="796" t="s">
        <v>84</v>
      </c>
      <c r="Q15" s="795"/>
      <c r="R15" s="796" t="s">
        <v>85</v>
      </c>
      <c r="S15" s="795"/>
      <c r="T15" s="796" t="s">
        <v>86</v>
      </c>
      <c r="U15" s="795"/>
      <c r="V15" s="796" t="s">
        <v>87</v>
      </c>
      <c r="W15" s="795"/>
      <c r="X15" s="796" t="s">
        <v>88</v>
      </c>
      <c r="Y15" s="795"/>
      <c r="Z15" s="796" t="s">
        <v>89</v>
      </c>
      <c r="AA15" s="795"/>
      <c r="AB15" s="796" t="s">
        <v>90</v>
      </c>
      <c r="AC15" s="795"/>
      <c r="AD15" s="796" t="s">
        <v>91</v>
      </c>
      <c r="AE15" s="795"/>
      <c r="AF15" s="796" t="s">
        <v>92</v>
      </c>
      <c r="AG15" s="797"/>
      <c r="AH15" s="154" t="s">
        <v>649</v>
      </c>
    </row>
    <row r="16" spans="1:37" ht="39" customHeight="1">
      <c r="B16" s="712" t="s">
        <v>650</v>
      </c>
      <c r="C16" s="712"/>
      <c r="D16" s="712"/>
      <c r="E16" s="712"/>
      <c r="F16" s="805" t="str">
        <f>IF(AK16=TRUE,SUM(J16:AG16),"Caso não disponha dos volumes mensais insira o volume total descarregado na célula I15")</f>
        <v>Caso não disponha dos volumes mensais insira o volume total descarregado na célula I15</v>
      </c>
      <c r="G16" s="806"/>
      <c r="H16" s="155" t="s">
        <v>651</v>
      </c>
      <c r="I16" s="153" t="s">
        <v>652</v>
      </c>
      <c r="J16" s="800"/>
      <c r="K16" s="801"/>
      <c r="L16" s="811"/>
      <c r="M16" s="812"/>
      <c r="N16" s="811"/>
      <c r="O16" s="812"/>
      <c r="P16" s="811"/>
      <c r="Q16" s="812"/>
      <c r="R16" s="811"/>
      <c r="S16" s="812"/>
      <c r="T16" s="811"/>
      <c r="U16" s="812"/>
      <c r="V16" s="811"/>
      <c r="W16" s="812"/>
      <c r="X16" s="811"/>
      <c r="Y16" s="812"/>
      <c r="Z16" s="811"/>
      <c r="AA16" s="812"/>
      <c r="AB16" s="811"/>
      <c r="AC16" s="812"/>
      <c r="AD16" s="811"/>
      <c r="AE16" s="812"/>
      <c r="AF16" s="811"/>
      <c r="AG16" s="813"/>
      <c r="AH16" s="156" t="str">
        <f>IFERROR((AVERAGEIF(K16:AG16,"&gt;0")),"")</f>
        <v/>
      </c>
      <c r="AK16" s="157" t="b">
        <f>IF(AND(J16&gt;0,L16&gt;0,N16&gt;0,P16&gt;0,R16&gt;0,T16&gt;0,V16&gt;0,X16&gt;0,Z16&gt;0,AB16&gt;0,AD16&gt;0,AF16&gt;0),TRUE,FALSE)</f>
        <v>0</v>
      </c>
    </row>
    <row r="17" spans="2:43" ht="47.25" customHeight="1">
      <c r="B17" s="712"/>
      <c r="C17" s="712"/>
      <c r="D17" s="712"/>
      <c r="E17" s="712"/>
      <c r="F17" s="807"/>
      <c r="G17" s="808"/>
      <c r="H17" s="155" t="s">
        <v>653</v>
      </c>
      <c r="I17" s="153" t="s">
        <v>654</v>
      </c>
      <c r="J17" s="809"/>
      <c r="K17" s="810"/>
      <c r="L17" s="802"/>
      <c r="M17" s="803"/>
      <c r="N17" s="802"/>
      <c r="O17" s="803"/>
      <c r="P17" s="802"/>
      <c r="Q17" s="803"/>
      <c r="R17" s="802"/>
      <c r="S17" s="803"/>
      <c r="T17" s="802"/>
      <c r="U17" s="803"/>
      <c r="V17" s="802"/>
      <c r="W17" s="803"/>
      <c r="X17" s="802"/>
      <c r="Y17" s="803"/>
      <c r="Z17" s="802"/>
      <c r="AA17" s="803"/>
      <c r="AB17" s="802"/>
      <c r="AC17" s="803"/>
      <c r="AD17" s="802"/>
      <c r="AE17" s="803"/>
      <c r="AF17" s="802"/>
      <c r="AG17" s="804"/>
      <c r="AH17" s="156" t="str">
        <f>IFERROR(AVERAGEIF(K17:AG17,"&gt;0"),"")</f>
        <v/>
      </c>
    </row>
    <row r="18" spans="2:43" ht="17.25" hidden="1" customHeight="1">
      <c r="B18" s="19"/>
      <c r="C18" s="158" t="s">
        <v>655</v>
      </c>
      <c r="D18" s="159" t="s">
        <v>654</v>
      </c>
      <c r="E18" s="159"/>
      <c r="F18" s="160"/>
      <c r="G18" s="468" t="s">
        <v>656</v>
      </c>
      <c r="H18" s="161"/>
      <c r="I18" s="469" t="s">
        <v>656</v>
      </c>
      <c r="J18" s="161"/>
      <c r="K18" s="162">
        <f>24*31</f>
        <v>744</v>
      </c>
      <c r="L18" s="162"/>
      <c r="M18" s="162">
        <f>24*28</f>
        <v>672</v>
      </c>
      <c r="N18" s="162"/>
      <c r="O18" s="162">
        <f>24*31</f>
        <v>744</v>
      </c>
      <c r="P18" s="162"/>
      <c r="Q18" s="162">
        <f>24*30</f>
        <v>720</v>
      </c>
      <c r="R18" s="162"/>
      <c r="S18" s="162">
        <f>24*31</f>
        <v>744</v>
      </c>
      <c r="T18" s="162"/>
      <c r="U18" s="162">
        <f>24*30</f>
        <v>720</v>
      </c>
      <c r="V18" s="162"/>
      <c r="W18" s="162">
        <f>27*31</f>
        <v>837</v>
      </c>
      <c r="X18" s="162"/>
      <c r="Y18" s="162">
        <f>24*31</f>
        <v>744</v>
      </c>
      <c r="Z18" s="162"/>
      <c r="AA18" s="162">
        <f>24*30</f>
        <v>720</v>
      </c>
      <c r="AB18" s="162"/>
      <c r="AC18" s="162">
        <f>24*31</f>
        <v>744</v>
      </c>
      <c r="AD18" s="162"/>
      <c r="AE18" s="162">
        <f>24*30</f>
        <v>720</v>
      </c>
      <c r="AF18" s="162"/>
      <c r="AG18" s="162">
        <f>24*31</f>
        <v>744</v>
      </c>
      <c r="AH18" s="163">
        <f>(AVERAGEIF(K18:AG18,"&gt;0"))</f>
        <v>737.75</v>
      </c>
    </row>
    <row r="19" spans="2:43" ht="78" customHeight="1">
      <c r="B19" s="164" t="s">
        <v>355</v>
      </c>
      <c r="C19" s="164" t="s">
        <v>356</v>
      </c>
      <c r="D19" s="164" t="s">
        <v>224</v>
      </c>
      <c r="E19" s="164" t="s">
        <v>657</v>
      </c>
      <c r="F19" s="165" t="s">
        <v>658</v>
      </c>
      <c r="G19" s="165" t="s">
        <v>659</v>
      </c>
      <c r="H19" s="166" t="s">
        <v>357</v>
      </c>
      <c r="I19" s="167" t="s">
        <v>660</v>
      </c>
      <c r="J19" s="168" t="s">
        <v>362</v>
      </c>
      <c r="K19" s="169" t="s">
        <v>81</v>
      </c>
      <c r="L19" s="168" t="s">
        <v>362</v>
      </c>
      <c r="M19" s="169" t="s">
        <v>82</v>
      </c>
      <c r="N19" s="168" t="s">
        <v>362</v>
      </c>
      <c r="O19" s="169" t="s">
        <v>83</v>
      </c>
      <c r="P19" s="168" t="s">
        <v>362</v>
      </c>
      <c r="Q19" s="169" t="s">
        <v>84</v>
      </c>
      <c r="R19" s="168" t="s">
        <v>362</v>
      </c>
      <c r="S19" s="169" t="s">
        <v>85</v>
      </c>
      <c r="T19" s="168" t="s">
        <v>362</v>
      </c>
      <c r="U19" s="169" t="s">
        <v>86</v>
      </c>
      <c r="V19" s="168" t="s">
        <v>362</v>
      </c>
      <c r="W19" s="169" t="s">
        <v>87</v>
      </c>
      <c r="X19" s="168" t="s">
        <v>362</v>
      </c>
      <c r="Y19" s="169" t="s">
        <v>88</v>
      </c>
      <c r="Z19" s="168" t="s">
        <v>362</v>
      </c>
      <c r="AA19" s="169" t="s">
        <v>89</v>
      </c>
      <c r="AB19" s="168" t="s">
        <v>362</v>
      </c>
      <c r="AC19" s="169" t="s">
        <v>90</v>
      </c>
      <c r="AD19" s="168" t="s">
        <v>362</v>
      </c>
      <c r="AE19" s="169" t="s">
        <v>91</v>
      </c>
      <c r="AF19" s="168" t="s">
        <v>362</v>
      </c>
      <c r="AG19" s="169" t="s">
        <v>92</v>
      </c>
      <c r="AH19" s="165" t="s">
        <v>649</v>
      </c>
      <c r="AK19" s="157"/>
      <c r="AL19" s="157"/>
      <c r="AM19" s="157"/>
      <c r="AN19" s="157"/>
      <c r="AO19" s="157"/>
      <c r="AP19" s="157"/>
      <c r="AQ19" s="157"/>
    </row>
    <row r="20" spans="2:43" ht="27.75" customHeight="1">
      <c r="B20" s="170" t="s">
        <v>214</v>
      </c>
      <c r="C20" s="171"/>
      <c r="D20" s="172" t="s">
        <v>214</v>
      </c>
      <c r="E20" s="171"/>
      <c r="F20" s="173" t="str">
        <f t="shared" ref="F20:F54" si="0">IFERROR(IF(AK20=TRUE,IF(OR($J$16=0,$L$16=0,$N$16=0,$P$16=0,$R$16=0,$T$16=0,$V$16=0,$X$16=0,$Z$16=0,$AB$16=0,$AD$16=0,$AF$16=0,AJ20=0,K20=0,M20=0,O20=0,Q20=0,S20=0,U20=0,W20=0,Y20=0,AA20=0,AC20=0,AE20=0,AG20=0),"-",AJ20/(IF(D20="mg/l",1000,IF(D20="ng/l",1000000000,IF(D20="µg/l",1000000,))))),"-"),"-")</f>
        <v>-</v>
      </c>
      <c r="G20" s="173" t="str">
        <f>IFERROR(IF(AK20=FALSE,IF($I$15=0,AI20*($F$16)/(IF(D20="mg/l",1000,IF(D20="ng/l",1000000000,IF(D20="µg/l",1000000,)))),AI20*$I$15/(IF(D20="mg/l",1000,IF(D20="ng/l",1000000000,IF(D20="µg/l",1000000,))))),"-"),"-")</f>
        <v>-</v>
      </c>
      <c r="H20" s="174"/>
      <c r="I20" s="175"/>
      <c r="J20" s="176"/>
      <c r="K20" s="174"/>
      <c r="L20" s="176"/>
      <c r="M20" s="174"/>
      <c r="N20" s="176"/>
      <c r="O20" s="174"/>
      <c r="P20" s="176"/>
      <c r="Q20" s="174"/>
      <c r="R20" s="176"/>
      <c r="S20" s="174"/>
      <c r="T20" s="176"/>
      <c r="U20" s="174"/>
      <c r="V20" s="176"/>
      <c r="W20" s="174"/>
      <c r="X20" s="176"/>
      <c r="Y20" s="174"/>
      <c r="Z20" s="176"/>
      <c r="AA20" s="174"/>
      <c r="AB20" s="176"/>
      <c r="AC20" s="174"/>
      <c r="AD20" s="176"/>
      <c r="AE20" s="174"/>
      <c r="AF20" s="176"/>
      <c r="AG20" s="174"/>
      <c r="AH20" s="14">
        <f t="shared" ref="AH20:AH54" si="1">K20*IF(J20="&lt;LQ",(1/2),(IF(J20="&lt;Ld",0,1)))+M20*IF(L20="&lt;LQ",(1/2),(IF(L20="&lt;Ld",0,1)))+O20*IF(N20="&lt;LQ",(1/2),(IF(N20="&lt;Ld",0,1)))+Q20*IF(P20="&lt;LQ",(1/2),(IF(P20="&lt;Ld",0,1)))+S20*IF(R20="&lt;LQ",(1/2),(IF(R20="&lt;Ld",0,1)))+U20*IF(T20="&lt;LQ",(1/2),(IF(T20="&lt;Ld",0,1)))+W20*IF(V20="&lt;LQ",(1/2),(IF(V20="&lt;Ld",0,1)))+Y20*IF(X20="&lt;LQ",(1/2),(IF(X20="&lt;Ld",0,1)))+AA20*IF(Z20="&lt;LQ",(1/2),(IF(Z20="&lt;Ld",0,1)))+AC20*IF(AB20="&lt;LQ",(1/2),(IF(AB20="&lt;Ld",0,1)))+AE20*IF(AD20="&lt;LQ",(1/2),(IF(AD20="&lt;Ld",0,1)))+AG20*IF(AF20="&lt;LQ",(1/2),(IF(AF20="&lt;Ld",0,1)))</f>
        <v>0</v>
      </c>
      <c r="AI20" s="14" t="e">
        <f t="shared" ref="AI20:AI54" si="2">AH20/COUNT(J20:AG20)</f>
        <v>#DIV/0!</v>
      </c>
      <c r="AJ20" s="14">
        <f>K20*$J$16*IF(J20="&lt;LQ",(1/2),(IF(J20="&lt;Ld",0,1)))+M20*$L$16*IF(L20="&lt;LQ",(1/2),(IF(L20="&lt;Ld",0,1)))+O20*$N$16*IF(N20="&lt;LQ",(1/2),(IF(N20="&lt;Ld",0,1)))+Q20*$P$16*IF(P20="&lt;LQ",(1/2),(IF(P20="&lt;Ld",0,1)))+S20*$R$16*IF(R20="&lt;LQ",(1/2),(IF(R20="&lt;Ld",0,1)))+U20*$T$16*IF(T20="&lt;LQ",(1/2),(IF(T20="&lt;Ld",0,1)))+W20*$V$16*IF(V20="&lt;LQ",(1/2),(IF(V20="&lt;Ld",0,1)))+Y20*$X$16*IF(X20="&lt;LQ",(1/2),(IF(X20="&lt;Ld",0,1)))+AA20*$Z$16*IF(Z20="&lt;LQ",(1/2),(IF(Z20="&lt;Ld",0,1)))+AC20*$AB$16*IF(AB20="&lt;LQ",(1/2),(IF(AB20="&lt;Ld",0,1)))+AE20*$AD$16*IF(AD20="&lt;LQ",(1/2),(IF(AD20="&lt;Ld",0,1)))+AG20*$AF$16*IF(AF20="&lt;LQ",(1/2),(IF(AF20="&lt;Ld",0,1)))</f>
        <v>0</v>
      </c>
      <c r="AK20" s="157" t="b">
        <f>IF(AND(K20&gt;0,M20&gt;0,O20&gt;0,Q20&gt;0,S20&gt;0,U20&gt;0,W20&gt;0,Y20&gt;0,AA20&gt;0,AC20&gt;0,AE20&gt;0,AG20&gt;0),TRUE,FALSE)</f>
        <v>0</v>
      </c>
      <c r="AL20" s="157" t="str">
        <f>IF(AK20=TRUE,IF(OR($J$16=0,$L$16=0,$N$16=0,$P$16=0,$R$16=0,$T$16=0,$V$16=0,$X$16=0,$Z$16=0,$AB$16=0,$AD$16=0,$AF$16=0,AJ20=0,K20=0,M20=0,O20=0,Q20=0,S20=0,U20=0,W20=0,Y20=0,AA20=0,AC20=0,AE20=0,AG20=0),"-",AJ20/(IF(D20="mg/l",1000,IF(D20="ng/l",1000000000,IF(D20="µg/l",1000000,))))),"-")</f>
        <v>-</v>
      </c>
      <c r="AM20" s="157"/>
      <c r="AN20" s="157"/>
      <c r="AO20" s="157"/>
      <c r="AP20" s="157"/>
      <c r="AQ20" s="157"/>
    </row>
    <row r="21" spans="2:43" ht="27.75" customHeight="1">
      <c r="B21" s="170" t="s">
        <v>214</v>
      </c>
      <c r="C21" s="171"/>
      <c r="D21" s="172" t="s">
        <v>214</v>
      </c>
      <c r="E21" s="171"/>
      <c r="F21" s="173" t="str">
        <f t="shared" si="0"/>
        <v>-</v>
      </c>
      <c r="G21" s="173" t="str">
        <f t="shared" ref="G21:G54" si="3">IFERROR(IF(AK21=FALSE,IF($I$15=0,AI21*($F$16)/(IF(D21="mg/l",1000,IF(D21="ng/l",1000000000,IF(D21="µg/l",1000000,)))),AI21*$I$15/(IF(D21="mg/l",1000,IF(D21="ng/l",1000000000,IF(D21="µg/l",1000000,))))),"-"),"-")</f>
        <v>-</v>
      </c>
      <c r="H21" s="174"/>
      <c r="I21" s="174"/>
      <c r="J21" s="176"/>
      <c r="K21" s="174"/>
      <c r="L21" s="176"/>
      <c r="M21" s="177"/>
      <c r="N21" s="176"/>
      <c r="O21" s="174"/>
      <c r="P21" s="176"/>
      <c r="Q21" s="174"/>
      <c r="R21" s="176"/>
      <c r="S21" s="174"/>
      <c r="T21" s="176"/>
      <c r="U21" s="174"/>
      <c r="V21" s="176"/>
      <c r="W21" s="174"/>
      <c r="X21" s="176"/>
      <c r="Y21" s="174"/>
      <c r="Z21" s="176"/>
      <c r="AA21" s="174"/>
      <c r="AB21" s="176"/>
      <c r="AC21" s="174"/>
      <c r="AD21" s="176"/>
      <c r="AE21" s="174"/>
      <c r="AF21" s="176"/>
      <c r="AG21" s="174"/>
      <c r="AH21" s="14">
        <f t="shared" si="1"/>
        <v>0</v>
      </c>
      <c r="AI21" s="14" t="e">
        <f t="shared" si="2"/>
        <v>#DIV/0!</v>
      </c>
      <c r="AJ21" s="14">
        <f t="shared" ref="AJ21:AJ54" si="4">K21*$J$16*IF(J21="&lt;LQ",(1/2),(IF(J21="&lt;Ld",0,1)))+M21*$L$16*IF(L21="&lt;LQ",(1/2),(IF(L21="&lt;Ld",0,1)))+O21*$N$16*IF(N21="&lt;LQ",(1/2),(IF(N21="&lt;Ld",0,1)))+Q21*$P$16*IF(P21="&lt;LQ",(1/2),(IF(P21="&lt;Ld",0,1)))+S21*$R$16*IF(R21="&lt;LQ",(1/2),(IF(R21="&lt;Ld",0,1)))+U21*$T$16*IF(T21="&lt;LQ",(1/2),(IF(T21="&lt;Ld",0,1)))+W21*$V$16*IF(V21="&lt;LQ",(1/2),(IF(V21="&lt;Ld",0,1)))+Y21*$X$16*IF(X21="&lt;LQ",(1/2),(IF(X21="&lt;Ld",0,1)))+AA21*$Z$16*IF(Z21="&lt;LQ",(1/2),(IF(Z21="&lt;Ld",0,1)))+AC21*$AB$16*IF(AB21="&lt;LQ",(1/2),(IF(AB21="&lt;Ld",0,1)))+AE21*$AD$16*IF(AD21="&lt;LQ",(1/2),(IF(AD21="&lt;Ld",0,1)))+AG21*$AF$16*IF(AF21="&lt;LQ",(1/2),(IF(AF21="&lt;Ld",0,1)))</f>
        <v>0</v>
      </c>
      <c r="AK21" s="157" t="b">
        <f t="shared" ref="AK21:AK54" si="5">IF(AND(K21&gt;0,M21&gt;0,O21&gt;0,Q21&gt;0,S21&gt;0,U21&gt;0,W21&gt;0,Y21&gt;0,AA21&gt;0,AC21&gt;0,AE21&gt;0,AG21&gt;0),TRUE,FALSE)</f>
        <v>0</v>
      </c>
      <c r="AL21" s="157" t="str">
        <f t="shared" ref="AL21:AL27" si="6">IF(AK21=TRUE,IF(OR($J$16=0,$L$16=0,$N$16=0,$P$16=0,$R$16=0,$T$16=0,$V$16=0,$X$16=0,$Z$16=0,$AB$16=0,$AD$16=0,$AF$16=0,AJ21=0,K21=0,M21=0,O21=0,Q21=0,S21=0,U21=0,W21=0,Y21=0,AA21=0,AC21=0,AE21=0,AG21=0),"-",AJ21/(IF(D21="mg/l",1000,IF(D21="ng/l",1000000000,IF(D21="µg/l",1000000,))))),"-")</f>
        <v>-</v>
      </c>
      <c r="AM21" s="157"/>
      <c r="AN21" s="157"/>
      <c r="AO21" s="157"/>
      <c r="AP21" s="157"/>
      <c r="AQ21" s="157"/>
    </row>
    <row r="22" spans="2:43" ht="27.75" customHeight="1">
      <c r="B22" s="170" t="s">
        <v>214</v>
      </c>
      <c r="C22" s="171"/>
      <c r="D22" s="172" t="s">
        <v>214</v>
      </c>
      <c r="E22" s="171"/>
      <c r="F22" s="173" t="str">
        <f t="shared" si="0"/>
        <v>-</v>
      </c>
      <c r="G22" s="173" t="str">
        <f t="shared" si="3"/>
        <v>-</v>
      </c>
      <c r="H22" s="174"/>
      <c r="I22" s="174"/>
      <c r="J22" s="176"/>
      <c r="K22" s="174"/>
      <c r="L22" s="176"/>
      <c r="M22" s="174"/>
      <c r="N22" s="176"/>
      <c r="O22" s="174"/>
      <c r="P22" s="176"/>
      <c r="Q22" s="174"/>
      <c r="R22" s="176"/>
      <c r="S22" s="174"/>
      <c r="T22" s="176"/>
      <c r="U22" s="174"/>
      <c r="V22" s="176"/>
      <c r="W22" s="174"/>
      <c r="X22" s="176"/>
      <c r="Y22" s="174"/>
      <c r="Z22" s="176"/>
      <c r="AA22" s="174"/>
      <c r="AB22" s="176"/>
      <c r="AC22" s="174"/>
      <c r="AD22" s="176"/>
      <c r="AE22" s="174"/>
      <c r="AF22" s="176"/>
      <c r="AG22" s="174"/>
      <c r="AH22" s="14">
        <f t="shared" si="1"/>
        <v>0</v>
      </c>
      <c r="AI22" s="14" t="e">
        <f t="shared" si="2"/>
        <v>#DIV/0!</v>
      </c>
      <c r="AJ22" s="14">
        <f t="shared" si="4"/>
        <v>0</v>
      </c>
      <c r="AK22" s="157" t="b">
        <f t="shared" si="5"/>
        <v>0</v>
      </c>
      <c r="AL22" s="157" t="str">
        <f t="shared" si="6"/>
        <v>-</v>
      </c>
      <c r="AM22" s="157"/>
      <c r="AN22" s="157"/>
      <c r="AO22" s="157"/>
      <c r="AP22" s="157"/>
      <c r="AQ22" s="157"/>
    </row>
    <row r="23" spans="2:43" ht="27.75" customHeight="1">
      <c r="B23" s="170" t="s">
        <v>214</v>
      </c>
      <c r="C23" s="171"/>
      <c r="D23" s="172" t="s">
        <v>214</v>
      </c>
      <c r="E23" s="171"/>
      <c r="F23" s="173" t="str">
        <f t="shared" si="0"/>
        <v>-</v>
      </c>
      <c r="G23" s="173" t="str">
        <f t="shared" si="3"/>
        <v>-</v>
      </c>
      <c r="H23" s="174"/>
      <c r="I23" s="174"/>
      <c r="J23" s="176"/>
      <c r="K23" s="174"/>
      <c r="L23" s="176"/>
      <c r="M23" s="174"/>
      <c r="N23" s="176"/>
      <c r="O23" s="174"/>
      <c r="P23" s="176"/>
      <c r="Q23" s="174"/>
      <c r="R23" s="176"/>
      <c r="S23" s="174"/>
      <c r="T23" s="176"/>
      <c r="U23" s="174"/>
      <c r="V23" s="176"/>
      <c r="W23" s="174"/>
      <c r="X23" s="176"/>
      <c r="Y23" s="174"/>
      <c r="Z23" s="176"/>
      <c r="AA23" s="174"/>
      <c r="AB23" s="176"/>
      <c r="AC23" s="174"/>
      <c r="AD23" s="176"/>
      <c r="AE23" s="174"/>
      <c r="AF23" s="176"/>
      <c r="AG23" s="174"/>
      <c r="AH23" s="14">
        <f t="shared" si="1"/>
        <v>0</v>
      </c>
      <c r="AI23" s="14" t="e">
        <f t="shared" si="2"/>
        <v>#DIV/0!</v>
      </c>
      <c r="AJ23" s="14">
        <f t="shared" si="4"/>
        <v>0</v>
      </c>
      <c r="AK23" s="157" t="b">
        <f t="shared" si="5"/>
        <v>0</v>
      </c>
      <c r="AL23" s="157" t="str">
        <f t="shared" si="6"/>
        <v>-</v>
      </c>
      <c r="AM23" s="157"/>
      <c r="AN23" s="157"/>
      <c r="AO23" s="157"/>
      <c r="AP23" s="157"/>
      <c r="AQ23" s="157"/>
    </row>
    <row r="24" spans="2:43" ht="27.75" customHeight="1">
      <c r="B24" s="170" t="s">
        <v>214</v>
      </c>
      <c r="C24" s="171"/>
      <c r="D24" s="172" t="s">
        <v>214</v>
      </c>
      <c r="E24" s="171"/>
      <c r="F24" s="173" t="str">
        <f t="shared" si="0"/>
        <v>-</v>
      </c>
      <c r="G24" s="173" t="str">
        <f t="shared" si="3"/>
        <v>-</v>
      </c>
      <c r="H24" s="174"/>
      <c r="I24" s="174"/>
      <c r="J24" s="176"/>
      <c r="K24" s="174"/>
      <c r="L24" s="176"/>
      <c r="M24" s="174"/>
      <c r="N24" s="176"/>
      <c r="O24" s="174"/>
      <c r="P24" s="176"/>
      <c r="Q24" s="174"/>
      <c r="R24" s="176"/>
      <c r="S24" s="174"/>
      <c r="T24" s="176"/>
      <c r="U24" s="174"/>
      <c r="V24" s="176"/>
      <c r="W24" s="174"/>
      <c r="X24" s="176"/>
      <c r="Y24" s="174"/>
      <c r="Z24" s="176"/>
      <c r="AA24" s="174"/>
      <c r="AB24" s="176"/>
      <c r="AC24" s="174"/>
      <c r="AD24" s="176"/>
      <c r="AE24" s="174"/>
      <c r="AF24" s="176"/>
      <c r="AG24" s="174"/>
      <c r="AH24" s="14">
        <f t="shared" si="1"/>
        <v>0</v>
      </c>
      <c r="AI24" s="14" t="e">
        <f t="shared" si="2"/>
        <v>#DIV/0!</v>
      </c>
      <c r="AJ24" s="14">
        <f t="shared" si="4"/>
        <v>0</v>
      </c>
      <c r="AK24" s="157" t="b">
        <f t="shared" si="5"/>
        <v>0</v>
      </c>
      <c r="AL24" s="157" t="str">
        <f t="shared" si="6"/>
        <v>-</v>
      </c>
      <c r="AM24" s="157"/>
      <c r="AN24" s="157"/>
      <c r="AO24" s="157"/>
      <c r="AP24" s="157"/>
      <c r="AQ24" s="157"/>
    </row>
    <row r="25" spans="2:43" ht="27.75" customHeight="1">
      <c r="B25" s="170" t="s">
        <v>214</v>
      </c>
      <c r="C25" s="171"/>
      <c r="D25" s="172" t="s">
        <v>214</v>
      </c>
      <c r="E25" s="171"/>
      <c r="F25" s="173" t="str">
        <f t="shared" si="0"/>
        <v>-</v>
      </c>
      <c r="G25" s="173" t="str">
        <f t="shared" si="3"/>
        <v>-</v>
      </c>
      <c r="H25" s="174"/>
      <c r="I25" s="174"/>
      <c r="J25" s="176"/>
      <c r="K25" s="174"/>
      <c r="L25" s="176"/>
      <c r="M25" s="174"/>
      <c r="N25" s="176"/>
      <c r="O25" s="174"/>
      <c r="P25" s="176"/>
      <c r="Q25" s="174"/>
      <c r="R25" s="176"/>
      <c r="S25" s="174"/>
      <c r="T25" s="176"/>
      <c r="U25" s="174"/>
      <c r="V25" s="176"/>
      <c r="W25" s="174"/>
      <c r="X25" s="176"/>
      <c r="Y25" s="174"/>
      <c r="Z25" s="176"/>
      <c r="AA25" s="174"/>
      <c r="AB25" s="176"/>
      <c r="AC25" s="174"/>
      <c r="AD25" s="176"/>
      <c r="AE25" s="174"/>
      <c r="AF25" s="176"/>
      <c r="AG25" s="174"/>
      <c r="AH25" s="14">
        <f t="shared" si="1"/>
        <v>0</v>
      </c>
      <c r="AI25" s="14" t="e">
        <f t="shared" si="2"/>
        <v>#DIV/0!</v>
      </c>
      <c r="AJ25" s="14">
        <f t="shared" si="4"/>
        <v>0</v>
      </c>
      <c r="AK25" s="157" t="b">
        <f t="shared" si="5"/>
        <v>0</v>
      </c>
      <c r="AL25" s="157" t="str">
        <f t="shared" si="6"/>
        <v>-</v>
      </c>
      <c r="AM25" s="157"/>
      <c r="AN25" s="157"/>
      <c r="AO25" s="157"/>
      <c r="AP25" s="157"/>
      <c r="AQ25" s="157"/>
    </row>
    <row r="26" spans="2:43" ht="27.75" customHeight="1">
      <c r="B26" s="170" t="s">
        <v>214</v>
      </c>
      <c r="C26" s="171"/>
      <c r="D26" s="172" t="s">
        <v>214</v>
      </c>
      <c r="E26" s="171"/>
      <c r="F26" s="173" t="str">
        <f t="shared" si="0"/>
        <v>-</v>
      </c>
      <c r="G26" s="173" t="str">
        <f t="shared" si="3"/>
        <v>-</v>
      </c>
      <c r="H26" s="174"/>
      <c r="I26" s="174"/>
      <c r="J26" s="176"/>
      <c r="K26" s="174"/>
      <c r="L26" s="176"/>
      <c r="M26" s="174"/>
      <c r="N26" s="176"/>
      <c r="O26" s="174"/>
      <c r="P26" s="176"/>
      <c r="Q26" s="174"/>
      <c r="R26" s="176"/>
      <c r="S26" s="174"/>
      <c r="T26" s="176"/>
      <c r="U26" s="174"/>
      <c r="V26" s="176"/>
      <c r="W26" s="174"/>
      <c r="X26" s="176"/>
      <c r="Y26" s="174"/>
      <c r="Z26" s="176"/>
      <c r="AA26" s="174"/>
      <c r="AB26" s="176"/>
      <c r="AC26" s="174"/>
      <c r="AD26" s="176"/>
      <c r="AE26" s="174"/>
      <c r="AF26" s="176"/>
      <c r="AG26" s="174"/>
      <c r="AH26" s="14">
        <f t="shared" si="1"/>
        <v>0</v>
      </c>
      <c r="AI26" s="14" t="e">
        <f t="shared" si="2"/>
        <v>#DIV/0!</v>
      </c>
      <c r="AJ26" s="14">
        <f t="shared" si="4"/>
        <v>0</v>
      </c>
      <c r="AK26" s="157" t="b">
        <f t="shared" si="5"/>
        <v>0</v>
      </c>
      <c r="AL26" s="157" t="str">
        <f t="shared" si="6"/>
        <v>-</v>
      </c>
      <c r="AM26" s="157"/>
      <c r="AN26" s="157"/>
      <c r="AO26" s="157"/>
      <c r="AP26" s="157"/>
      <c r="AQ26" s="157"/>
    </row>
    <row r="27" spans="2:43" ht="27.75" customHeight="1">
      <c r="B27" s="170" t="s">
        <v>214</v>
      </c>
      <c r="C27" s="171"/>
      <c r="D27" s="172" t="s">
        <v>214</v>
      </c>
      <c r="E27" s="171"/>
      <c r="F27" s="173" t="str">
        <f t="shared" si="0"/>
        <v>-</v>
      </c>
      <c r="G27" s="173" t="str">
        <f t="shared" si="3"/>
        <v>-</v>
      </c>
      <c r="H27" s="174"/>
      <c r="I27" s="174"/>
      <c r="J27" s="176"/>
      <c r="K27" s="174"/>
      <c r="L27" s="176"/>
      <c r="M27" s="174"/>
      <c r="N27" s="176"/>
      <c r="O27" s="174"/>
      <c r="P27" s="176"/>
      <c r="Q27" s="174"/>
      <c r="R27" s="176"/>
      <c r="S27" s="174"/>
      <c r="T27" s="176"/>
      <c r="U27" s="174"/>
      <c r="V27" s="176"/>
      <c r="W27" s="174"/>
      <c r="X27" s="176"/>
      <c r="Y27" s="174"/>
      <c r="Z27" s="176"/>
      <c r="AA27" s="174"/>
      <c r="AB27" s="176"/>
      <c r="AC27" s="174"/>
      <c r="AD27" s="176"/>
      <c r="AE27" s="174"/>
      <c r="AF27" s="176"/>
      <c r="AG27" s="174"/>
      <c r="AH27" s="14">
        <f t="shared" si="1"/>
        <v>0</v>
      </c>
      <c r="AI27" s="14" t="e">
        <f t="shared" si="2"/>
        <v>#DIV/0!</v>
      </c>
      <c r="AJ27" s="14">
        <f t="shared" si="4"/>
        <v>0</v>
      </c>
      <c r="AK27" s="157" t="b">
        <f t="shared" si="5"/>
        <v>0</v>
      </c>
      <c r="AL27" s="157" t="str">
        <f t="shared" si="6"/>
        <v>-</v>
      </c>
      <c r="AM27" s="157"/>
      <c r="AN27" s="157"/>
      <c r="AO27" s="157"/>
      <c r="AP27" s="157"/>
      <c r="AQ27" s="157"/>
    </row>
    <row r="28" spans="2:43" ht="27.75" customHeight="1">
      <c r="B28" s="170" t="s">
        <v>214</v>
      </c>
      <c r="C28" s="171"/>
      <c r="D28" s="172" t="s">
        <v>214</v>
      </c>
      <c r="E28" s="171"/>
      <c r="F28" s="173" t="str">
        <f t="shared" si="0"/>
        <v>-</v>
      </c>
      <c r="G28" s="173" t="str">
        <f t="shared" si="3"/>
        <v>-</v>
      </c>
      <c r="H28" s="174"/>
      <c r="I28" s="174"/>
      <c r="J28" s="176"/>
      <c r="K28" s="174"/>
      <c r="L28" s="176"/>
      <c r="M28" s="174"/>
      <c r="N28" s="176"/>
      <c r="O28" s="174"/>
      <c r="P28" s="176"/>
      <c r="Q28" s="174"/>
      <c r="R28" s="176"/>
      <c r="S28" s="174"/>
      <c r="T28" s="176"/>
      <c r="U28" s="174"/>
      <c r="V28" s="176"/>
      <c r="W28" s="174"/>
      <c r="X28" s="176"/>
      <c r="Y28" s="174"/>
      <c r="Z28" s="176"/>
      <c r="AA28" s="174"/>
      <c r="AB28" s="176"/>
      <c r="AC28" s="174"/>
      <c r="AD28" s="176"/>
      <c r="AE28" s="174"/>
      <c r="AF28" s="176"/>
      <c r="AG28" s="174"/>
      <c r="AH28" s="14">
        <f t="shared" si="1"/>
        <v>0</v>
      </c>
      <c r="AI28" s="14" t="e">
        <f t="shared" si="2"/>
        <v>#DIV/0!</v>
      </c>
      <c r="AJ28" s="14">
        <f t="shared" si="4"/>
        <v>0</v>
      </c>
      <c r="AK28" s="157" t="b">
        <f t="shared" si="5"/>
        <v>0</v>
      </c>
      <c r="AL28" s="157"/>
      <c r="AM28" s="157"/>
      <c r="AN28" s="157"/>
      <c r="AO28" s="157"/>
      <c r="AP28" s="157"/>
      <c r="AQ28" s="157"/>
    </row>
    <row r="29" spans="2:43" ht="27.75" customHeight="1">
      <c r="B29" s="170" t="s">
        <v>214</v>
      </c>
      <c r="C29" s="171"/>
      <c r="D29" s="172" t="s">
        <v>214</v>
      </c>
      <c r="E29" s="171"/>
      <c r="F29" s="173" t="str">
        <f t="shared" si="0"/>
        <v>-</v>
      </c>
      <c r="G29" s="173" t="str">
        <f t="shared" si="3"/>
        <v>-</v>
      </c>
      <c r="H29" s="174"/>
      <c r="I29" s="174"/>
      <c r="J29" s="176"/>
      <c r="K29" s="174"/>
      <c r="L29" s="176"/>
      <c r="M29" s="174"/>
      <c r="N29" s="176"/>
      <c r="O29" s="174"/>
      <c r="P29" s="176"/>
      <c r="Q29" s="174"/>
      <c r="R29" s="176"/>
      <c r="S29" s="174"/>
      <c r="T29" s="176"/>
      <c r="U29" s="174"/>
      <c r="V29" s="176"/>
      <c r="W29" s="174"/>
      <c r="X29" s="176"/>
      <c r="Y29" s="174"/>
      <c r="Z29" s="176"/>
      <c r="AA29" s="174"/>
      <c r="AB29" s="176"/>
      <c r="AC29" s="174"/>
      <c r="AD29" s="176"/>
      <c r="AE29" s="174"/>
      <c r="AF29" s="176"/>
      <c r="AG29" s="174"/>
      <c r="AH29" s="14">
        <f t="shared" si="1"/>
        <v>0</v>
      </c>
      <c r="AI29" s="14" t="e">
        <f t="shared" si="2"/>
        <v>#DIV/0!</v>
      </c>
      <c r="AJ29" s="14">
        <f t="shared" si="4"/>
        <v>0</v>
      </c>
      <c r="AK29" s="157" t="b">
        <f t="shared" si="5"/>
        <v>0</v>
      </c>
      <c r="AL29" s="157"/>
      <c r="AM29" s="157"/>
      <c r="AN29" s="157"/>
      <c r="AO29" s="157"/>
      <c r="AP29" s="157"/>
      <c r="AQ29" s="157"/>
    </row>
    <row r="30" spans="2:43" ht="27.75" customHeight="1">
      <c r="B30" s="170" t="s">
        <v>214</v>
      </c>
      <c r="C30" s="171"/>
      <c r="D30" s="172" t="s">
        <v>214</v>
      </c>
      <c r="E30" s="171"/>
      <c r="F30" s="173" t="str">
        <f t="shared" si="0"/>
        <v>-</v>
      </c>
      <c r="G30" s="173" t="str">
        <f t="shared" si="3"/>
        <v>-</v>
      </c>
      <c r="H30" s="174"/>
      <c r="I30" s="174"/>
      <c r="J30" s="176"/>
      <c r="K30" s="174"/>
      <c r="L30" s="176"/>
      <c r="M30" s="174"/>
      <c r="N30" s="176"/>
      <c r="O30" s="174"/>
      <c r="P30" s="176"/>
      <c r="Q30" s="174"/>
      <c r="R30" s="176"/>
      <c r="S30" s="174"/>
      <c r="T30" s="176"/>
      <c r="U30" s="174"/>
      <c r="V30" s="176"/>
      <c r="W30" s="174"/>
      <c r="X30" s="176"/>
      <c r="Y30" s="174"/>
      <c r="Z30" s="176"/>
      <c r="AA30" s="174"/>
      <c r="AB30" s="176"/>
      <c r="AC30" s="174"/>
      <c r="AD30" s="176"/>
      <c r="AE30" s="174"/>
      <c r="AF30" s="176"/>
      <c r="AG30" s="174"/>
      <c r="AH30" s="14">
        <f t="shared" si="1"/>
        <v>0</v>
      </c>
      <c r="AI30" s="14" t="e">
        <f t="shared" si="2"/>
        <v>#DIV/0!</v>
      </c>
      <c r="AJ30" s="14">
        <f t="shared" si="4"/>
        <v>0</v>
      </c>
      <c r="AK30" s="157" t="b">
        <f t="shared" si="5"/>
        <v>0</v>
      </c>
      <c r="AL30" s="157"/>
      <c r="AM30" s="157"/>
      <c r="AN30" s="157"/>
      <c r="AO30" s="157"/>
      <c r="AP30" s="157"/>
      <c r="AQ30" s="157"/>
    </row>
    <row r="31" spans="2:43" ht="27.75" customHeight="1">
      <c r="B31" s="170" t="s">
        <v>214</v>
      </c>
      <c r="C31" s="171"/>
      <c r="D31" s="172" t="s">
        <v>214</v>
      </c>
      <c r="E31" s="171"/>
      <c r="F31" s="173" t="str">
        <f t="shared" si="0"/>
        <v>-</v>
      </c>
      <c r="G31" s="173" t="str">
        <f t="shared" si="3"/>
        <v>-</v>
      </c>
      <c r="H31" s="174"/>
      <c r="I31" s="174"/>
      <c r="J31" s="176"/>
      <c r="K31" s="174"/>
      <c r="L31" s="176"/>
      <c r="M31" s="174"/>
      <c r="N31" s="176"/>
      <c r="O31" s="174"/>
      <c r="P31" s="176"/>
      <c r="Q31" s="174"/>
      <c r="R31" s="176"/>
      <c r="S31" s="174"/>
      <c r="T31" s="176"/>
      <c r="U31" s="174"/>
      <c r="V31" s="176"/>
      <c r="W31" s="174"/>
      <c r="X31" s="176"/>
      <c r="Y31" s="174"/>
      <c r="Z31" s="176"/>
      <c r="AA31" s="174"/>
      <c r="AB31" s="176"/>
      <c r="AC31" s="174"/>
      <c r="AD31" s="176"/>
      <c r="AE31" s="174"/>
      <c r="AF31" s="176"/>
      <c r="AG31" s="174"/>
      <c r="AH31" s="14">
        <f t="shared" si="1"/>
        <v>0</v>
      </c>
      <c r="AI31" s="14" t="e">
        <f t="shared" si="2"/>
        <v>#DIV/0!</v>
      </c>
      <c r="AJ31" s="14">
        <f t="shared" si="4"/>
        <v>0</v>
      </c>
      <c r="AK31" s="157" t="b">
        <f t="shared" si="5"/>
        <v>0</v>
      </c>
      <c r="AM31" s="157"/>
    </row>
    <row r="32" spans="2:43" ht="27.75" customHeight="1">
      <c r="B32" s="170" t="s">
        <v>214</v>
      </c>
      <c r="C32" s="171"/>
      <c r="D32" s="172" t="s">
        <v>214</v>
      </c>
      <c r="E32" s="171"/>
      <c r="F32" s="173" t="str">
        <f t="shared" si="0"/>
        <v>-</v>
      </c>
      <c r="G32" s="173" t="str">
        <f t="shared" si="3"/>
        <v>-</v>
      </c>
      <c r="H32" s="174"/>
      <c r="I32" s="174"/>
      <c r="J32" s="176"/>
      <c r="K32" s="174"/>
      <c r="L32" s="176"/>
      <c r="M32" s="174"/>
      <c r="N32" s="176"/>
      <c r="O32" s="174"/>
      <c r="P32" s="176"/>
      <c r="Q32" s="174"/>
      <c r="R32" s="176"/>
      <c r="S32" s="174"/>
      <c r="T32" s="176"/>
      <c r="U32" s="174"/>
      <c r="V32" s="176"/>
      <c r="W32" s="174"/>
      <c r="X32" s="176"/>
      <c r="Y32" s="174"/>
      <c r="Z32" s="176"/>
      <c r="AA32" s="174"/>
      <c r="AB32" s="176"/>
      <c r="AC32" s="174"/>
      <c r="AD32" s="176"/>
      <c r="AE32" s="174"/>
      <c r="AF32" s="176"/>
      <c r="AG32" s="174"/>
      <c r="AH32" s="14">
        <f t="shared" si="1"/>
        <v>0</v>
      </c>
      <c r="AI32" s="14" t="e">
        <f t="shared" si="2"/>
        <v>#DIV/0!</v>
      </c>
      <c r="AJ32" s="14">
        <f t="shared" si="4"/>
        <v>0</v>
      </c>
      <c r="AK32" s="157" t="b">
        <f t="shared" si="5"/>
        <v>0</v>
      </c>
      <c r="AM32" s="157"/>
    </row>
    <row r="33" spans="2:39" ht="27.75" customHeight="1">
      <c r="B33" s="170" t="s">
        <v>214</v>
      </c>
      <c r="C33" s="171"/>
      <c r="D33" s="172" t="s">
        <v>214</v>
      </c>
      <c r="E33" s="171"/>
      <c r="F33" s="173" t="str">
        <f t="shared" si="0"/>
        <v>-</v>
      </c>
      <c r="G33" s="173" t="str">
        <f t="shared" si="3"/>
        <v>-</v>
      </c>
      <c r="H33" s="174"/>
      <c r="I33" s="174"/>
      <c r="J33" s="176"/>
      <c r="K33" s="174"/>
      <c r="L33" s="176"/>
      <c r="M33" s="174"/>
      <c r="N33" s="176"/>
      <c r="O33" s="174"/>
      <c r="P33" s="176"/>
      <c r="Q33" s="174"/>
      <c r="R33" s="176"/>
      <c r="S33" s="174"/>
      <c r="T33" s="176"/>
      <c r="U33" s="174"/>
      <c r="V33" s="176"/>
      <c r="W33" s="174"/>
      <c r="X33" s="176"/>
      <c r="Y33" s="174"/>
      <c r="Z33" s="176"/>
      <c r="AA33" s="174"/>
      <c r="AB33" s="176"/>
      <c r="AC33" s="174"/>
      <c r="AD33" s="176"/>
      <c r="AE33" s="174"/>
      <c r="AF33" s="176"/>
      <c r="AG33" s="174"/>
      <c r="AH33" s="14">
        <f t="shared" si="1"/>
        <v>0</v>
      </c>
      <c r="AI33" s="14" t="e">
        <f t="shared" si="2"/>
        <v>#DIV/0!</v>
      </c>
      <c r="AJ33" s="14">
        <f t="shared" si="4"/>
        <v>0</v>
      </c>
      <c r="AK33" s="157" t="b">
        <f t="shared" si="5"/>
        <v>0</v>
      </c>
      <c r="AM33" s="157"/>
    </row>
    <row r="34" spans="2:39" ht="27.75" customHeight="1">
      <c r="B34" s="170" t="s">
        <v>214</v>
      </c>
      <c r="C34" s="171"/>
      <c r="D34" s="172" t="s">
        <v>214</v>
      </c>
      <c r="E34" s="171"/>
      <c r="F34" s="173" t="str">
        <f t="shared" si="0"/>
        <v>-</v>
      </c>
      <c r="G34" s="173" t="str">
        <f t="shared" si="3"/>
        <v>-</v>
      </c>
      <c r="H34" s="174"/>
      <c r="I34" s="174"/>
      <c r="J34" s="176"/>
      <c r="K34" s="174"/>
      <c r="L34" s="176"/>
      <c r="M34" s="174"/>
      <c r="N34" s="176"/>
      <c r="O34" s="174"/>
      <c r="P34" s="176"/>
      <c r="Q34" s="174"/>
      <c r="R34" s="176"/>
      <c r="S34" s="174"/>
      <c r="T34" s="176"/>
      <c r="U34" s="174"/>
      <c r="V34" s="176"/>
      <c r="W34" s="174"/>
      <c r="X34" s="176"/>
      <c r="Y34" s="174"/>
      <c r="Z34" s="176"/>
      <c r="AA34" s="174"/>
      <c r="AB34" s="176"/>
      <c r="AC34" s="174"/>
      <c r="AD34" s="176"/>
      <c r="AE34" s="174"/>
      <c r="AF34" s="176"/>
      <c r="AG34" s="174"/>
      <c r="AH34" s="14">
        <f t="shared" si="1"/>
        <v>0</v>
      </c>
      <c r="AI34" s="14" t="e">
        <f t="shared" si="2"/>
        <v>#DIV/0!</v>
      </c>
      <c r="AJ34" s="14">
        <f t="shared" si="4"/>
        <v>0</v>
      </c>
      <c r="AK34" s="157" t="b">
        <f t="shared" si="5"/>
        <v>0</v>
      </c>
      <c r="AM34" s="157"/>
    </row>
    <row r="35" spans="2:39" ht="27.75" customHeight="1">
      <c r="B35" s="170" t="s">
        <v>214</v>
      </c>
      <c r="C35" s="171"/>
      <c r="D35" s="172" t="s">
        <v>214</v>
      </c>
      <c r="E35" s="171"/>
      <c r="F35" s="173" t="str">
        <f t="shared" si="0"/>
        <v>-</v>
      </c>
      <c r="G35" s="173" t="str">
        <f t="shared" si="3"/>
        <v>-</v>
      </c>
      <c r="H35" s="174"/>
      <c r="I35" s="174"/>
      <c r="J35" s="176"/>
      <c r="K35" s="174"/>
      <c r="L35" s="176"/>
      <c r="M35" s="174"/>
      <c r="N35" s="176"/>
      <c r="O35" s="174"/>
      <c r="P35" s="176"/>
      <c r="Q35" s="174"/>
      <c r="R35" s="176"/>
      <c r="S35" s="174"/>
      <c r="T35" s="176"/>
      <c r="U35" s="174"/>
      <c r="V35" s="176"/>
      <c r="W35" s="174"/>
      <c r="X35" s="176"/>
      <c r="Y35" s="174"/>
      <c r="Z35" s="176"/>
      <c r="AA35" s="174"/>
      <c r="AB35" s="176"/>
      <c r="AC35" s="174"/>
      <c r="AD35" s="176"/>
      <c r="AE35" s="174"/>
      <c r="AF35" s="176"/>
      <c r="AG35" s="174"/>
      <c r="AH35" s="14">
        <f t="shared" si="1"/>
        <v>0</v>
      </c>
      <c r="AI35" s="14" t="e">
        <f t="shared" si="2"/>
        <v>#DIV/0!</v>
      </c>
      <c r="AJ35" s="14">
        <f t="shared" si="4"/>
        <v>0</v>
      </c>
      <c r="AK35" s="157" t="b">
        <f t="shared" si="5"/>
        <v>0</v>
      </c>
      <c r="AM35" s="157"/>
    </row>
    <row r="36" spans="2:39" ht="27.75" customHeight="1">
      <c r="B36" s="170" t="s">
        <v>214</v>
      </c>
      <c r="C36" s="171"/>
      <c r="D36" s="172" t="s">
        <v>214</v>
      </c>
      <c r="E36" s="171"/>
      <c r="F36" s="173" t="str">
        <f t="shared" si="0"/>
        <v>-</v>
      </c>
      <c r="G36" s="173" t="str">
        <f t="shared" si="3"/>
        <v>-</v>
      </c>
      <c r="H36" s="174"/>
      <c r="I36" s="174"/>
      <c r="J36" s="176"/>
      <c r="K36" s="174"/>
      <c r="L36" s="176"/>
      <c r="M36" s="174"/>
      <c r="N36" s="176"/>
      <c r="O36" s="174"/>
      <c r="P36" s="176"/>
      <c r="Q36" s="174"/>
      <c r="R36" s="176"/>
      <c r="S36" s="174"/>
      <c r="T36" s="176"/>
      <c r="U36" s="174"/>
      <c r="V36" s="176"/>
      <c r="W36" s="174"/>
      <c r="X36" s="176"/>
      <c r="Y36" s="174"/>
      <c r="Z36" s="176"/>
      <c r="AA36" s="174"/>
      <c r="AB36" s="176"/>
      <c r="AC36" s="174"/>
      <c r="AD36" s="176"/>
      <c r="AE36" s="174"/>
      <c r="AF36" s="176"/>
      <c r="AG36" s="174"/>
      <c r="AH36" s="14">
        <f t="shared" si="1"/>
        <v>0</v>
      </c>
      <c r="AI36" s="14" t="e">
        <f t="shared" si="2"/>
        <v>#DIV/0!</v>
      </c>
      <c r="AJ36" s="14">
        <f t="shared" si="4"/>
        <v>0</v>
      </c>
      <c r="AK36" s="157" t="b">
        <f t="shared" si="5"/>
        <v>0</v>
      </c>
    </row>
    <row r="37" spans="2:39" ht="27.75" customHeight="1">
      <c r="B37" s="170" t="s">
        <v>214</v>
      </c>
      <c r="C37" s="171"/>
      <c r="D37" s="172" t="s">
        <v>214</v>
      </c>
      <c r="E37" s="171"/>
      <c r="F37" s="173" t="str">
        <f t="shared" si="0"/>
        <v>-</v>
      </c>
      <c r="G37" s="173" t="str">
        <f t="shared" si="3"/>
        <v>-</v>
      </c>
      <c r="H37" s="174"/>
      <c r="I37" s="174"/>
      <c r="J37" s="176"/>
      <c r="K37" s="174"/>
      <c r="L37" s="176"/>
      <c r="M37" s="174"/>
      <c r="N37" s="176"/>
      <c r="O37" s="174"/>
      <c r="P37" s="176"/>
      <c r="Q37" s="174"/>
      <c r="R37" s="176"/>
      <c r="S37" s="174"/>
      <c r="T37" s="176"/>
      <c r="U37" s="174"/>
      <c r="V37" s="176"/>
      <c r="W37" s="174"/>
      <c r="X37" s="176"/>
      <c r="Y37" s="174"/>
      <c r="Z37" s="176"/>
      <c r="AA37" s="174"/>
      <c r="AB37" s="176"/>
      <c r="AC37" s="174"/>
      <c r="AD37" s="176"/>
      <c r="AE37" s="174"/>
      <c r="AF37" s="176"/>
      <c r="AG37" s="174"/>
      <c r="AH37" s="14">
        <f t="shared" si="1"/>
        <v>0</v>
      </c>
      <c r="AI37" s="14" t="e">
        <f t="shared" si="2"/>
        <v>#DIV/0!</v>
      </c>
      <c r="AJ37" s="14">
        <f t="shared" si="4"/>
        <v>0</v>
      </c>
      <c r="AK37" s="157" t="b">
        <f t="shared" si="5"/>
        <v>0</v>
      </c>
    </row>
    <row r="38" spans="2:39" ht="27.75" customHeight="1">
      <c r="B38" s="170" t="s">
        <v>214</v>
      </c>
      <c r="C38" s="171"/>
      <c r="D38" s="172" t="s">
        <v>214</v>
      </c>
      <c r="E38" s="171"/>
      <c r="F38" s="173" t="str">
        <f t="shared" si="0"/>
        <v>-</v>
      </c>
      <c r="G38" s="173" t="str">
        <f t="shared" si="3"/>
        <v>-</v>
      </c>
      <c r="H38" s="174"/>
      <c r="I38" s="174"/>
      <c r="J38" s="176"/>
      <c r="K38" s="174"/>
      <c r="L38" s="176"/>
      <c r="M38" s="174"/>
      <c r="N38" s="176"/>
      <c r="O38" s="174"/>
      <c r="P38" s="176"/>
      <c r="Q38" s="174"/>
      <c r="R38" s="176"/>
      <c r="S38" s="174"/>
      <c r="T38" s="176"/>
      <c r="U38" s="174"/>
      <c r="V38" s="176"/>
      <c r="W38" s="174"/>
      <c r="X38" s="176"/>
      <c r="Y38" s="174"/>
      <c r="Z38" s="176"/>
      <c r="AA38" s="174"/>
      <c r="AB38" s="176"/>
      <c r="AC38" s="174"/>
      <c r="AD38" s="176"/>
      <c r="AE38" s="174"/>
      <c r="AF38" s="176"/>
      <c r="AG38" s="174"/>
      <c r="AH38" s="14">
        <f t="shared" si="1"/>
        <v>0</v>
      </c>
      <c r="AI38" s="14" t="e">
        <f t="shared" si="2"/>
        <v>#DIV/0!</v>
      </c>
      <c r="AJ38" s="14">
        <f t="shared" si="4"/>
        <v>0</v>
      </c>
      <c r="AK38" s="157" t="b">
        <f t="shared" si="5"/>
        <v>0</v>
      </c>
    </row>
    <row r="39" spans="2:39" ht="27.75" customHeight="1">
      <c r="B39" s="170" t="s">
        <v>214</v>
      </c>
      <c r="C39" s="171"/>
      <c r="D39" s="172" t="s">
        <v>214</v>
      </c>
      <c r="E39" s="171"/>
      <c r="F39" s="173" t="str">
        <f t="shared" si="0"/>
        <v>-</v>
      </c>
      <c r="G39" s="173" t="str">
        <f t="shared" si="3"/>
        <v>-</v>
      </c>
      <c r="H39" s="174"/>
      <c r="I39" s="174"/>
      <c r="J39" s="176"/>
      <c r="K39" s="174"/>
      <c r="L39" s="176"/>
      <c r="M39" s="174"/>
      <c r="N39" s="176"/>
      <c r="O39" s="174"/>
      <c r="P39" s="176"/>
      <c r="Q39" s="174"/>
      <c r="R39" s="176"/>
      <c r="S39" s="174"/>
      <c r="T39" s="176"/>
      <c r="U39" s="174"/>
      <c r="V39" s="176"/>
      <c r="W39" s="174"/>
      <c r="X39" s="176"/>
      <c r="Y39" s="174"/>
      <c r="Z39" s="176"/>
      <c r="AA39" s="174"/>
      <c r="AB39" s="176"/>
      <c r="AC39" s="174"/>
      <c r="AD39" s="176"/>
      <c r="AE39" s="174"/>
      <c r="AF39" s="176"/>
      <c r="AG39" s="174"/>
      <c r="AH39" s="14">
        <f t="shared" si="1"/>
        <v>0</v>
      </c>
      <c r="AI39" s="14" t="e">
        <f t="shared" si="2"/>
        <v>#DIV/0!</v>
      </c>
      <c r="AJ39" s="14">
        <f t="shared" si="4"/>
        <v>0</v>
      </c>
      <c r="AK39" s="157" t="b">
        <f t="shared" si="5"/>
        <v>0</v>
      </c>
    </row>
    <row r="40" spans="2:39" ht="27.75" customHeight="1">
      <c r="B40" s="170" t="s">
        <v>214</v>
      </c>
      <c r="C40" s="171"/>
      <c r="D40" s="172" t="s">
        <v>214</v>
      </c>
      <c r="E40" s="171"/>
      <c r="F40" s="173" t="str">
        <f t="shared" si="0"/>
        <v>-</v>
      </c>
      <c r="G40" s="173" t="str">
        <f t="shared" si="3"/>
        <v>-</v>
      </c>
      <c r="H40" s="174"/>
      <c r="I40" s="174"/>
      <c r="J40" s="176"/>
      <c r="K40" s="174"/>
      <c r="L40" s="176"/>
      <c r="M40" s="174"/>
      <c r="N40" s="176"/>
      <c r="O40" s="174"/>
      <c r="P40" s="176"/>
      <c r="Q40" s="174"/>
      <c r="R40" s="176"/>
      <c r="S40" s="174"/>
      <c r="T40" s="176"/>
      <c r="U40" s="174"/>
      <c r="V40" s="176"/>
      <c r="W40" s="174"/>
      <c r="X40" s="176"/>
      <c r="Y40" s="174"/>
      <c r="Z40" s="176"/>
      <c r="AA40" s="174"/>
      <c r="AB40" s="176"/>
      <c r="AC40" s="174"/>
      <c r="AD40" s="176"/>
      <c r="AE40" s="174"/>
      <c r="AF40" s="176"/>
      <c r="AG40" s="174"/>
      <c r="AH40" s="14">
        <f t="shared" si="1"/>
        <v>0</v>
      </c>
      <c r="AI40" s="14" t="e">
        <f t="shared" si="2"/>
        <v>#DIV/0!</v>
      </c>
      <c r="AJ40" s="14">
        <f t="shared" si="4"/>
        <v>0</v>
      </c>
      <c r="AK40" s="157" t="b">
        <f t="shared" si="5"/>
        <v>0</v>
      </c>
    </row>
    <row r="41" spans="2:39" ht="27.75" customHeight="1">
      <c r="B41" s="170" t="s">
        <v>214</v>
      </c>
      <c r="C41" s="171"/>
      <c r="D41" s="172" t="s">
        <v>214</v>
      </c>
      <c r="E41" s="171"/>
      <c r="F41" s="173" t="str">
        <f t="shared" si="0"/>
        <v>-</v>
      </c>
      <c r="G41" s="173" t="str">
        <f t="shared" si="3"/>
        <v>-</v>
      </c>
      <c r="H41" s="174"/>
      <c r="I41" s="174"/>
      <c r="J41" s="176"/>
      <c r="K41" s="174"/>
      <c r="L41" s="176"/>
      <c r="M41" s="174"/>
      <c r="N41" s="176"/>
      <c r="O41" s="174"/>
      <c r="P41" s="176"/>
      <c r="Q41" s="174"/>
      <c r="R41" s="176"/>
      <c r="S41" s="174"/>
      <c r="T41" s="176"/>
      <c r="U41" s="174"/>
      <c r="V41" s="176"/>
      <c r="W41" s="174"/>
      <c r="X41" s="176"/>
      <c r="Y41" s="174"/>
      <c r="Z41" s="176"/>
      <c r="AA41" s="174"/>
      <c r="AB41" s="176"/>
      <c r="AC41" s="174"/>
      <c r="AD41" s="176"/>
      <c r="AE41" s="174"/>
      <c r="AF41" s="176"/>
      <c r="AG41" s="174"/>
      <c r="AH41" s="14">
        <f t="shared" si="1"/>
        <v>0</v>
      </c>
      <c r="AI41" s="14" t="e">
        <f t="shared" si="2"/>
        <v>#DIV/0!</v>
      </c>
      <c r="AJ41" s="14">
        <f t="shared" si="4"/>
        <v>0</v>
      </c>
      <c r="AK41" s="157" t="b">
        <f t="shared" si="5"/>
        <v>0</v>
      </c>
    </row>
    <row r="42" spans="2:39" ht="27.75" customHeight="1">
      <c r="B42" s="170" t="s">
        <v>214</v>
      </c>
      <c r="C42" s="171"/>
      <c r="D42" s="172" t="s">
        <v>214</v>
      </c>
      <c r="E42" s="171"/>
      <c r="F42" s="173" t="str">
        <f t="shared" si="0"/>
        <v>-</v>
      </c>
      <c r="G42" s="173" t="str">
        <f t="shared" si="3"/>
        <v>-</v>
      </c>
      <c r="H42" s="174"/>
      <c r="I42" s="174"/>
      <c r="J42" s="176"/>
      <c r="K42" s="174"/>
      <c r="L42" s="176"/>
      <c r="M42" s="174"/>
      <c r="N42" s="176"/>
      <c r="O42" s="174"/>
      <c r="P42" s="176"/>
      <c r="Q42" s="174"/>
      <c r="R42" s="176"/>
      <c r="S42" s="174"/>
      <c r="T42" s="176"/>
      <c r="U42" s="174"/>
      <c r="V42" s="176"/>
      <c r="W42" s="174"/>
      <c r="X42" s="176"/>
      <c r="Y42" s="174"/>
      <c r="Z42" s="176"/>
      <c r="AA42" s="174"/>
      <c r="AB42" s="176"/>
      <c r="AC42" s="174"/>
      <c r="AD42" s="176"/>
      <c r="AE42" s="174"/>
      <c r="AF42" s="176"/>
      <c r="AG42" s="174"/>
      <c r="AH42" s="14">
        <f t="shared" si="1"/>
        <v>0</v>
      </c>
      <c r="AI42" s="14" t="e">
        <f t="shared" si="2"/>
        <v>#DIV/0!</v>
      </c>
      <c r="AJ42" s="14">
        <f t="shared" si="4"/>
        <v>0</v>
      </c>
      <c r="AK42" s="157" t="b">
        <f t="shared" si="5"/>
        <v>0</v>
      </c>
    </row>
    <row r="43" spans="2:39" ht="27.75" customHeight="1">
      <c r="B43" s="170" t="s">
        <v>214</v>
      </c>
      <c r="C43" s="171"/>
      <c r="D43" s="172" t="s">
        <v>214</v>
      </c>
      <c r="E43" s="171"/>
      <c r="F43" s="173" t="str">
        <f t="shared" si="0"/>
        <v>-</v>
      </c>
      <c r="G43" s="173" t="str">
        <f t="shared" si="3"/>
        <v>-</v>
      </c>
      <c r="H43" s="174"/>
      <c r="I43" s="174"/>
      <c r="J43" s="176"/>
      <c r="K43" s="174"/>
      <c r="L43" s="176"/>
      <c r="M43" s="174"/>
      <c r="N43" s="176"/>
      <c r="O43" s="174"/>
      <c r="P43" s="176"/>
      <c r="Q43" s="174"/>
      <c r="R43" s="176"/>
      <c r="S43" s="174"/>
      <c r="T43" s="176"/>
      <c r="U43" s="174"/>
      <c r="V43" s="176"/>
      <c r="W43" s="174"/>
      <c r="X43" s="176"/>
      <c r="Y43" s="174"/>
      <c r="Z43" s="176"/>
      <c r="AA43" s="174"/>
      <c r="AB43" s="176"/>
      <c r="AC43" s="174"/>
      <c r="AD43" s="176"/>
      <c r="AE43" s="174"/>
      <c r="AF43" s="176"/>
      <c r="AG43" s="174"/>
      <c r="AH43" s="14">
        <f t="shared" si="1"/>
        <v>0</v>
      </c>
      <c r="AI43" s="14" t="e">
        <f t="shared" si="2"/>
        <v>#DIV/0!</v>
      </c>
      <c r="AJ43" s="14">
        <f t="shared" si="4"/>
        <v>0</v>
      </c>
      <c r="AK43" s="157" t="b">
        <f t="shared" si="5"/>
        <v>0</v>
      </c>
    </row>
    <row r="44" spans="2:39" ht="27.75" customHeight="1">
      <c r="B44" s="170" t="s">
        <v>214</v>
      </c>
      <c r="C44" s="171"/>
      <c r="D44" s="172" t="s">
        <v>214</v>
      </c>
      <c r="E44" s="171"/>
      <c r="F44" s="173" t="str">
        <f t="shared" si="0"/>
        <v>-</v>
      </c>
      <c r="G44" s="173" t="str">
        <f t="shared" si="3"/>
        <v>-</v>
      </c>
      <c r="H44" s="174"/>
      <c r="I44" s="174"/>
      <c r="J44" s="176"/>
      <c r="K44" s="174"/>
      <c r="L44" s="176"/>
      <c r="M44" s="174"/>
      <c r="N44" s="176"/>
      <c r="O44" s="174"/>
      <c r="P44" s="176"/>
      <c r="Q44" s="174"/>
      <c r="R44" s="176"/>
      <c r="S44" s="174"/>
      <c r="T44" s="176"/>
      <c r="U44" s="174"/>
      <c r="V44" s="176"/>
      <c r="W44" s="174"/>
      <c r="X44" s="176"/>
      <c r="Y44" s="174"/>
      <c r="Z44" s="176"/>
      <c r="AA44" s="174"/>
      <c r="AB44" s="176"/>
      <c r="AC44" s="174"/>
      <c r="AD44" s="176"/>
      <c r="AE44" s="174"/>
      <c r="AF44" s="176"/>
      <c r="AG44" s="174"/>
      <c r="AH44" s="14">
        <f t="shared" si="1"/>
        <v>0</v>
      </c>
      <c r="AI44" s="14" t="e">
        <f t="shared" si="2"/>
        <v>#DIV/0!</v>
      </c>
      <c r="AJ44" s="14">
        <f t="shared" si="4"/>
        <v>0</v>
      </c>
      <c r="AK44" s="157" t="b">
        <f t="shared" si="5"/>
        <v>0</v>
      </c>
    </row>
    <row r="45" spans="2:39" ht="27.75" customHeight="1">
      <c r="B45" s="170" t="s">
        <v>214</v>
      </c>
      <c r="C45" s="171"/>
      <c r="D45" s="172" t="s">
        <v>214</v>
      </c>
      <c r="E45" s="171"/>
      <c r="F45" s="173" t="str">
        <f t="shared" si="0"/>
        <v>-</v>
      </c>
      <c r="G45" s="173" t="str">
        <f t="shared" si="3"/>
        <v>-</v>
      </c>
      <c r="H45" s="174"/>
      <c r="I45" s="174"/>
      <c r="J45" s="176"/>
      <c r="K45" s="174"/>
      <c r="L45" s="176"/>
      <c r="M45" s="174"/>
      <c r="N45" s="176"/>
      <c r="O45" s="174"/>
      <c r="P45" s="176"/>
      <c r="Q45" s="174"/>
      <c r="R45" s="176"/>
      <c r="S45" s="174"/>
      <c r="T45" s="176"/>
      <c r="U45" s="174"/>
      <c r="V45" s="176"/>
      <c r="W45" s="174"/>
      <c r="X45" s="176"/>
      <c r="Y45" s="174"/>
      <c r="Z45" s="176"/>
      <c r="AA45" s="174"/>
      <c r="AB45" s="176"/>
      <c r="AC45" s="174"/>
      <c r="AD45" s="176"/>
      <c r="AE45" s="174"/>
      <c r="AF45" s="176"/>
      <c r="AG45" s="174"/>
      <c r="AH45" s="14">
        <f t="shared" si="1"/>
        <v>0</v>
      </c>
      <c r="AI45" s="14" t="e">
        <f t="shared" si="2"/>
        <v>#DIV/0!</v>
      </c>
      <c r="AJ45" s="14">
        <f t="shared" si="4"/>
        <v>0</v>
      </c>
      <c r="AK45" s="157" t="b">
        <f t="shared" si="5"/>
        <v>0</v>
      </c>
    </row>
    <row r="46" spans="2:39" ht="27.75" customHeight="1">
      <c r="B46" s="170" t="s">
        <v>214</v>
      </c>
      <c r="C46" s="171"/>
      <c r="D46" s="172" t="s">
        <v>214</v>
      </c>
      <c r="E46" s="171"/>
      <c r="F46" s="173" t="str">
        <f t="shared" si="0"/>
        <v>-</v>
      </c>
      <c r="G46" s="173" t="str">
        <f t="shared" si="3"/>
        <v>-</v>
      </c>
      <c r="H46" s="174"/>
      <c r="I46" s="174"/>
      <c r="J46" s="176"/>
      <c r="K46" s="174"/>
      <c r="L46" s="176"/>
      <c r="M46" s="174"/>
      <c r="N46" s="176"/>
      <c r="O46" s="174"/>
      <c r="P46" s="176"/>
      <c r="Q46" s="174"/>
      <c r="R46" s="176"/>
      <c r="S46" s="174"/>
      <c r="T46" s="176"/>
      <c r="U46" s="174"/>
      <c r="V46" s="176"/>
      <c r="W46" s="174"/>
      <c r="X46" s="176"/>
      <c r="Y46" s="174"/>
      <c r="Z46" s="176"/>
      <c r="AA46" s="174"/>
      <c r="AB46" s="176"/>
      <c r="AC46" s="174"/>
      <c r="AD46" s="176"/>
      <c r="AE46" s="174"/>
      <c r="AF46" s="176"/>
      <c r="AG46" s="174"/>
      <c r="AH46" s="14">
        <f t="shared" si="1"/>
        <v>0</v>
      </c>
      <c r="AI46" s="14" t="e">
        <f t="shared" si="2"/>
        <v>#DIV/0!</v>
      </c>
      <c r="AJ46" s="14">
        <f t="shared" si="4"/>
        <v>0</v>
      </c>
      <c r="AK46" s="157" t="b">
        <f t="shared" si="5"/>
        <v>0</v>
      </c>
    </row>
    <row r="47" spans="2:39" ht="27.75" customHeight="1">
      <c r="B47" s="170" t="s">
        <v>214</v>
      </c>
      <c r="C47" s="171"/>
      <c r="D47" s="172" t="s">
        <v>214</v>
      </c>
      <c r="E47" s="171"/>
      <c r="F47" s="173" t="str">
        <f t="shared" si="0"/>
        <v>-</v>
      </c>
      <c r="G47" s="173" t="str">
        <f t="shared" si="3"/>
        <v>-</v>
      </c>
      <c r="H47" s="174"/>
      <c r="I47" s="174"/>
      <c r="J47" s="176"/>
      <c r="K47" s="174"/>
      <c r="L47" s="176"/>
      <c r="M47" s="174"/>
      <c r="N47" s="176"/>
      <c r="O47" s="174"/>
      <c r="P47" s="176"/>
      <c r="Q47" s="174"/>
      <c r="R47" s="176"/>
      <c r="S47" s="174"/>
      <c r="T47" s="176"/>
      <c r="U47" s="174"/>
      <c r="V47" s="176"/>
      <c r="W47" s="174"/>
      <c r="X47" s="176"/>
      <c r="Y47" s="174"/>
      <c r="Z47" s="176"/>
      <c r="AA47" s="174"/>
      <c r="AB47" s="176"/>
      <c r="AC47" s="174"/>
      <c r="AD47" s="176"/>
      <c r="AE47" s="174"/>
      <c r="AF47" s="176"/>
      <c r="AG47" s="174"/>
      <c r="AH47" s="14">
        <f t="shared" si="1"/>
        <v>0</v>
      </c>
      <c r="AI47" s="14" t="e">
        <f t="shared" si="2"/>
        <v>#DIV/0!</v>
      </c>
      <c r="AJ47" s="14">
        <f t="shared" si="4"/>
        <v>0</v>
      </c>
      <c r="AK47" s="157" t="b">
        <f t="shared" si="5"/>
        <v>0</v>
      </c>
    </row>
    <row r="48" spans="2:39" ht="27.75" customHeight="1">
      <c r="B48" s="170" t="s">
        <v>214</v>
      </c>
      <c r="C48" s="171"/>
      <c r="D48" s="172" t="s">
        <v>214</v>
      </c>
      <c r="E48" s="171"/>
      <c r="F48" s="173" t="str">
        <f t="shared" si="0"/>
        <v>-</v>
      </c>
      <c r="G48" s="173" t="str">
        <f t="shared" si="3"/>
        <v>-</v>
      </c>
      <c r="H48" s="174"/>
      <c r="I48" s="174"/>
      <c r="J48" s="176"/>
      <c r="K48" s="174"/>
      <c r="L48" s="176"/>
      <c r="M48" s="174"/>
      <c r="N48" s="176"/>
      <c r="O48" s="174"/>
      <c r="P48" s="176"/>
      <c r="Q48" s="174"/>
      <c r="R48" s="176"/>
      <c r="S48" s="174"/>
      <c r="T48" s="176"/>
      <c r="U48" s="174"/>
      <c r="V48" s="176"/>
      <c r="W48" s="174"/>
      <c r="X48" s="176"/>
      <c r="Y48" s="174"/>
      <c r="Z48" s="176"/>
      <c r="AA48" s="174"/>
      <c r="AB48" s="176"/>
      <c r="AC48" s="174"/>
      <c r="AD48" s="176"/>
      <c r="AE48" s="174"/>
      <c r="AF48" s="176"/>
      <c r="AG48" s="174"/>
      <c r="AH48" s="14">
        <f t="shared" si="1"/>
        <v>0</v>
      </c>
      <c r="AI48" s="14" t="e">
        <f t="shared" si="2"/>
        <v>#DIV/0!</v>
      </c>
      <c r="AJ48" s="14">
        <f t="shared" si="4"/>
        <v>0</v>
      </c>
      <c r="AK48" s="157" t="b">
        <f t="shared" si="5"/>
        <v>0</v>
      </c>
    </row>
    <row r="49" spans="1:37" ht="27.75" customHeight="1">
      <c r="B49" s="170" t="s">
        <v>214</v>
      </c>
      <c r="C49" s="171"/>
      <c r="D49" s="172" t="s">
        <v>214</v>
      </c>
      <c r="E49" s="171"/>
      <c r="F49" s="173" t="str">
        <f t="shared" si="0"/>
        <v>-</v>
      </c>
      <c r="G49" s="173" t="str">
        <f t="shared" si="3"/>
        <v>-</v>
      </c>
      <c r="H49" s="174"/>
      <c r="I49" s="174"/>
      <c r="J49" s="176"/>
      <c r="K49" s="174"/>
      <c r="L49" s="176"/>
      <c r="M49" s="174"/>
      <c r="N49" s="176"/>
      <c r="O49" s="174"/>
      <c r="P49" s="176"/>
      <c r="Q49" s="174"/>
      <c r="R49" s="176"/>
      <c r="S49" s="174"/>
      <c r="T49" s="176"/>
      <c r="U49" s="174"/>
      <c r="V49" s="176"/>
      <c r="W49" s="174"/>
      <c r="X49" s="176"/>
      <c r="Y49" s="174"/>
      <c r="Z49" s="176"/>
      <c r="AA49" s="174"/>
      <c r="AB49" s="176"/>
      <c r="AC49" s="174"/>
      <c r="AD49" s="176"/>
      <c r="AE49" s="174"/>
      <c r="AF49" s="176"/>
      <c r="AG49" s="174"/>
      <c r="AH49" s="14">
        <f t="shared" si="1"/>
        <v>0</v>
      </c>
      <c r="AI49" s="14" t="e">
        <f t="shared" si="2"/>
        <v>#DIV/0!</v>
      </c>
      <c r="AJ49" s="14">
        <f t="shared" si="4"/>
        <v>0</v>
      </c>
      <c r="AK49" s="157" t="b">
        <f t="shared" si="5"/>
        <v>0</v>
      </c>
    </row>
    <row r="50" spans="1:37" ht="27.75" customHeight="1">
      <c r="B50" s="170" t="s">
        <v>214</v>
      </c>
      <c r="C50" s="171"/>
      <c r="D50" s="172" t="s">
        <v>214</v>
      </c>
      <c r="E50" s="171"/>
      <c r="F50" s="173" t="str">
        <f t="shared" si="0"/>
        <v>-</v>
      </c>
      <c r="G50" s="173" t="str">
        <f t="shared" si="3"/>
        <v>-</v>
      </c>
      <c r="H50" s="174"/>
      <c r="I50" s="174"/>
      <c r="J50" s="176"/>
      <c r="K50" s="174"/>
      <c r="L50" s="176"/>
      <c r="M50" s="174"/>
      <c r="N50" s="176"/>
      <c r="O50" s="174"/>
      <c r="P50" s="176"/>
      <c r="Q50" s="174"/>
      <c r="R50" s="176"/>
      <c r="S50" s="174"/>
      <c r="T50" s="176"/>
      <c r="U50" s="174"/>
      <c r="V50" s="176"/>
      <c r="W50" s="174"/>
      <c r="X50" s="176"/>
      <c r="Y50" s="174"/>
      <c r="Z50" s="176"/>
      <c r="AA50" s="174"/>
      <c r="AB50" s="176"/>
      <c r="AC50" s="174"/>
      <c r="AD50" s="176"/>
      <c r="AE50" s="174"/>
      <c r="AF50" s="176"/>
      <c r="AG50" s="174"/>
      <c r="AH50" s="14">
        <f t="shared" si="1"/>
        <v>0</v>
      </c>
      <c r="AI50" s="14" t="e">
        <f t="shared" si="2"/>
        <v>#DIV/0!</v>
      </c>
      <c r="AJ50" s="14">
        <f t="shared" si="4"/>
        <v>0</v>
      </c>
      <c r="AK50" s="157" t="b">
        <f t="shared" si="5"/>
        <v>0</v>
      </c>
    </row>
    <row r="51" spans="1:37" ht="27.75" customHeight="1">
      <c r="B51" s="170" t="s">
        <v>214</v>
      </c>
      <c r="C51" s="171"/>
      <c r="D51" s="172" t="s">
        <v>214</v>
      </c>
      <c r="E51" s="171"/>
      <c r="F51" s="173" t="str">
        <f t="shared" si="0"/>
        <v>-</v>
      </c>
      <c r="G51" s="173" t="str">
        <f t="shared" si="3"/>
        <v>-</v>
      </c>
      <c r="H51" s="174"/>
      <c r="I51" s="174"/>
      <c r="J51" s="176"/>
      <c r="K51" s="174"/>
      <c r="L51" s="176"/>
      <c r="M51" s="174"/>
      <c r="N51" s="176"/>
      <c r="O51" s="174"/>
      <c r="P51" s="176"/>
      <c r="Q51" s="174"/>
      <c r="R51" s="176"/>
      <c r="S51" s="174"/>
      <c r="T51" s="176"/>
      <c r="U51" s="174"/>
      <c r="V51" s="176"/>
      <c r="W51" s="174"/>
      <c r="X51" s="176"/>
      <c r="Y51" s="174"/>
      <c r="Z51" s="176"/>
      <c r="AA51" s="174"/>
      <c r="AB51" s="176"/>
      <c r="AC51" s="174"/>
      <c r="AD51" s="176"/>
      <c r="AE51" s="174"/>
      <c r="AF51" s="176"/>
      <c r="AG51" s="174"/>
      <c r="AH51" s="14">
        <f t="shared" si="1"/>
        <v>0</v>
      </c>
      <c r="AI51" s="14" t="e">
        <f t="shared" si="2"/>
        <v>#DIV/0!</v>
      </c>
      <c r="AJ51" s="14">
        <f t="shared" si="4"/>
        <v>0</v>
      </c>
      <c r="AK51" s="157" t="b">
        <f t="shared" si="5"/>
        <v>0</v>
      </c>
    </row>
    <row r="52" spans="1:37" ht="27.75" customHeight="1">
      <c r="B52" s="170" t="s">
        <v>214</v>
      </c>
      <c r="C52" s="171"/>
      <c r="D52" s="172" t="s">
        <v>214</v>
      </c>
      <c r="E52" s="171"/>
      <c r="F52" s="173" t="str">
        <f t="shared" si="0"/>
        <v>-</v>
      </c>
      <c r="G52" s="173" t="str">
        <f t="shared" si="3"/>
        <v>-</v>
      </c>
      <c r="H52" s="174"/>
      <c r="I52" s="174"/>
      <c r="J52" s="176"/>
      <c r="K52" s="174"/>
      <c r="L52" s="176"/>
      <c r="M52" s="174"/>
      <c r="N52" s="176"/>
      <c r="O52" s="174"/>
      <c r="P52" s="176"/>
      <c r="Q52" s="174"/>
      <c r="R52" s="176"/>
      <c r="S52" s="174"/>
      <c r="T52" s="176"/>
      <c r="U52" s="174"/>
      <c r="V52" s="176"/>
      <c r="W52" s="174"/>
      <c r="X52" s="176"/>
      <c r="Y52" s="174"/>
      <c r="Z52" s="176"/>
      <c r="AA52" s="174"/>
      <c r="AB52" s="176"/>
      <c r="AC52" s="174"/>
      <c r="AD52" s="176"/>
      <c r="AE52" s="174"/>
      <c r="AF52" s="176"/>
      <c r="AG52" s="174"/>
      <c r="AH52" s="14">
        <f t="shared" si="1"/>
        <v>0</v>
      </c>
      <c r="AI52" s="14" t="e">
        <f t="shared" si="2"/>
        <v>#DIV/0!</v>
      </c>
      <c r="AJ52" s="14">
        <f t="shared" si="4"/>
        <v>0</v>
      </c>
      <c r="AK52" s="157" t="b">
        <f t="shared" si="5"/>
        <v>0</v>
      </c>
    </row>
    <row r="53" spans="1:37" ht="27.75" customHeight="1">
      <c r="B53" s="170" t="s">
        <v>214</v>
      </c>
      <c r="C53" s="171"/>
      <c r="D53" s="172" t="s">
        <v>214</v>
      </c>
      <c r="E53" s="171"/>
      <c r="F53" s="173" t="str">
        <f t="shared" si="0"/>
        <v>-</v>
      </c>
      <c r="G53" s="173" t="str">
        <f t="shared" si="3"/>
        <v>-</v>
      </c>
      <c r="H53" s="174"/>
      <c r="I53" s="174"/>
      <c r="J53" s="176"/>
      <c r="K53" s="174"/>
      <c r="L53" s="176"/>
      <c r="M53" s="174"/>
      <c r="N53" s="176"/>
      <c r="O53" s="174"/>
      <c r="P53" s="176"/>
      <c r="Q53" s="174"/>
      <c r="R53" s="176"/>
      <c r="S53" s="174"/>
      <c r="T53" s="176"/>
      <c r="U53" s="174"/>
      <c r="V53" s="176"/>
      <c r="W53" s="174"/>
      <c r="X53" s="176"/>
      <c r="Y53" s="174"/>
      <c r="Z53" s="176"/>
      <c r="AA53" s="174"/>
      <c r="AB53" s="176"/>
      <c r="AC53" s="174"/>
      <c r="AD53" s="176"/>
      <c r="AE53" s="174"/>
      <c r="AF53" s="176"/>
      <c r="AG53" s="174"/>
      <c r="AH53" s="14">
        <f t="shared" si="1"/>
        <v>0</v>
      </c>
      <c r="AI53" s="14" t="e">
        <f t="shared" si="2"/>
        <v>#DIV/0!</v>
      </c>
      <c r="AJ53" s="14">
        <f t="shared" si="4"/>
        <v>0</v>
      </c>
      <c r="AK53" s="157" t="b">
        <f t="shared" si="5"/>
        <v>0</v>
      </c>
    </row>
    <row r="54" spans="1:37" ht="27.75" customHeight="1">
      <c r="B54" s="170" t="s">
        <v>214</v>
      </c>
      <c r="C54" s="171"/>
      <c r="D54" s="172" t="s">
        <v>214</v>
      </c>
      <c r="E54" s="171"/>
      <c r="F54" s="173" t="str">
        <f t="shared" si="0"/>
        <v>-</v>
      </c>
      <c r="G54" s="173" t="str">
        <f t="shared" si="3"/>
        <v>-</v>
      </c>
      <c r="H54" s="174"/>
      <c r="I54" s="174"/>
      <c r="J54" s="176"/>
      <c r="K54" s="174"/>
      <c r="L54" s="176"/>
      <c r="M54" s="174"/>
      <c r="N54" s="176"/>
      <c r="O54" s="174"/>
      <c r="P54" s="176"/>
      <c r="Q54" s="174"/>
      <c r="R54" s="176"/>
      <c r="S54" s="174"/>
      <c r="T54" s="176"/>
      <c r="U54" s="174"/>
      <c r="V54" s="176"/>
      <c r="W54" s="174"/>
      <c r="X54" s="176"/>
      <c r="Y54" s="174"/>
      <c r="Z54" s="176"/>
      <c r="AA54" s="174"/>
      <c r="AB54" s="176"/>
      <c r="AC54" s="174"/>
      <c r="AD54" s="176"/>
      <c r="AE54" s="174"/>
      <c r="AF54" s="176"/>
      <c r="AG54" s="174"/>
      <c r="AH54" s="14">
        <f t="shared" si="1"/>
        <v>0</v>
      </c>
      <c r="AI54" s="14" t="e">
        <f t="shared" si="2"/>
        <v>#DIV/0!</v>
      </c>
      <c r="AJ54" s="14">
        <f t="shared" si="4"/>
        <v>0</v>
      </c>
      <c r="AK54" s="157" t="b">
        <f t="shared" si="5"/>
        <v>0</v>
      </c>
    </row>
    <row r="55" spans="1:37" ht="3.75" customHeight="1">
      <c r="A55" s="19"/>
      <c r="B55" s="19"/>
      <c r="C55" s="19"/>
      <c r="D55" s="19"/>
      <c r="E55" s="173" t="str">
        <f>IFERROR(IF(AJ55=TRUE,IF(OR($J$16=0,$L$16=0,$N$16=0,$P$16=0,$R$16=0,$T$16=0,$V$16=0,$X$16=0,$Z$16=0,$AB$16=0,$AD$16=0,$AF$16=0,AI55=0,J55=0,L55=0,N55=0,P55=0,R55=0,T55=0,V55=0,X55=0,Z55=0,AB55=0,AD55=0,AF55=0),"-",AI55/(IF(C55="mg/l",1000,IF(C55="ng/l",1000000000,IF(C55="µg/l",1000000,))))),"-"),"-")</f>
        <v>-</v>
      </c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</row>
    <row r="56" spans="1:37" ht="1.5" hidden="1" customHeight="1">
      <c r="A56" s="19"/>
      <c r="C56" s="19"/>
      <c r="D56" s="19"/>
      <c r="E56" s="173" t="str">
        <f>IFERROR(IF(AJ56=TRUE,IF(OR($J$16=0,$L$16=0,$N$16=0,$P$16=0,$R$16=0,$T$16=0,$V$16=0,$X$16=0,$Z$16=0,$AB$16=0,$AD$16=0,$AF$16=0,AI56=0,J56=0,L56=0,N56=0,P56=0,R56=0,T56=0,V56=0,X56=0,Z56=0,AB56=0,AD56=0,AF56=0),"-",AI56/(IF(C56="mg/l",1000,IF(C56="ng/l",1000000000,IF(C56="µg/l",1000000,))))),"-"),"-")</f>
        <v>-</v>
      </c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</row>
    <row r="57" spans="1:37" ht="3" customHeight="1">
      <c r="A57" s="19"/>
      <c r="B57" s="152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</row>
  </sheetData>
  <sheetProtection algorithmName="SHA-512" hashValue="38rauwtRhMhBVz1JhMpz3bN4OkosgnP4prEZS5l/ycqGt6jfAaOqGHLWM6LrrVfo8PGQxJBeiTWjVOZGixzLmg==" saltValue="9JmiOUlBYP23GczYBGQUfQ==" spinCount="100000" sheet="1" objects="1" scenarios="1"/>
  <mergeCells count="43">
    <mergeCell ref="AD17:AE17"/>
    <mergeCell ref="AF17:AG17"/>
    <mergeCell ref="B16:E17"/>
    <mergeCell ref="F16:G17"/>
    <mergeCell ref="T17:U17"/>
    <mergeCell ref="V17:W17"/>
    <mergeCell ref="X17:Y17"/>
    <mergeCell ref="Z17:AA17"/>
    <mergeCell ref="AB17:AC17"/>
    <mergeCell ref="J17:K17"/>
    <mergeCell ref="L17:M17"/>
    <mergeCell ref="N17:O17"/>
    <mergeCell ref="P17:Q17"/>
    <mergeCell ref="R17:S17"/>
    <mergeCell ref="AD15:AE15"/>
    <mergeCell ref="AF15:AG15"/>
    <mergeCell ref="J16:K16"/>
    <mergeCell ref="L16:M16"/>
    <mergeCell ref="N16:O16"/>
    <mergeCell ref="P16:Q16"/>
    <mergeCell ref="R16:S16"/>
    <mergeCell ref="T16:U16"/>
    <mergeCell ref="V16:W16"/>
    <mergeCell ref="X16:Y16"/>
    <mergeCell ref="Z16:AA16"/>
    <mergeCell ref="AB16:AC16"/>
    <mergeCell ref="AD16:AE16"/>
    <mergeCell ref="AF16:AG16"/>
    <mergeCell ref="T15:U15"/>
    <mergeCell ref="V15:W15"/>
    <mergeCell ref="X15:Y15"/>
    <mergeCell ref="Z15:AA15"/>
    <mergeCell ref="AB15:AC15"/>
    <mergeCell ref="J15:K15"/>
    <mergeCell ref="L15:M15"/>
    <mergeCell ref="N15:O15"/>
    <mergeCell ref="P15:Q15"/>
    <mergeCell ref="R15:S15"/>
    <mergeCell ref="B5:D5"/>
    <mergeCell ref="B6:D6"/>
    <mergeCell ref="B15:D15"/>
    <mergeCell ref="E15:F15"/>
    <mergeCell ref="G15:H15"/>
  </mergeCells>
  <conditionalFormatting sqref="C20:C54">
    <cfRule type="expression" dxfId="18" priority="2">
      <formula>IF($B20="Outro",FALSE,TRUE)</formula>
    </cfRule>
  </conditionalFormatting>
  <conditionalFormatting sqref="E20:E54">
    <cfRule type="expression" dxfId="17" priority="1">
      <formula>IF($D20="Outro",FALSE,TRUE)</formula>
    </cfRule>
  </conditionalFormatting>
  <dataValidations count="6">
    <dataValidation allowBlank="1" showInputMessage="1" showErrorMessage="1" prompt="O título da folha de cálculo encontra-se nesta célula" sqref="B1 I1" xr:uid="{00000000-0002-0000-1700-000000000000}"/>
    <dataValidation type="list" allowBlank="1" showInputMessage="1" showErrorMessage="1" sqref="D9" xr:uid="{00000000-0002-0000-1700-000001000000}">
      <formula1>"&lt;Selecionar&gt;, Águas pluviais, Industrial, Doméstico, Doméstico e Industrial, Todos, Outro"</formula1>
    </dataValidation>
    <dataValidation type="list" allowBlank="1" showInputMessage="1" showErrorMessage="1" sqref="E9 L9" xr:uid="{00000000-0002-0000-1700-000002000000}">
      <formula1>"&lt;Selecionar&gt;,Contínuo,Descontínuo,Outro"</formula1>
    </dataValidation>
    <dataValidation type="list" allowBlank="1" showInputMessage="1" showErrorMessage="1" sqref="K9" xr:uid="{00000000-0002-0000-1700-000003000000}">
      <formula1>"&lt;Selecionar&gt;, Águas pluviais potencialmente contaminadas, Industrial, Doméstico, Doméstico e Industrial, Todos, Outro (identificar nas observações)"</formula1>
    </dataValidation>
    <dataValidation type="whole" operator="lessThanOrEqual" allowBlank="1" showInputMessage="1" showErrorMessage="1" errorTitle="1" error="O número de horas de descarga deverá ser inferior ou igual ao número de horas do mês" sqref="L17:AG17" xr:uid="{00000000-0002-0000-1700-000004000000}">
      <formula1>L18</formula1>
    </dataValidation>
    <dataValidation type="list" allowBlank="1" showInputMessage="1" showErrorMessage="1" error="Selecione &lt;LQ se o valor da monitorização for inferior ao limite de quantificação, &lt;Ld se for inferior ao limite de deteção e deixe em branco ou selecione '-' se for um valor quantificavel." sqref="J20:J54 L20:L54 N20:N54 P20:P54 R20:R54 T20:T54 V20:V54 X20:X54 Z20:Z54 AB20:AB54 AD20:AD54 AF20:AF54" xr:uid="{00000000-0002-0000-1700-000008000000}">
      <formula1>" -,&lt;LQ, &lt;Ld"</formula1>
    </dataValidation>
  </dataValidations>
  <hyperlinks>
    <hyperlink ref="B2" location="Atividade!A1" display="&lt; Voltar ao ínicio" xr:uid="{00000000-0004-0000-1700-000000000000}"/>
    <hyperlink ref="B13" location="topoagua" display="&lt;&lt; Voltar ao topo" xr:uid="{00000000-0004-0000-1700-000001000000}"/>
    <hyperlink ref="B5:D5" location="Listagem_e_caracteristicas_dos_pontos_de_emissão" display="Listagem e caracteristicas dos pontos de emissão" xr:uid="{00000000-0004-0000-1700-000002000000}"/>
    <hyperlink ref="B6:D6" location="Rejeição_em_coletor___preencha_uma_tabela_para_cada_ponto_de_emissão__se_necessário_copie_a_tabela_completa_e_cole_abaixo_da_anterior" display="Rejeição de águas resíduais" xr:uid="{00000000-0004-0000-1700-000003000000}"/>
    <hyperlink ref="B7" location="'ED2'!A1" display="ED1" xr:uid="{00000000-0004-0000-1700-000004000000}"/>
    <hyperlink ref="C7" location="'ED3'!A1" display="ED3" xr:uid="{00000000-0004-0000-1700-000005000000}"/>
    <hyperlink ref="D7" location="'ED4'!A1" display="ED4" xr:uid="{00000000-0004-0000-1700-000006000000}"/>
    <hyperlink ref="E7" location="'ED5'!A1" display="ED5" xr:uid="{00000000-0004-0000-1700-000007000000}"/>
    <hyperlink ref="F7" location="'ED6'!A1" display="ED6" xr:uid="{00000000-0004-0000-1700-000008000000}"/>
    <hyperlink ref="G7" location="'ED7'!A1" display="ED7" xr:uid="{00000000-0004-0000-1700-000009000000}"/>
    <hyperlink ref="H7" location="'ED8'!A1" display="ED8" xr:uid="{00000000-0004-0000-1700-00000A000000}"/>
    <hyperlink ref="I7" location="'ED9'!A1" display="ED9" xr:uid="{00000000-0004-0000-1700-00000B000000}"/>
    <hyperlink ref="J7" location="'ED10'!A1" display="ED10" xr:uid="{00000000-0004-0000-1700-00000C000000}"/>
  </hyperlinks>
  <pageMargins left="0.25" right="0.25" top="0.75" bottom="0.75" header="0.3" footer="0.3"/>
  <pageSetup paperSize="9" scale="30" fitToHeight="0" orientation="landscape"/>
  <rowBreaks count="2" manualBreakCount="2">
    <brk id="9" max="30" man="1"/>
    <brk id="54" max="16383" man="1"/>
  </rowBreaks>
  <drawing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1700-000005000000}">
          <x14:formula1>
            <xm:f>Suporte!$B$6:$B$193</xm:f>
          </x14:formula1>
          <xm:sqref>B55</xm:sqref>
        </x14:dataValidation>
        <x14:dataValidation type="list" allowBlank="1" showInputMessage="1" showErrorMessage="1" xr:uid="{00000000-0002-0000-1700-000006000000}">
          <x14:formula1>
            <xm:f>Suporte!$A$6:$A$23</xm:f>
          </x14:formula1>
          <xm:sqref>C55:D55 D20:D54</xm:sqref>
        </x14:dataValidation>
        <x14:dataValidation type="list" allowBlank="1" showInputMessage="1" showErrorMessage="1" xr:uid="{00000000-0002-0000-1700-000007000000}">
          <x14:formula1>
            <xm:f>Suporte!$T$6:$T$196</xm:f>
          </x14:formula1>
          <xm:sqref>B20:B54</xm:sqref>
        </x14:dataValidation>
      </x14:dataValidation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1:AQ57"/>
  <sheetViews>
    <sheetView zoomScale="50" zoomScaleNormal="50" workbookViewId="0">
      <selection activeCell="A3" sqref="A3"/>
    </sheetView>
  </sheetViews>
  <sheetFormatPr defaultColWidth="9" defaultRowHeight="15"/>
  <cols>
    <col min="1" max="1" width="3.375" style="14" customWidth="1"/>
    <col min="2" max="2" width="12.125" style="14" customWidth="1"/>
    <col min="3" max="3" width="13.875" style="14" customWidth="1"/>
    <col min="4" max="4" width="15.5" style="14" customWidth="1"/>
    <col min="5" max="5" width="15.875" style="14" customWidth="1"/>
    <col min="6" max="6" width="18.375" style="14" customWidth="1"/>
    <col min="7" max="7" width="12.75" style="14" customWidth="1"/>
    <col min="8" max="8" width="14.875" style="14" customWidth="1"/>
    <col min="9" max="9" width="12.75" style="14" customWidth="1"/>
    <col min="10" max="10" width="8.5" style="14" customWidth="1"/>
    <col min="11" max="11" width="17.625" style="14" customWidth="1"/>
    <col min="12" max="12" width="8.5" style="14" customWidth="1"/>
    <col min="13" max="13" width="17.625" style="14" customWidth="1"/>
    <col min="14" max="14" width="8.5" style="14" customWidth="1"/>
    <col min="15" max="15" width="17.625" style="14" customWidth="1"/>
    <col min="16" max="16" width="8.5" style="14" customWidth="1"/>
    <col min="17" max="17" width="17.625" style="14" customWidth="1"/>
    <col min="18" max="18" width="8.5" style="14" customWidth="1"/>
    <col min="19" max="19" width="17.625" style="14" customWidth="1"/>
    <col min="20" max="20" width="8.5" style="14" customWidth="1"/>
    <col min="21" max="21" width="17.625" style="14" customWidth="1"/>
    <col min="22" max="22" width="8.5" style="14" customWidth="1"/>
    <col min="23" max="23" width="17.625" style="14" customWidth="1"/>
    <col min="24" max="24" width="8.5" style="14" customWidth="1"/>
    <col min="25" max="25" width="17.625" style="14" customWidth="1"/>
    <col min="26" max="26" width="8.5" style="14" customWidth="1"/>
    <col min="27" max="27" width="17.625" style="14" customWidth="1"/>
    <col min="28" max="28" width="8.5" style="14" customWidth="1"/>
    <col min="29" max="29" width="17.625" style="14" customWidth="1"/>
    <col min="30" max="30" width="8.5" style="14" customWidth="1"/>
    <col min="31" max="31" width="17.625" style="14" customWidth="1"/>
    <col min="32" max="32" width="8.5" style="14" customWidth="1"/>
    <col min="33" max="33" width="17.625" style="14" customWidth="1"/>
    <col min="34" max="34" width="9.25" style="14" hidden="1" customWidth="1"/>
    <col min="35" max="35" width="11.75" style="14" hidden="1" customWidth="1"/>
    <col min="36" max="36" width="16.375" style="14" hidden="1" customWidth="1"/>
    <col min="37" max="38" width="9" style="14" hidden="1" customWidth="1"/>
    <col min="39" max="16384" width="9" style="14"/>
  </cols>
  <sheetData>
    <row r="1" spans="1:37" ht="23.25">
      <c r="A1" s="146"/>
      <c r="B1" s="64" t="s">
        <v>632</v>
      </c>
      <c r="C1" s="146"/>
      <c r="D1" s="146"/>
      <c r="E1" s="146"/>
      <c r="F1" s="146"/>
      <c r="G1" s="65" t="s">
        <v>192</v>
      </c>
      <c r="H1" s="36">
        <f>Atividade!L3</f>
        <v>0</v>
      </c>
      <c r="I1" s="66" t="s">
        <v>141</v>
      </c>
      <c r="J1" s="36">
        <f>Atividade!I3</f>
        <v>2021</v>
      </c>
      <c r="K1" s="36"/>
      <c r="L1" s="147"/>
      <c r="M1" s="146"/>
      <c r="N1" s="146"/>
      <c r="O1" s="146"/>
      <c r="P1" s="146"/>
      <c r="Q1" s="146"/>
      <c r="R1" s="146"/>
      <c r="S1" s="146"/>
      <c r="T1" s="146"/>
      <c r="U1" s="146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40"/>
      <c r="AK1" s="40"/>
    </row>
    <row r="2" spans="1:37" ht="15.75">
      <c r="A2" s="148"/>
      <c r="B2" s="69" t="s">
        <v>193</v>
      </c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  <c r="U2" s="148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</row>
    <row r="3" spans="1:37">
      <c r="A3" s="71" t="s">
        <v>194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</row>
    <row r="4" spans="1:37">
      <c r="A4" s="71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</row>
    <row r="5" spans="1:37">
      <c r="A5" s="71"/>
      <c r="B5" s="471" t="s">
        <v>635</v>
      </c>
      <c r="C5" s="471"/>
      <c r="D5" s="471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</row>
    <row r="6" spans="1:37">
      <c r="A6" s="71"/>
      <c r="B6" s="471" t="s">
        <v>636</v>
      </c>
      <c r="C6" s="471"/>
      <c r="D6" s="471"/>
      <c r="E6" s="149"/>
      <c r="F6" s="149"/>
      <c r="G6" s="149"/>
      <c r="H6" s="149"/>
      <c r="I6" s="149"/>
      <c r="J6" s="149"/>
      <c r="K6" s="149"/>
      <c r="L6" s="149"/>
      <c r="M6" s="14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</row>
    <row r="7" spans="1:37" ht="12" customHeight="1">
      <c r="A7" s="71"/>
      <c r="B7" s="149" t="s">
        <v>661</v>
      </c>
      <c r="C7" s="149" t="s">
        <v>171</v>
      </c>
      <c r="D7" s="149" t="s">
        <v>172</v>
      </c>
      <c r="E7" s="149" t="s">
        <v>173</v>
      </c>
      <c r="F7" s="149" t="s">
        <v>174</v>
      </c>
      <c r="G7" s="149" t="s">
        <v>175</v>
      </c>
      <c r="H7" s="149" t="s">
        <v>176</v>
      </c>
      <c r="I7" s="149" t="s">
        <v>177</v>
      </c>
      <c r="J7" s="149" t="s">
        <v>178</v>
      </c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</row>
    <row r="9" spans="1:37" ht="5.25" customHeight="1">
      <c r="A9" s="19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92"/>
      <c r="O9" s="19"/>
      <c r="P9" s="19"/>
      <c r="Q9" s="19"/>
      <c r="R9" s="19"/>
      <c r="S9" s="19"/>
      <c r="T9" s="19"/>
    </row>
    <row r="10" spans="1:37" ht="27" customHeight="1">
      <c r="A10" s="108"/>
      <c r="B10" s="109" t="s">
        <v>644</v>
      </c>
      <c r="C10" s="110"/>
      <c r="D10" s="110"/>
      <c r="E10" s="110"/>
      <c r="F10" s="110"/>
      <c r="G10" s="110"/>
      <c r="H10" s="110"/>
      <c r="I10" s="110"/>
      <c r="J10" s="110"/>
      <c r="K10" s="110"/>
      <c r="L10" s="110"/>
      <c r="M10" s="110"/>
      <c r="N10" s="110"/>
      <c r="O10" s="110"/>
      <c r="P10" s="110"/>
      <c r="Q10" s="110"/>
      <c r="R10" s="110"/>
      <c r="S10" s="110"/>
      <c r="T10" s="110"/>
      <c r="U10" s="110"/>
      <c r="V10" s="110"/>
      <c r="W10" s="110"/>
      <c r="X10" s="110"/>
      <c r="Y10" s="110"/>
      <c r="Z10" s="110"/>
      <c r="AA10" s="110"/>
      <c r="AB10" s="110"/>
      <c r="AC10" s="110"/>
      <c r="AD10" s="110"/>
      <c r="AE10" s="110"/>
      <c r="AF10" s="19"/>
      <c r="AG10" s="19"/>
      <c r="AH10" s="19"/>
      <c r="AI10" s="19"/>
      <c r="AJ10" s="19"/>
      <c r="AK10" s="19"/>
    </row>
    <row r="11" spans="1:37" ht="5.25" customHeight="1">
      <c r="A11" s="19"/>
      <c r="B11" s="90"/>
      <c r="C11" s="150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</row>
    <row r="12" spans="1:37" ht="2.25" customHeight="1">
      <c r="A12" s="19"/>
      <c r="B12" s="151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</row>
    <row r="13" spans="1:37" ht="15" customHeight="1">
      <c r="A13" s="19"/>
      <c r="B13" s="149" t="s">
        <v>278</v>
      </c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</row>
    <row r="14" spans="1:37" ht="15.75">
      <c r="A14" s="19"/>
      <c r="B14" s="84" t="s">
        <v>663</v>
      </c>
      <c r="C14" s="19"/>
      <c r="D14" s="19"/>
      <c r="E14" s="19"/>
      <c r="F14" s="19"/>
      <c r="G14" s="152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</row>
    <row r="15" spans="1:37" ht="60.75" customHeight="1">
      <c r="B15" s="712" t="s">
        <v>646</v>
      </c>
      <c r="C15" s="712"/>
      <c r="D15" s="712"/>
      <c r="E15" s="695"/>
      <c r="F15" s="697"/>
      <c r="G15" s="712" t="s">
        <v>648</v>
      </c>
      <c r="H15" s="712"/>
      <c r="I15" s="125"/>
      <c r="J15" s="794" t="s">
        <v>81</v>
      </c>
      <c r="K15" s="795"/>
      <c r="L15" s="796" t="s">
        <v>82</v>
      </c>
      <c r="M15" s="795"/>
      <c r="N15" s="796" t="s">
        <v>83</v>
      </c>
      <c r="O15" s="795"/>
      <c r="P15" s="796" t="s">
        <v>84</v>
      </c>
      <c r="Q15" s="795"/>
      <c r="R15" s="796" t="s">
        <v>85</v>
      </c>
      <c r="S15" s="795"/>
      <c r="T15" s="796" t="s">
        <v>86</v>
      </c>
      <c r="U15" s="795"/>
      <c r="V15" s="796" t="s">
        <v>87</v>
      </c>
      <c r="W15" s="795"/>
      <c r="X15" s="796" t="s">
        <v>88</v>
      </c>
      <c r="Y15" s="795"/>
      <c r="Z15" s="796" t="s">
        <v>89</v>
      </c>
      <c r="AA15" s="795"/>
      <c r="AB15" s="796" t="s">
        <v>90</v>
      </c>
      <c r="AC15" s="795"/>
      <c r="AD15" s="796" t="s">
        <v>91</v>
      </c>
      <c r="AE15" s="795"/>
      <c r="AF15" s="796" t="s">
        <v>92</v>
      </c>
      <c r="AG15" s="797"/>
      <c r="AH15" s="154" t="s">
        <v>649</v>
      </c>
    </row>
    <row r="16" spans="1:37" ht="39" customHeight="1">
      <c r="B16" s="712" t="s">
        <v>650</v>
      </c>
      <c r="C16" s="712"/>
      <c r="D16" s="712"/>
      <c r="E16" s="712"/>
      <c r="F16" s="805" t="str">
        <f>IF(AK16=TRUE,SUM(J16:AG16),"Caso não disponha dos volumes mensais insira o volume total descarregado na célula I15")</f>
        <v>Caso não disponha dos volumes mensais insira o volume total descarregado na célula I15</v>
      </c>
      <c r="G16" s="806"/>
      <c r="H16" s="155" t="s">
        <v>651</v>
      </c>
      <c r="I16" s="153" t="s">
        <v>652</v>
      </c>
      <c r="J16" s="800"/>
      <c r="K16" s="801"/>
      <c r="L16" s="811"/>
      <c r="M16" s="812"/>
      <c r="N16" s="811"/>
      <c r="O16" s="812"/>
      <c r="P16" s="811"/>
      <c r="Q16" s="812"/>
      <c r="R16" s="811"/>
      <c r="S16" s="812"/>
      <c r="T16" s="811"/>
      <c r="U16" s="812"/>
      <c r="V16" s="811"/>
      <c r="W16" s="812"/>
      <c r="X16" s="811"/>
      <c r="Y16" s="812"/>
      <c r="Z16" s="811"/>
      <c r="AA16" s="812"/>
      <c r="AB16" s="811"/>
      <c r="AC16" s="812"/>
      <c r="AD16" s="811"/>
      <c r="AE16" s="812"/>
      <c r="AF16" s="811"/>
      <c r="AG16" s="813"/>
      <c r="AH16" s="156" t="str">
        <f>IFERROR((AVERAGEIF(K16:AG16,"&gt;0")),"")</f>
        <v/>
      </c>
      <c r="AK16" s="157" t="b">
        <f>IF(AND(J16&gt;0,L16&gt;0,N16&gt;0,P16&gt;0,R16&gt;0,T16&gt;0,V16&gt;0,X16&gt;0,Z16&gt;0,AB16&gt;0,AD16&gt;0,AF16&gt;0),TRUE,FALSE)</f>
        <v>0</v>
      </c>
    </row>
    <row r="17" spans="2:43" ht="47.25" customHeight="1">
      <c r="B17" s="712"/>
      <c r="C17" s="712"/>
      <c r="D17" s="712"/>
      <c r="E17" s="712"/>
      <c r="F17" s="807"/>
      <c r="G17" s="808"/>
      <c r="H17" s="155" t="s">
        <v>653</v>
      </c>
      <c r="I17" s="153" t="s">
        <v>654</v>
      </c>
      <c r="J17" s="809"/>
      <c r="K17" s="810"/>
      <c r="L17" s="802"/>
      <c r="M17" s="803"/>
      <c r="N17" s="802"/>
      <c r="O17" s="803"/>
      <c r="P17" s="802"/>
      <c r="Q17" s="803"/>
      <c r="R17" s="802"/>
      <c r="S17" s="803"/>
      <c r="T17" s="802"/>
      <c r="U17" s="803"/>
      <c r="V17" s="802"/>
      <c r="W17" s="803"/>
      <c r="X17" s="802"/>
      <c r="Y17" s="803"/>
      <c r="Z17" s="802"/>
      <c r="AA17" s="803"/>
      <c r="AB17" s="802"/>
      <c r="AC17" s="803"/>
      <c r="AD17" s="802"/>
      <c r="AE17" s="803"/>
      <c r="AF17" s="802"/>
      <c r="AG17" s="804"/>
      <c r="AH17" s="156" t="str">
        <f>IFERROR(AVERAGEIF(K17:AG17,"&gt;0"),"")</f>
        <v/>
      </c>
    </row>
    <row r="18" spans="2:43" ht="17.25" hidden="1" customHeight="1">
      <c r="B18" s="19"/>
      <c r="C18" s="158" t="s">
        <v>655</v>
      </c>
      <c r="D18" s="159" t="s">
        <v>654</v>
      </c>
      <c r="E18" s="159"/>
      <c r="F18" s="160"/>
      <c r="G18" s="468" t="s">
        <v>656</v>
      </c>
      <c r="H18" s="161"/>
      <c r="I18" s="469" t="s">
        <v>656</v>
      </c>
      <c r="J18" s="161"/>
      <c r="K18" s="162">
        <f>24*31</f>
        <v>744</v>
      </c>
      <c r="L18" s="162"/>
      <c r="M18" s="162">
        <f>24*28</f>
        <v>672</v>
      </c>
      <c r="N18" s="162"/>
      <c r="O18" s="162">
        <f>24*31</f>
        <v>744</v>
      </c>
      <c r="P18" s="162"/>
      <c r="Q18" s="162">
        <f>24*30</f>
        <v>720</v>
      </c>
      <c r="R18" s="162"/>
      <c r="S18" s="162">
        <f>24*31</f>
        <v>744</v>
      </c>
      <c r="T18" s="162"/>
      <c r="U18" s="162">
        <f>24*30</f>
        <v>720</v>
      </c>
      <c r="V18" s="162"/>
      <c r="W18" s="162">
        <f>27*31</f>
        <v>837</v>
      </c>
      <c r="X18" s="162"/>
      <c r="Y18" s="162">
        <f>24*31</f>
        <v>744</v>
      </c>
      <c r="Z18" s="162"/>
      <c r="AA18" s="162">
        <f>24*30</f>
        <v>720</v>
      </c>
      <c r="AB18" s="162"/>
      <c r="AC18" s="162">
        <f>24*31</f>
        <v>744</v>
      </c>
      <c r="AD18" s="162"/>
      <c r="AE18" s="162">
        <f>24*30</f>
        <v>720</v>
      </c>
      <c r="AF18" s="162"/>
      <c r="AG18" s="162">
        <f>24*31</f>
        <v>744</v>
      </c>
      <c r="AH18" s="163">
        <f>(AVERAGEIF(K18:AG18,"&gt;0"))</f>
        <v>737.75</v>
      </c>
    </row>
    <row r="19" spans="2:43" ht="78" customHeight="1">
      <c r="B19" s="164" t="s">
        <v>355</v>
      </c>
      <c r="C19" s="164" t="s">
        <v>356</v>
      </c>
      <c r="D19" s="164" t="s">
        <v>224</v>
      </c>
      <c r="E19" s="164" t="s">
        <v>657</v>
      </c>
      <c r="F19" s="165" t="s">
        <v>658</v>
      </c>
      <c r="G19" s="165" t="s">
        <v>659</v>
      </c>
      <c r="H19" s="166" t="s">
        <v>357</v>
      </c>
      <c r="I19" s="167" t="s">
        <v>660</v>
      </c>
      <c r="J19" s="168" t="s">
        <v>362</v>
      </c>
      <c r="K19" s="169" t="s">
        <v>81</v>
      </c>
      <c r="L19" s="168" t="s">
        <v>362</v>
      </c>
      <c r="M19" s="169" t="s">
        <v>82</v>
      </c>
      <c r="N19" s="168" t="s">
        <v>362</v>
      </c>
      <c r="O19" s="169" t="s">
        <v>83</v>
      </c>
      <c r="P19" s="168" t="s">
        <v>362</v>
      </c>
      <c r="Q19" s="169" t="s">
        <v>84</v>
      </c>
      <c r="R19" s="168" t="s">
        <v>362</v>
      </c>
      <c r="S19" s="169" t="s">
        <v>85</v>
      </c>
      <c r="T19" s="168" t="s">
        <v>362</v>
      </c>
      <c r="U19" s="169" t="s">
        <v>86</v>
      </c>
      <c r="V19" s="168" t="s">
        <v>362</v>
      </c>
      <c r="W19" s="169" t="s">
        <v>87</v>
      </c>
      <c r="X19" s="168" t="s">
        <v>362</v>
      </c>
      <c r="Y19" s="169" t="s">
        <v>88</v>
      </c>
      <c r="Z19" s="168" t="s">
        <v>362</v>
      </c>
      <c r="AA19" s="169" t="s">
        <v>89</v>
      </c>
      <c r="AB19" s="168" t="s">
        <v>362</v>
      </c>
      <c r="AC19" s="169" t="s">
        <v>90</v>
      </c>
      <c r="AD19" s="168" t="s">
        <v>362</v>
      </c>
      <c r="AE19" s="169" t="s">
        <v>91</v>
      </c>
      <c r="AF19" s="168" t="s">
        <v>362</v>
      </c>
      <c r="AG19" s="169" t="s">
        <v>92</v>
      </c>
      <c r="AH19" s="165" t="s">
        <v>649</v>
      </c>
      <c r="AK19" s="157"/>
      <c r="AL19" s="157"/>
      <c r="AM19" s="157"/>
      <c r="AN19" s="157"/>
      <c r="AO19" s="157"/>
      <c r="AP19" s="157"/>
      <c r="AQ19" s="157"/>
    </row>
    <row r="20" spans="2:43" ht="27.75" customHeight="1">
      <c r="B20" s="170" t="s">
        <v>214</v>
      </c>
      <c r="C20" s="171"/>
      <c r="D20" s="172" t="s">
        <v>214</v>
      </c>
      <c r="E20" s="171"/>
      <c r="F20" s="173" t="str">
        <f t="shared" ref="F20:F54" si="0">IFERROR(IF(AK20=TRUE,IF(OR($J$16=0,$L$16=0,$N$16=0,$P$16=0,$R$16=0,$T$16=0,$V$16=0,$X$16=0,$Z$16=0,$AB$16=0,$AD$16=0,$AF$16=0,AJ20=0,K20=0,M20=0,O20=0,Q20=0,S20=0,U20=0,W20=0,Y20=0,AA20=0,AC20=0,AE20=0,AG20=0),"-",AJ20/(IF(D20="mg/l",1000,IF(D20="ng/l",1000000000,IF(D20="µg/l",1000000,))))),"-"),"-")</f>
        <v>-</v>
      </c>
      <c r="G20" s="173" t="str">
        <f>IFERROR(IF(AK20=FALSE,IF($I$15=0,AI20*($F$16)/(IF(D20="mg/l",1000,IF(D20="ng/l",1000000000,IF(D20="µg/l",1000000,)))),AI20*$I$15/(IF(D20="mg/l",1000,IF(D20="ng/l",1000000000,IF(D20="µg/l",1000000,))))),"-"),"-")</f>
        <v>-</v>
      </c>
      <c r="H20" s="174"/>
      <c r="I20" s="175"/>
      <c r="J20" s="176"/>
      <c r="K20" s="174"/>
      <c r="L20" s="176"/>
      <c r="M20" s="174"/>
      <c r="N20" s="176"/>
      <c r="O20" s="174"/>
      <c r="P20" s="176"/>
      <c r="Q20" s="174"/>
      <c r="R20" s="176"/>
      <c r="S20" s="174"/>
      <c r="T20" s="176"/>
      <c r="U20" s="174"/>
      <c r="V20" s="176"/>
      <c r="W20" s="174"/>
      <c r="X20" s="176"/>
      <c r="Y20" s="174"/>
      <c r="Z20" s="176"/>
      <c r="AA20" s="174"/>
      <c r="AB20" s="176"/>
      <c r="AC20" s="174"/>
      <c r="AD20" s="176"/>
      <c r="AE20" s="174"/>
      <c r="AF20" s="176"/>
      <c r="AG20" s="174"/>
      <c r="AH20" s="14">
        <f t="shared" ref="AH20:AH54" si="1">K20*IF(J20="&lt;LQ",(1/2),(IF(J20="&lt;Ld",0,1)))+M20*IF(L20="&lt;LQ",(1/2),(IF(L20="&lt;Ld",0,1)))+O20*IF(N20="&lt;LQ",(1/2),(IF(N20="&lt;Ld",0,1)))+Q20*IF(P20="&lt;LQ",(1/2),(IF(P20="&lt;Ld",0,1)))+S20*IF(R20="&lt;LQ",(1/2),(IF(R20="&lt;Ld",0,1)))+U20*IF(T20="&lt;LQ",(1/2),(IF(T20="&lt;Ld",0,1)))+W20*IF(V20="&lt;LQ",(1/2),(IF(V20="&lt;Ld",0,1)))+Y20*IF(X20="&lt;LQ",(1/2),(IF(X20="&lt;Ld",0,1)))+AA20*IF(Z20="&lt;LQ",(1/2),(IF(Z20="&lt;Ld",0,1)))+AC20*IF(AB20="&lt;LQ",(1/2),(IF(AB20="&lt;Ld",0,1)))+AE20*IF(AD20="&lt;LQ",(1/2),(IF(AD20="&lt;Ld",0,1)))+AG20*IF(AF20="&lt;LQ",(1/2),(IF(AF20="&lt;Ld",0,1)))</f>
        <v>0</v>
      </c>
      <c r="AI20" s="14" t="e">
        <f t="shared" ref="AI20:AI54" si="2">AH20/COUNT(J20:AG20)</f>
        <v>#DIV/0!</v>
      </c>
      <c r="AJ20" s="14">
        <f>K20*$J$16*IF(J20="&lt;LQ",(1/2),(IF(J20="&lt;Ld",0,1)))+M20*$L$16*IF(L20="&lt;LQ",(1/2),(IF(L20="&lt;Ld",0,1)))+O20*$N$16*IF(N20="&lt;LQ",(1/2),(IF(N20="&lt;Ld",0,1)))+Q20*$P$16*IF(P20="&lt;LQ",(1/2),(IF(P20="&lt;Ld",0,1)))+S20*$R$16*IF(R20="&lt;LQ",(1/2),(IF(R20="&lt;Ld",0,1)))+U20*$T$16*IF(T20="&lt;LQ",(1/2),(IF(T20="&lt;Ld",0,1)))+W20*$V$16*IF(V20="&lt;LQ",(1/2),(IF(V20="&lt;Ld",0,1)))+Y20*$X$16*IF(X20="&lt;LQ",(1/2),(IF(X20="&lt;Ld",0,1)))+AA20*$Z$16*IF(Z20="&lt;LQ",(1/2),(IF(Z20="&lt;Ld",0,1)))+AC20*$AB$16*IF(AB20="&lt;LQ",(1/2),(IF(AB20="&lt;Ld",0,1)))+AE20*$AD$16*IF(AD20="&lt;LQ",(1/2),(IF(AD20="&lt;Ld",0,1)))+AG20*$AF$16*IF(AF20="&lt;LQ",(1/2),(IF(AF20="&lt;Ld",0,1)))</f>
        <v>0</v>
      </c>
      <c r="AK20" s="157" t="b">
        <f>IF(AND(K20&gt;0,M20&gt;0,O20&gt;0,Q20&gt;0,S20&gt;0,U20&gt;0,W20&gt;0,Y20&gt;0,AA20&gt;0,AC20&gt;0,AE20&gt;0,AG20&gt;0),TRUE,FALSE)</f>
        <v>0</v>
      </c>
      <c r="AL20" s="157" t="str">
        <f>IF(AK20=TRUE,IF(OR($J$16=0,$L$16=0,$N$16=0,$P$16=0,$R$16=0,$T$16=0,$V$16=0,$X$16=0,$Z$16=0,$AB$16=0,$AD$16=0,$AF$16=0,AJ20=0,K20=0,M20=0,O20=0,Q20=0,S20=0,U20=0,W20=0,Y20=0,AA20=0,AC20=0,AE20=0,AG20=0),"-",AJ20/(IF(D20="mg/l",1000,IF(D20="ng/l",1000000000,IF(D20="µg/l",1000000,))))),"-")</f>
        <v>-</v>
      </c>
      <c r="AM20" s="157"/>
      <c r="AN20" s="157"/>
      <c r="AO20" s="157"/>
      <c r="AP20" s="157"/>
      <c r="AQ20" s="157"/>
    </row>
    <row r="21" spans="2:43" ht="27.75" customHeight="1">
      <c r="B21" s="170" t="s">
        <v>214</v>
      </c>
      <c r="C21" s="171"/>
      <c r="D21" s="172" t="s">
        <v>214</v>
      </c>
      <c r="E21" s="171"/>
      <c r="F21" s="173" t="str">
        <f t="shared" si="0"/>
        <v>-</v>
      </c>
      <c r="G21" s="173" t="str">
        <f t="shared" ref="G21:G54" si="3">IFERROR(IF(AK21=FALSE,IF($I$15=0,AI21*($F$16)/(IF(D21="mg/l",1000,IF(D21="ng/l",1000000000,IF(D21="µg/l",1000000,)))),AI21*$I$15/(IF(D21="mg/l",1000,IF(D21="ng/l",1000000000,IF(D21="µg/l",1000000,))))),"-"),"-")</f>
        <v>-</v>
      </c>
      <c r="H21" s="174"/>
      <c r="I21" s="174"/>
      <c r="J21" s="176"/>
      <c r="K21" s="174"/>
      <c r="L21" s="176"/>
      <c r="M21" s="177"/>
      <c r="N21" s="176"/>
      <c r="O21" s="174"/>
      <c r="P21" s="176"/>
      <c r="Q21" s="174"/>
      <c r="R21" s="176"/>
      <c r="S21" s="174"/>
      <c r="T21" s="176"/>
      <c r="U21" s="174"/>
      <c r="V21" s="176"/>
      <c r="W21" s="174"/>
      <c r="X21" s="176"/>
      <c r="Y21" s="174"/>
      <c r="Z21" s="176"/>
      <c r="AA21" s="174"/>
      <c r="AB21" s="176"/>
      <c r="AC21" s="174"/>
      <c r="AD21" s="176"/>
      <c r="AE21" s="174"/>
      <c r="AF21" s="176"/>
      <c r="AG21" s="174"/>
      <c r="AH21" s="14">
        <f t="shared" si="1"/>
        <v>0</v>
      </c>
      <c r="AI21" s="14" t="e">
        <f t="shared" si="2"/>
        <v>#DIV/0!</v>
      </c>
      <c r="AJ21" s="14">
        <f t="shared" ref="AJ21:AJ54" si="4">K21*$J$16*IF(J21="&lt;LQ",(1/2),(IF(J21="&lt;Ld",0,1)))+M21*$L$16*IF(L21="&lt;LQ",(1/2),(IF(L21="&lt;Ld",0,1)))+O21*$N$16*IF(N21="&lt;LQ",(1/2),(IF(N21="&lt;Ld",0,1)))+Q21*$P$16*IF(P21="&lt;LQ",(1/2),(IF(P21="&lt;Ld",0,1)))+S21*$R$16*IF(R21="&lt;LQ",(1/2),(IF(R21="&lt;Ld",0,1)))+U21*$T$16*IF(T21="&lt;LQ",(1/2),(IF(T21="&lt;Ld",0,1)))+W21*$V$16*IF(V21="&lt;LQ",(1/2),(IF(V21="&lt;Ld",0,1)))+Y21*$X$16*IF(X21="&lt;LQ",(1/2),(IF(X21="&lt;Ld",0,1)))+AA21*$Z$16*IF(Z21="&lt;LQ",(1/2),(IF(Z21="&lt;Ld",0,1)))+AC21*$AB$16*IF(AB21="&lt;LQ",(1/2),(IF(AB21="&lt;Ld",0,1)))+AE21*$AD$16*IF(AD21="&lt;LQ",(1/2),(IF(AD21="&lt;Ld",0,1)))+AG21*$AF$16*IF(AF21="&lt;LQ",(1/2),(IF(AF21="&lt;Ld",0,1)))</f>
        <v>0</v>
      </c>
      <c r="AK21" s="157" t="b">
        <f t="shared" ref="AK21:AK54" si="5">IF(AND(K21&gt;0,M21&gt;0,O21&gt;0,Q21&gt;0,S21&gt;0,U21&gt;0,W21&gt;0,Y21&gt;0,AA21&gt;0,AC21&gt;0,AE21&gt;0,AG21&gt;0),TRUE,FALSE)</f>
        <v>0</v>
      </c>
      <c r="AL21" s="157" t="str">
        <f t="shared" ref="AL21:AL27" si="6">IF(AK21=TRUE,IF(OR($J$16=0,$L$16=0,$N$16=0,$P$16=0,$R$16=0,$T$16=0,$V$16=0,$X$16=0,$Z$16=0,$AB$16=0,$AD$16=0,$AF$16=0,AJ21=0,K21=0,M21=0,O21=0,Q21=0,S21=0,U21=0,W21=0,Y21=0,AA21=0,AC21=0,AE21=0,AG21=0),"-",AJ21/(IF(D21="mg/l",1000,IF(D21="ng/l",1000000000,IF(D21="µg/l",1000000,))))),"-")</f>
        <v>-</v>
      </c>
      <c r="AM21" s="157"/>
      <c r="AN21" s="157"/>
      <c r="AO21" s="157"/>
      <c r="AP21" s="157"/>
      <c r="AQ21" s="157"/>
    </row>
    <row r="22" spans="2:43" ht="27.75" customHeight="1">
      <c r="B22" s="170" t="s">
        <v>214</v>
      </c>
      <c r="C22" s="171"/>
      <c r="D22" s="172" t="s">
        <v>214</v>
      </c>
      <c r="E22" s="171"/>
      <c r="F22" s="173" t="str">
        <f t="shared" si="0"/>
        <v>-</v>
      </c>
      <c r="G22" s="173" t="str">
        <f t="shared" si="3"/>
        <v>-</v>
      </c>
      <c r="H22" s="174"/>
      <c r="I22" s="174"/>
      <c r="J22" s="176"/>
      <c r="K22" s="174"/>
      <c r="L22" s="176"/>
      <c r="M22" s="174"/>
      <c r="N22" s="176"/>
      <c r="O22" s="174"/>
      <c r="P22" s="176"/>
      <c r="Q22" s="174"/>
      <c r="R22" s="176"/>
      <c r="S22" s="174"/>
      <c r="T22" s="176"/>
      <c r="U22" s="174"/>
      <c r="V22" s="176"/>
      <c r="W22" s="174"/>
      <c r="X22" s="176"/>
      <c r="Y22" s="174"/>
      <c r="Z22" s="176"/>
      <c r="AA22" s="174"/>
      <c r="AB22" s="176"/>
      <c r="AC22" s="174"/>
      <c r="AD22" s="176"/>
      <c r="AE22" s="174"/>
      <c r="AF22" s="176"/>
      <c r="AG22" s="174"/>
      <c r="AH22" s="14">
        <f t="shared" si="1"/>
        <v>0</v>
      </c>
      <c r="AI22" s="14" t="e">
        <f t="shared" si="2"/>
        <v>#DIV/0!</v>
      </c>
      <c r="AJ22" s="14">
        <f t="shared" si="4"/>
        <v>0</v>
      </c>
      <c r="AK22" s="157" t="b">
        <f t="shared" si="5"/>
        <v>0</v>
      </c>
      <c r="AL22" s="157" t="str">
        <f t="shared" si="6"/>
        <v>-</v>
      </c>
      <c r="AM22" s="157"/>
      <c r="AN22" s="157"/>
      <c r="AO22" s="157"/>
      <c r="AP22" s="157"/>
      <c r="AQ22" s="157"/>
    </row>
    <row r="23" spans="2:43" ht="27.75" customHeight="1">
      <c r="B23" s="170" t="s">
        <v>214</v>
      </c>
      <c r="C23" s="171"/>
      <c r="D23" s="172" t="s">
        <v>214</v>
      </c>
      <c r="E23" s="171"/>
      <c r="F23" s="173" t="str">
        <f t="shared" si="0"/>
        <v>-</v>
      </c>
      <c r="G23" s="173" t="str">
        <f t="shared" si="3"/>
        <v>-</v>
      </c>
      <c r="H23" s="174"/>
      <c r="I23" s="174"/>
      <c r="J23" s="176"/>
      <c r="K23" s="174"/>
      <c r="L23" s="176"/>
      <c r="M23" s="174"/>
      <c r="N23" s="176"/>
      <c r="O23" s="174"/>
      <c r="P23" s="176"/>
      <c r="Q23" s="174"/>
      <c r="R23" s="176"/>
      <c r="S23" s="174"/>
      <c r="T23" s="176"/>
      <c r="U23" s="174"/>
      <c r="V23" s="176"/>
      <c r="W23" s="174"/>
      <c r="X23" s="176"/>
      <c r="Y23" s="174"/>
      <c r="Z23" s="176"/>
      <c r="AA23" s="174"/>
      <c r="AB23" s="176"/>
      <c r="AC23" s="174"/>
      <c r="AD23" s="176"/>
      <c r="AE23" s="174"/>
      <c r="AF23" s="176"/>
      <c r="AG23" s="174"/>
      <c r="AH23" s="14">
        <f t="shared" si="1"/>
        <v>0</v>
      </c>
      <c r="AI23" s="14" t="e">
        <f t="shared" si="2"/>
        <v>#DIV/0!</v>
      </c>
      <c r="AJ23" s="14">
        <f t="shared" si="4"/>
        <v>0</v>
      </c>
      <c r="AK23" s="157" t="b">
        <f t="shared" si="5"/>
        <v>0</v>
      </c>
      <c r="AL23" s="157" t="str">
        <f t="shared" si="6"/>
        <v>-</v>
      </c>
      <c r="AM23" s="157"/>
      <c r="AN23" s="157"/>
      <c r="AO23" s="157"/>
      <c r="AP23" s="157"/>
      <c r="AQ23" s="157"/>
    </row>
    <row r="24" spans="2:43" ht="27.75" customHeight="1">
      <c r="B24" s="170" t="s">
        <v>214</v>
      </c>
      <c r="C24" s="171"/>
      <c r="D24" s="172" t="s">
        <v>214</v>
      </c>
      <c r="E24" s="171"/>
      <c r="F24" s="173" t="str">
        <f t="shared" si="0"/>
        <v>-</v>
      </c>
      <c r="G24" s="173" t="str">
        <f t="shared" si="3"/>
        <v>-</v>
      </c>
      <c r="H24" s="174"/>
      <c r="I24" s="174"/>
      <c r="J24" s="176"/>
      <c r="K24" s="174"/>
      <c r="L24" s="176"/>
      <c r="M24" s="174"/>
      <c r="N24" s="176"/>
      <c r="O24" s="174"/>
      <c r="P24" s="176"/>
      <c r="Q24" s="174"/>
      <c r="R24" s="176"/>
      <c r="S24" s="174"/>
      <c r="T24" s="176"/>
      <c r="U24" s="174"/>
      <c r="V24" s="176"/>
      <c r="W24" s="174"/>
      <c r="X24" s="176"/>
      <c r="Y24" s="174"/>
      <c r="Z24" s="176"/>
      <c r="AA24" s="174"/>
      <c r="AB24" s="176"/>
      <c r="AC24" s="174"/>
      <c r="AD24" s="176"/>
      <c r="AE24" s="174"/>
      <c r="AF24" s="176"/>
      <c r="AG24" s="174"/>
      <c r="AH24" s="14">
        <f t="shared" si="1"/>
        <v>0</v>
      </c>
      <c r="AI24" s="14" t="e">
        <f t="shared" si="2"/>
        <v>#DIV/0!</v>
      </c>
      <c r="AJ24" s="14">
        <f t="shared" si="4"/>
        <v>0</v>
      </c>
      <c r="AK24" s="157" t="b">
        <f t="shared" si="5"/>
        <v>0</v>
      </c>
      <c r="AL24" s="157" t="str">
        <f t="shared" si="6"/>
        <v>-</v>
      </c>
      <c r="AM24" s="157"/>
      <c r="AN24" s="157"/>
      <c r="AO24" s="157"/>
      <c r="AP24" s="157"/>
      <c r="AQ24" s="157"/>
    </row>
    <row r="25" spans="2:43" ht="27.75" customHeight="1">
      <c r="B25" s="170" t="s">
        <v>214</v>
      </c>
      <c r="C25" s="171"/>
      <c r="D25" s="172" t="s">
        <v>214</v>
      </c>
      <c r="E25" s="171"/>
      <c r="F25" s="173" t="str">
        <f t="shared" si="0"/>
        <v>-</v>
      </c>
      <c r="G25" s="173" t="str">
        <f t="shared" si="3"/>
        <v>-</v>
      </c>
      <c r="H25" s="174"/>
      <c r="I25" s="174"/>
      <c r="J25" s="176"/>
      <c r="K25" s="174"/>
      <c r="L25" s="176"/>
      <c r="M25" s="174"/>
      <c r="N25" s="176"/>
      <c r="O25" s="174"/>
      <c r="P25" s="176"/>
      <c r="Q25" s="174"/>
      <c r="R25" s="176"/>
      <c r="S25" s="174"/>
      <c r="T25" s="176"/>
      <c r="U25" s="174"/>
      <c r="V25" s="176"/>
      <c r="W25" s="174"/>
      <c r="X25" s="176"/>
      <c r="Y25" s="174"/>
      <c r="Z25" s="176"/>
      <c r="AA25" s="174"/>
      <c r="AB25" s="176"/>
      <c r="AC25" s="174"/>
      <c r="AD25" s="176"/>
      <c r="AE25" s="174"/>
      <c r="AF25" s="176"/>
      <c r="AG25" s="174"/>
      <c r="AH25" s="14">
        <f t="shared" si="1"/>
        <v>0</v>
      </c>
      <c r="AI25" s="14" t="e">
        <f t="shared" si="2"/>
        <v>#DIV/0!</v>
      </c>
      <c r="AJ25" s="14">
        <f t="shared" si="4"/>
        <v>0</v>
      </c>
      <c r="AK25" s="157" t="b">
        <f t="shared" si="5"/>
        <v>0</v>
      </c>
      <c r="AL25" s="157" t="str">
        <f t="shared" si="6"/>
        <v>-</v>
      </c>
      <c r="AM25" s="157"/>
      <c r="AN25" s="157"/>
      <c r="AO25" s="157"/>
      <c r="AP25" s="157"/>
      <c r="AQ25" s="157"/>
    </row>
    <row r="26" spans="2:43" ht="27.75" customHeight="1">
      <c r="B26" s="170" t="s">
        <v>214</v>
      </c>
      <c r="C26" s="171"/>
      <c r="D26" s="172" t="s">
        <v>214</v>
      </c>
      <c r="E26" s="171"/>
      <c r="F26" s="173" t="str">
        <f t="shared" si="0"/>
        <v>-</v>
      </c>
      <c r="G26" s="173" t="str">
        <f t="shared" si="3"/>
        <v>-</v>
      </c>
      <c r="H26" s="174"/>
      <c r="I26" s="174"/>
      <c r="J26" s="176"/>
      <c r="K26" s="174"/>
      <c r="L26" s="176"/>
      <c r="M26" s="174"/>
      <c r="N26" s="176"/>
      <c r="O26" s="174"/>
      <c r="P26" s="176"/>
      <c r="Q26" s="174"/>
      <c r="R26" s="176"/>
      <c r="S26" s="174"/>
      <c r="T26" s="176"/>
      <c r="U26" s="174"/>
      <c r="V26" s="176"/>
      <c r="W26" s="174"/>
      <c r="X26" s="176"/>
      <c r="Y26" s="174"/>
      <c r="Z26" s="176"/>
      <c r="AA26" s="174"/>
      <c r="AB26" s="176"/>
      <c r="AC26" s="174"/>
      <c r="AD26" s="176"/>
      <c r="AE26" s="174"/>
      <c r="AF26" s="176"/>
      <c r="AG26" s="174"/>
      <c r="AH26" s="14">
        <f t="shared" si="1"/>
        <v>0</v>
      </c>
      <c r="AI26" s="14" t="e">
        <f t="shared" si="2"/>
        <v>#DIV/0!</v>
      </c>
      <c r="AJ26" s="14">
        <f t="shared" si="4"/>
        <v>0</v>
      </c>
      <c r="AK26" s="157" t="b">
        <f t="shared" si="5"/>
        <v>0</v>
      </c>
      <c r="AL26" s="157" t="str">
        <f t="shared" si="6"/>
        <v>-</v>
      </c>
      <c r="AM26" s="157"/>
      <c r="AN26" s="157"/>
      <c r="AO26" s="157"/>
      <c r="AP26" s="157"/>
      <c r="AQ26" s="157"/>
    </row>
    <row r="27" spans="2:43" ht="27.75" customHeight="1">
      <c r="B27" s="170" t="s">
        <v>214</v>
      </c>
      <c r="C27" s="171"/>
      <c r="D27" s="172" t="s">
        <v>214</v>
      </c>
      <c r="E27" s="171"/>
      <c r="F27" s="173" t="str">
        <f t="shared" si="0"/>
        <v>-</v>
      </c>
      <c r="G27" s="173" t="str">
        <f t="shared" si="3"/>
        <v>-</v>
      </c>
      <c r="H27" s="174"/>
      <c r="I27" s="174"/>
      <c r="J27" s="176"/>
      <c r="K27" s="174"/>
      <c r="L27" s="176"/>
      <c r="M27" s="174"/>
      <c r="N27" s="176"/>
      <c r="O27" s="174"/>
      <c r="P27" s="176"/>
      <c r="Q27" s="174"/>
      <c r="R27" s="176"/>
      <c r="S27" s="174"/>
      <c r="T27" s="176"/>
      <c r="U27" s="174"/>
      <c r="V27" s="176"/>
      <c r="W27" s="174"/>
      <c r="X27" s="176"/>
      <c r="Y27" s="174"/>
      <c r="Z27" s="176"/>
      <c r="AA27" s="174"/>
      <c r="AB27" s="176"/>
      <c r="AC27" s="174"/>
      <c r="AD27" s="176"/>
      <c r="AE27" s="174"/>
      <c r="AF27" s="176"/>
      <c r="AG27" s="174"/>
      <c r="AH27" s="14">
        <f t="shared" si="1"/>
        <v>0</v>
      </c>
      <c r="AI27" s="14" t="e">
        <f t="shared" si="2"/>
        <v>#DIV/0!</v>
      </c>
      <c r="AJ27" s="14">
        <f t="shared" si="4"/>
        <v>0</v>
      </c>
      <c r="AK27" s="157" t="b">
        <f t="shared" si="5"/>
        <v>0</v>
      </c>
      <c r="AL27" s="157" t="str">
        <f t="shared" si="6"/>
        <v>-</v>
      </c>
      <c r="AM27" s="157"/>
      <c r="AN27" s="157"/>
      <c r="AO27" s="157"/>
      <c r="AP27" s="157"/>
      <c r="AQ27" s="157"/>
    </row>
    <row r="28" spans="2:43" ht="27.75" customHeight="1">
      <c r="B28" s="170" t="s">
        <v>214</v>
      </c>
      <c r="C28" s="171"/>
      <c r="D28" s="172" t="s">
        <v>214</v>
      </c>
      <c r="E28" s="171"/>
      <c r="F28" s="173" t="str">
        <f t="shared" si="0"/>
        <v>-</v>
      </c>
      <c r="G28" s="173" t="str">
        <f t="shared" si="3"/>
        <v>-</v>
      </c>
      <c r="H28" s="174"/>
      <c r="I28" s="174"/>
      <c r="J28" s="176"/>
      <c r="K28" s="174"/>
      <c r="L28" s="176"/>
      <c r="M28" s="174"/>
      <c r="N28" s="176"/>
      <c r="O28" s="174"/>
      <c r="P28" s="176"/>
      <c r="Q28" s="174"/>
      <c r="R28" s="176"/>
      <c r="S28" s="174"/>
      <c r="T28" s="176"/>
      <c r="U28" s="174"/>
      <c r="V28" s="176"/>
      <c r="W28" s="174"/>
      <c r="X28" s="176"/>
      <c r="Y28" s="174"/>
      <c r="Z28" s="176"/>
      <c r="AA28" s="174"/>
      <c r="AB28" s="176"/>
      <c r="AC28" s="174"/>
      <c r="AD28" s="176"/>
      <c r="AE28" s="174"/>
      <c r="AF28" s="176"/>
      <c r="AG28" s="174"/>
      <c r="AH28" s="14">
        <f t="shared" si="1"/>
        <v>0</v>
      </c>
      <c r="AI28" s="14" t="e">
        <f t="shared" si="2"/>
        <v>#DIV/0!</v>
      </c>
      <c r="AJ28" s="14">
        <f t="shared" si="4"/>
        <v>0</v>
      </c>
      <c r="AK28" s="157" t="b">
        <f t="shared" si="5"/>
        <v>0</v>
      </c>
      <c r="AL28" s="157"/>
      <c r="AM28" s="157"/>
      <c r="AN28" s="157"/>
      <c r="AO28" s="157"/>
      <c r="AP28" s="157"/>
      <c r="AQ28" s="157"/>
    </row>
    <row r="29" spans="2:43" ht="27.75" customHeight="1">
      <c r="B29" s="170" t="s">
        <v>214</v>
      </c>
      <c r="C29" s="171"/>
      <c r="D29" s="172" t="s">
        <v>214</v>
      </c>
      <c r="E29" s="171"/>
      <c r="F29" s="173" t="str">
        <f t="shared" si="0"/>
        <v>-</v>
      </c>
      <c r="G29" s="173" t="str">
        <f t="shared" si="3"/>
        <v>-</v>
      </c>
      <c r="H29" s="174"/>
      <c r="I29" s="174"/>
      <c r="J29" s="176"/>
      <c r="K29" s="174"/>
      <c r="L29" s="176"/>
      <c r="M29" s="174"/>
      <c r="N29" s="176"/>
      <c r="O29" s="174"/>
      <c r="P29" s="176"/>
      <c r="Q29" s="174"/>
      <c r="R29" s="176"/>
      <c r="S29" s="174"/>
      <c r="T29" s="176"/>
      <c r="U29" s="174"/>
      <c r="V29" s="176"/>
      <c r="W29" s="174"/>
      <c r="X29" s="176"/>
      <c r="Y29" s="174"/>
      <c r="Z29" s="176"/>
      <c r="AA29" s="174"/>
      <c r="AB29" s="176"/>
      <c r="AC29" s="174"/>
      <c r="AD29" s="176"/>
      <c r="AE29" s="174"/>
      <c r="AF29" s="176"/>
      <c r="AG29" s="174"/>
      <c r="AH29" s="14">
        <f t="shared" si="1"/>
        <v>0</v>
      </c>
      <c r="AI29" s="14" t="e">
        <f t="shared" si="2"/>
        <v>#DIV/0!</v>
      </c>
      <c r="AJ29" s="14">
        <f t="shared" si="4"/>
        <v>0</v>
      </c>
      <c r="AK29" s="157" t="b">
        <f t="shared" si="5"/>
        <v>0</v>
      </c>
      <c r="AL29" s="157"/>
      <c r="AM29" s="157"/>
      <c r="AN29" s="157"/>
      <c r="AO29" s="157"/>
      <c r="AP29" s="157"/>
      <c r="AQ29" s="157"/>
    </row>
    <row r="30" spans="2:43" ht="27.75" customHeight="1">
      <c r="B30" s="170" t="s">
        <v>214</v>
      </c>
      <c r="C30" s="171"/>
      <c r="D30" s="172" t="s">
        <v>214</v>
      </c>
      <c r="E30" s="171"/>
      <c r="F30" s="173" t="str">
        <f t="shared" si="0"/>
        <v>-</v>
      </c>
      <c r="G30" s="173" t="str">
        <f t="shared" si="3"/>
        <v>-</v>
      </c>
      <c r="H30" s="174"/>
      <c r="I30" s="174"/>
      <c r="J30" s="176"/>
      <c r="K30" s="174"/>
      <c r="L30" s="176"/>
      <c r="M30" s="174"/>
      <c r="N30" s="176"/>
      <c r="O30" s="174"/>
      <c r="P30" s="176"/>
      <c r="Q30" s="174"/>
      <c r="R30" s="176"/>
      <c r="S30" s="174"/>
      <c r="T30" s="176"/>
      <c r="U30" s="174"/>
      <c r="V30" s="176"/>
      <c r="W30" s="174"/>
      <c r="X30" s="176"/>
      <c r="Y30" s="174"/>
      <c r="Z30" s="176"/>
      <c r="AA30" s="174"/>
      <c r="AB30" s="176"/>
      <c r="AC30" s="174"/>
      <c r="AD30" s="176"/>
      <c r="AE30" s="174"/>
      <c r="AF30" s="176"/>
      <c r="AG30" s="174"/>
      <c r="AH30" s="14">
        <f t="shared" si="1"/>
        <v>0</v>
      </c>
      <c r="AI30" s="14" t="e">
        <f t="shared" si="2"/>
        <v>#DIV/0!</v>
      </c>
      <c r="AJ30" s="14">
        <f t="shared" si="4"/>
        <v>0</v>
      </c>
      <c r="AK30" s="157" t="b">
        <f t="shared" si="5"/>
        <v>0</v>
      </c>
      <c r="AL30" s="157"/>
      <c r="AM30" s="157"/>
      <c r="AN30" s="157"/>
      <c r="AO30" s="157"/>
      <c r="AP30" s="157"/>
      <c r="AQ30" s="157"/>
    </row>
    <row r="31" spans="2:43" ht="27.75" customHeight="1">
      <c r="B31" s="170" t="s">
        <v>214</v>
      </c>
      <c r="C31" s="171"/>
      <c r="D31" s="172" t="s">
        <v>214</v>
      </c>
      <c r="E31" s="171"/>
      <c r="F31" s="173" t="str">
        <f t="shared" si="0"/>
        <v>-</v>
      </c>
      <c r="G31" s="173" t="str">
        <f t="shared" si="3"/>
        <v>-</v>
      </c>
      <c r="H31" s="174"/>
      <c r="I31" s="174"/>
      <c r="J31" s="176"/>
      <c r="K31" s="174"/>
      <c r="L31" s="176"/>
      <c r="M31" s="174"/>
      <c r="N31" s="176"/>
      <c r="O31" s="174"/>
      <c r="P31" s="176"/>
      <c r="Q31" s="174"/>
      <c r="R31" s="176"/>
      <c r="S31" s="174"/>
      <c r="T31" s="176"/>
      <c r="U31" s="174"/>
      <c r="V31" s="176"/>
      <c r="W31" s="174"/>
      <c r="X31" s="176"/>
      <c r="Y31" s="174"/>
      <c r="Z31" s="176"/>
      <c r="AA31" s="174"/>
      <c r="AB31" s="176"/>
      <c r="AC31" s="174"/>
      <c r="AD31" s="176"/>
      <c r="AE31" s="174"/>
      <c r="AF31" s="176"/>
      <c r="AG31" s="174"/>
      <c r="AH31" s="14">
        <f t="shared" si="1"/>
        <v>0</v>
      </c>
      <c r="AI31" s="14" t="e">
        <f t="shared" si="2"/>
        <v>#DIV/0!</v>
      </c>
      <c r="AJ31" s="14">
        <f t="shared" si="4"/>
        <v>0</v>
      </c>
      <c r="AK31" s="157" t="b">
        <f t="shared" si="5"/>
        <v>0</v>
      </c>
      <c r="AM31" s="157"/>
    </row>
    <row r="32" spans="2:43" ht="27.75" customHeight="1">
      <c r="B32" s="170" t="s">
        <v>214</v>
      </c>
      <c r="C32" s="171"/>
      <c r="D32" s="172" t="s">
        <v>214</v>
      </c>
      <c r="E32" s="171"/>
      <c r="F32" s="173" t="str">
        <f t="shared" si="0"/>
        <v>-</v>
      </c>
      <c r="G32" s="173" t="str">
        <f t="shared" si="3"/>
        <v>-</v>
      </c>
      <c r="H32" s="174"/>
      <c r="I32" s="174"/>
      <c r="J32" s="176"/>
      <c r="K32" s="174"/>
      <c r="L32" s="176"/>
      <c r="M32" s="174"/>
      <c r="N32" s="176"/>
      <c r="O32" s="174"/>
      <c r="P32" s="176"/>
      <c r="Q32" s="174"/>
      <c r="R32" s="176"/>
      <c r="S32" s="174"/>
      <c r="T32" s="176"/>
      <c r="U32" s="174"/>
      <c r="V32" s="176"/>
      <c r="W32" s="174"/>
      <c r="X32" s="176"/>
      <c r="Y32" s="174"/>
      <c r="Z32" s="176"/>
      <c r="AA32" s="174"/>
      <c r="AB32" s="176"/>
      <c r="AC32" s="174"/>
      <c r="AD32" s="176"/>
      <c r="AE32" s="174"/>
      <c r="AF32" s="176"/>
      <c r="AG32" s="174"/>
      <c r="AH32" s="14">
        <f t="shared" si="1"/>
        <v>0</v>
      </c>
      <c r="AI32" s="14" t="e">
        <f t="shared" si="2"/>
        <v>#DIV/0!</v>
      </c>
      <c r="AJ32" s="14">
        <f t="shared" si="4"/>
        <v>0</v>
      </c>
      <c r="AK32" s="157" t="b">
        <f t="shared" si="5"/>
        <v>0</v>
      </c>
      <c r="AM32" s="157"/>
    </row>
    <row r="33" spans="2:39" ht="27.75" customHeight="1">
      <c r="B33" s="170" t="s">
        <v>214</v>
      </c>
      <c r="C33" s="171"/>
      <c r="D33" s="172" t="s">
        <v>214</v>
      </c>
      <c r="E33" s="171"/>
      <c r="F33" s="173" t="str">
        <f t="shared" si="0"/>
        <v>-</v>
      </c>
      <c r="G33" s="173" t="str">
        <f t="shared" si="3"/>
        <v>-</v>
      </c>
      <c r="H33" s="174"/>
      <c r="I33" s="174"/>
      <c r="J33" s="176"/>
      <c r="K33" s="174"/>
      <c r="L33" s="176"/>
      <c r="M33" s="174"/>
      <c r="N33" s="176"/>
      <c r="O33" s="174"/>
      <c r="P33" s="176"/>
      <c r="Q33" s="174"/>
      <c r="R33" s="176"/>
      <c r="S33" s="174"/>
      <c r="T33" s="176"/>
      <c r="U33" s="174"/>
      <c r="V33" s="176"/>
      <c r="W33" s="174"/>
      <c r="X33" s="176"/>
      <c r="Y33" s="174"/>
      <c r="Z33" s="176"/>
      <c r="AA33" s="174"/>
      <c r="AB33" s="176"/>
      <c r="AC33" s="174"/>
      <c r="AD33" s="176"/>
      <c r="AE33" s="174"/>
      <c r="AF33" s="176"/>
      <c r="AG33" s="174"/>
      <c r="AH33" s="14">
        <f t="shared" si="1"/>
        <v>0</v>
      </c>
      <c r="AI33" s="14" t="e">
        <f t="shared" si="2"/>
        <v>#DIV/0!</v>
      </c>
      <c r="AJ33" s="14">
        <f t="shared" si="4"/>
        <v>0</v>
      </c>
      <c r="AK33" s="157" t="b">
        <f t="shared" si="5"/>
        <v>0</v>
      </c>
      <c r="AM33" s="157"/>
    </row>
    <row r="34" spans="2:39" ht="27.75" customHeight="1">
      <c r="B34" s="170" t="s">
        <v>214</v>
      </c>
      <c r="C34" s="171"/>
      <c r="D34" s="172" t="s">
        <v>214</v>
      </c>
      <c r="E34" s="171"/>
      <c r="F34" s="173" t="str">
        <f t="shared" si="0"/>
        <v>-</v>
      </c>
      <c r="G34" s="173" t="str">
        <f t="shared" si="3"/>
        <v>-</v>
      </c>
      <c r="H34" s="174"/>
      <c r="I34" s="174"/>
      <c r="J34" s="176"/>
      <c r="K34" s="174"/>
      <c r="L34" s="176"/>
      <c r="M34" s="174"/>
      <c r="N34" s="176"/>
      <c r="O34" s="174"/>
      <c r="P34" s="176"/>
      <c r="Q34" s="174"/>
      <c r="R34" s="176"/>
      <c r="S34" s="174"/>
      <c r="T34" s="176"/>
      <c r="U34" s="174"/>
      <c r="V34" s="176"/>
      <c r="W34" s="174"/>
      <c r="X34" s="176"/>
      <c r="Y34" s="174"/>
      <c r="Z34" s="176"/>
      <c r="AA34" s="174"/>
      <c r="AB34" s="176"/>
      <c r="AC34" s="174"/>
      <c r="AD34" s="176"/>
      <c r="AE34" s="174"/>
      <c r="AF34" s="176"/>
      <c r="AG34" s="174"/>
      <c r="AH34" s="14">
        <f t="shared" si="1"/>
        <v>0</v>
      </c>
      <c r="AI34" s="14" t="e">
        <f t="shared" si="2"/>
        <v>#DIV/0!</v>
      </c>
      <c r="AJ34" s="14">
        <f t="shared" si="4"/>
        <v>0</v>
      </c>
      <c r="AK34" s="157" t="b">
        <f t="shared" si="5"/>
        <v>0</v>
      </c>
      <c r="AM34" s="157"/>
    </row>
    <row r="35" spans="2:39" ht="27.75" customHeight="1">
      <c r="B35" s="170" t="s">
        <v>214</v>
      </c>
      <c r="C35" s="171"/>
      <c r="D35" s="172" t="s">
        <v>214</v>
      </c>
      <c r="E35" s="171"/>
      <c r="F35" s="173" t="str">
        <f t="shared" si="0"/>
        <v>-</v>
      </c>
      <c r="G35" s="173" t="str">
        <f t="shared" si="3"/>
        <v>-</v>
      </c>
      <c r="H35" s="174"/>
      <c r="I35" s="174"/>
      <c r="J35" s="176"/>
      <c r="K35" s="174"/>
      <c r="L35" s="176"/>
      <c r="M35" s="174"/>
      <c r="N35" s="176"/>
      <c r="O35" s="174"/>
      <c r="P35" s="176"/>
      <c r="Q35" s="174"/>
      <c r="R35" s="176"/>
      <c r="S35" s="174"/>
      <c r="T35" s="176"/>
      <c r="U35" s="174"/>
      <c r="V35" s="176"/>
      <c r="W35" s="174"/>
      <c r="X35" s="176"/>
      <c r="Y35" s="174"/>
      <c r="Z35" s="176"/>
      <c r="AA35" s="174"/>
      <c r="AB35" s="176"/>
      <c r="AC35" s="174"/>
      <c r="AD35" s="176"/>
      <c r="AE35" s="174"/>
      <c r="AF35" s="176"/>
      <c r="AG35" s="174"/>
      <c r="AH35" s="14">
        <f t="shared" si="1"/>
        <v>0</v>
      </c>
      <c r="AI35" s="14" t="e">
        <f t="shared" si="2"/>
        <v>#DIV/0!</v>
      </c>
      <c r="AJ35" s="14">
        <f t="shared" si="4"/>
        <v>0</v>
      </c>
      <c r="AK35" s="157" t="b">
        <f t="shared" si="5"/>
        <v>0</v>
      </c>
      <c r="AM35" s="157"/>
    </row>
    <row r="36" spans="2:39" ht="27.75" customHeight="1">
      <c r="B36" s="170" t="s">
        <v>214</v>
      </c>
      <c r="C36" s="171"/>
      <c r="D36" s="172" t="s">
        <v>214</v>
      </c>
      <c r="E36" s="171"/>
      <c r="F36" s="173" t="str">
        <f t="shared" si="0"/>
        <v>-</v>
      </c>
      <c r="G36" s="173" t="str">
        <f t="shared" si="3"/>
        <v>-</v>
      </c>
      <c r="H36" s="174"/>
      <c r="I36" s="174"/>
      <c r="J36" s="176"/>
      <c r="K36" s="174"/>
      <c r="L36" s="176"/>
      <c r="M36" s="174"/>
      <c r="N36" s="176"/>
      <c r="O36" s="174"/>
      <c r="P36" s="176"/>
      <c r="Q36" s="174"/>
      <c r="R36" s="176"/>
      <c r="S36" s="174"/>
      <c r="T36" s="176"/>
      <c r="U36" s="174"/>
      <c r="V36" s="176"/>
      <c r="W36" s="174"/>
      <c r="X36" s="176"/>
      <c r="Y36" s="174"/>
      <c r="Z36" s="176"/>
      <c r="AA36" s="174"/>
      <c r="AB36" s="176"/>
      <c r="AC36" s="174"/>
      <c r="AD36" s="176"/>
      <c r="AE36" s="174"/>
      <c r="AF36" s="176"/>
      <c r="AG36" s="174"/>
      <c r="AH36" s="14">
        <f t="shared" si="1"/>
        <v>0</v>
      </c>
      <c r="AI36" s="14" t="e">
        <f t="shared" si="2"/>
        <v>#DIV/0!</v>
      </c>
      <c r="AJ36" s="14">
        <f t="shared" si="4"/>
        <v>0</v>
      </c>
      <c r="AK36" s="157" t="b">
        <f t="shared" si="5"/>
        <v>0</v>
      </c>
    </row>
    <row r="37" spans="2:39" ht="27.75" customHeight="1">
      <c r="B37" s="170" t="s">
        <v>214</v>
      </c>
      <c r="C37" s="171"/>
      <c r="D37" s="172" t="s">
        <v>214</v>
      </c>
      <c r="E37" s="171"/>
      <c r="F37" s="173" t="str">
        <f t="shared" si="0"/>
        <v>-</v>
      </c>
      <c r="G37" s="173" t="str">
        <f t="shared" si="3"/>
        <v>-</v>
      </c>
      <c r="H37" s="174"/>
      <c r="I37" s="174"/>
      <c r="J37" s="176"/>
      <c r="K37" s="174"/>
      <c r="L37" s="176"/>
      <c r="M37" s="174"/>
      <c r="N37" s="176"/>
      <c r="O37" s="174"/>
      <c r="P37" s="176"/>
      <c r="Q37" s="174"/>
      <c r="R37" s="176"/>
      <c r="S37" s="174"/>
      <c r="T37" s="176"/>
      <c r="U37" s="174"/>
      <c r="V37" s="176"/>
      <c r="W37" s="174"/>
      <c r="X37" s="176"/>
      <c r="Y37" s="174"/>
      <c r="Z37" s="176"/>
      <c r="AA37" s="174"/>
      <c r="AB37" s="176"/>
      <c r="AC37" s="174"/>
      <c r="AD37" s="176"/>
      <c r="AE37" s="174"/>
      <c r="AF37" s="176"/>
      <c r="AG37" s="174"/>
      <c r="AH37" s="14">
        <f t="shared" si="1"/>
        <v>0</v>
      </c>
      <c r="AI37" s="14" t="e">
        <f t="shared" si="2"/>
        <v>#DIV/0!</v>
      </c>
      <c r="AJ37" s="14">
        <f t="shared" si="4"/>
        <v>0</v>
      </c>
      <c r="AK37" s="157" t="b">
        <f t="shared" si="5"/>
        <v>0</v>
      </c>
    </row>
    <row r="38" spans="2:39" ht="27.75" customHeight="1">
      <c r="B38" s="170" t="s">
        <v>214</v>
      </c>
      <c r="C38" s="171"/>
      <c r="D38" s="172" t="s">
        <v>214</v>
      </c>
      <c r="E38" s="171"/>
      <c r="F38" s="173" t="str">
        <f t="shared" si="0"/>
        <v>-</v>
      </c>
      <c r="G38" s="173" t="str">
        <f t="shared" si="3"/>
        <v>-</v>
      </c>
      <c r="H38" s="174"/>
      <c r="I38" s="174"/>
      <c r="J38" s="176"/>
      <c r="K38" s="174"/>
      <c r="L38" s="176"/>
      <c r="M38" s="174"/>
      <c r="N38" s="176"/>
      <c r="O38" s="174"/>
      <c r="P38" s="176"/>
      <c r="Q38" s="174"/>
      <c r="R38" s="176"/>
      <c r="S38" s="174"/>
      <c r="T38" s="176"/>
      <c r="U38" s="174"/>
      <c r="V38" s="176"/>
      <c r="W38" s="174"/>
      <c r="X38" s="176"/>
      <c r="Y38" s="174"/>
      <c r="Z38" s="176"/>
      <c r="AA38" s="174"/>
      <c r="AB38" s="176"/>
      <c r="AC38" s="174"/>
      <c r="AD38" s="176"/>
      <c r="AE38" s="174"/>
      <c r="AF38" s="176"/>
      <c r="AG38" s="174"/>
      <c r="AH38" s="14">
        <f t="shared" si="1"/>
        <v>0</v>
      </c>
      <c r="AI38" s="14" t="e">
        <f t="shared" si="2"/>
        <v>#DIV/0!</v>
      </c>
      <c r="AJ38" s="14">
        <f t="shared" si="4"/>
        <v>0</v>
      </c>
      <c r="AK38" s="157" t="b">
        <f t="shared" si="5"/>
        <v>0</v>
      </c>
    </row>
    <row r="39" spans="2:39" ht="27.75" customHeight="1">
      <c r="B39" s="170" t="s">
        <v>214</v>
      </c>
      <c r="C39" s="171"/>
      <c r="D39" s="172" t="s">
        <v>214</v>
      </c>
      <c r="E39" s="171"/>
      <c r="F39" s="173" t="str">
        <f t="shared" si="0"/>
        <v>-</v>
      </c>
      <c r="G39" s="173" t="str">
        <f t="shared" si="3"/>
        <v>-</v>
      </c>
      <c r="H39" s="174"/>
      <c r="I39" s="174"/>
      <c r="J39" s="176"/>
      <c r="K39" s="174"/>
      <c r="L39" s="176"/>
      <c r="M39" s="174"/>
      <c r="N39" s="176"/>
      <c r="O39" s="174"/>
      <c r="P39" s="176"/>
      <c r="Q39" s="174"/>
      <c r="R39" s="176"/>
      <c r="S39" s="174"/>
      <c r="T39" s="176"/>
      <c r="U39" s="174"/>
      <c r="V39" s="176"/>
      <c r="W39" s="174"/>
      <c r="X39" s="176"/>
      <c r="Y39" s="174"/>
      <c r="Z39" s="176"/>
      <c r="AA39" s="174"/>
      <c r="AB39" s="176"/>
      <c r="AC39" s="174"/>
      <c r="AD39" s="176"/>
      <c r="AE39" s="174"/>
      <c r="AF39" s="176"/>
      <c r="AG39" s="174"/>
      <c r="AH39" s="14">
        <f t="shared" si="1"/>
        <v>0</v>
      </c>
      <c r="AI39" s="14" t="e">
        <f t="shared" si="2"/>
        <v>#DIV/0!</v>
      </c>
      <c r="AJ39" s="14">
        <f t="shared" si="4"/>
        <v>0</v>
      </c>
      <c r="AK39" s="157" t="b">
        <f t="shared" si="5"/>
        <v>0</v>
      </c>
    </row>
    <row r="40" spans="2:39" ht="27.75" customHeight="1">
      <c r="B40" s="170" t="s">
        <v>214</v>
      </c>
      <c r="C40" s="171"/>
      <c r="D40" s="172" t="s">
        <v>214</v>
      </c>
      <c r="E40" s="171"/>
      <c r="F40" s="173" t="str">
        <f t="shared" si="0"/>
        <v>-</v>
      </c>
      <c r="G40" s="173" t="str">
        <f t="shared" si="3"/>
        <v>-</v>
      </c>
      <c r="H40" s="174"/>
      <c r="I40" s="174"/>
      <c r="J40" s="176"/>
      <c r="K40" s="174"/>
      <c r="L40" s="176"/>
      <c r="M40" s="174"/>
      <c r="N40" s="176"/>
      <c r="O40" s="174"/>
      <c r="P40" s="176"/>
      <c r="Q40" s="174"/>
      <c r="R40" s="176"/>
      <c r="S40" s="174"/>
      <c r="T40" s="176"/>
      <c r="U40" s="174"/>
      <c r="V40" s="176"/>
      <c r="W40" s="174"/>
      <c r="X40" s="176"/>
      <c r="Y40" s="174"/>
      <c r="Z40" s="176"/>
      <c r="AA40" s="174"/>
      <c r="AB40" s="176"/>
      <c r="AC40" s="174"/>
      <c r="AD40" s="176"/>
      <c r="AE40" s="174"/>
      <c r="AF40" s="176"/>
      <c r="AG40" s="174"/>
      <c r="AH40" s="14">
        <f t="shared" si="1"/>
        <v>0</v>
      </c>
      <c r="AI40" s="14" t="e">
        <f t="shared" si="2"/>
        <v>#DIV/0!</v>
      </c>
      <c r="AJ40" s="14">
        <f t="shared" si="4"/>
        <v>0</v>
      </c>
      <c r="AK40" s="157" t="b">
        <f t="shared" si="5"/>
        <v>0</v>
      </c>
    </row>
    <row r="41" spans="2:39" ht="27.75" customHeight="1">
      <c r="B41" s="170" t="s">
        <v>214</v>
      </c>
      <c r="C41" s="171"/>
      <c r="D41" s="172" t="s">
        <v>214</v>
      </c>
      <c r="E41" s="171"/>
      <c r="F41" s="173" t="str">
        <f t="shared" si="0"/>
        <v>-</v>
      </c>
      <c r="G41" s="173" t="str">
        <f t="shared" si="3"/>
        <v>-</v>
      </c>
      <c r="H41" s="174"/>
      <c r="I41" s="174"/>
      <c r="J41" s="176"/>
      <c r="K41" s="174"/>
      <c r="L41" s="176"/>
      <c r="M41" s="174"/>
      <c r="N41" s="176"/>
      <c r="O41" s="174"/>
      <c r="P41" s="176"/>
      <c r="Q41" s="174"/>
      <c r="R41" s="176"/>
      <c r="S41" s="174"/>
      <c r="T41" s="176"/>
      <c r="U41" s="174"/>
      <c r="V41" s="176"/>
      <c r="W41" s="174"/>
      <c r="X41" s="176"/>
      <c r="Y41" s="174"/>
      <c r="Z41" s="176"/>
      <c r="AA41" s="174"/>
      <c r="AB41" s="176"/>
      <c r="AC41" s="174"/>
      <c r="AD41" s="176"/>
      <c r="AE41" s="174"/>
      <c r="AF41" s="176"/>
      <c r="AG41" s="174"/>
      <c r="AH41" s="14">
        <f t="shared" si="1"/>
        <v>0</v>
      </c>
      <c r="AI41" s="14" t="e">
        <f t="shared" si="2"/>
        <v>#DIV/0!</v>
      </c>
      <c r="AJ41" s="14">
        <f t="shared" si="4"/>
        <v>0</v>
      </c>
      <c r="AK41" s="157" t="b">
        <f t="shared" si="5"/>
        <v>0</v>
      </c>
    </row>
    <row r="42" spans="2:39" ht="27.75" customHeight="1">
      <c r="B42" s="170" t="s">
        <v>214</v>
      </c>
      <c r="C42" s="171"/>
      <c r="D42" s="172" t="s">
        <v>214</v>
      </c>
      <c r="E42" s="171"/>
      <c r="F42" s="173" t="str">
        <f t="shared" si="0"/>
        <v>-</v>
      </c>
      <c r="G42" s="173" t="str">
        <f t="shared" si="3"/>
        <v>-</v>
      </c>
      <c r="H42" s="174"/>
      <c r="I42" s="174"/>
      <c r="J42" s="176"/>
      <c r="K42" s="174"/>
      <c r="L42" s="176"/>
      <c r="M42" s="174"/>
      <c r="N42" s="176"/>
      <c r="O42" s="174"/>
      <c r="P42" s="176"/>
      <c r="Q42" s="174"/>
      <c r="R42" s="176"/>
      <c r="S42" s="174"/>
      <c r="T42" s="176"/>
      <c r="U42" s="174"/>
      <c r="V42" s="176"/>
      <c r="W42" s="174"/>
      <c r="X42" s="176"/>
      <c r="Y42" s="174"/>
      <c r="Z42" s="176"/>
      <c r="AA42" s="174"/>
      <c r="AB42" s="176"/>
      <c r="AC42" s="174"/>
      <c r="AD42" s="176"/>
      <c r="AE42" s="174"/>
      <c r="AF42" s="176"/>
      <c r="AG42" s="174"/>
      <c r="AH42" s="14">
        <f t="shared" si="1"/>
        <v>0</v>
      </c>
      <c r="AI42" s="14" t="e">
        <f t="shared" si="2"/>
        <v>#DIV/0!</v>
      </c>
      <c r="AJ42" s="14">
        <f t="shared" si="4"/>
        <v>0</v>
      </c>
      <c r="AK42" s="157" t="b">
        <f t="shared" si="5"/>
        <v>0</v>
      </c>
    </row>
    <row r="43" spans="2:39" ht="27.75" customHeight="1">
      <c r="B43" s="170" t="s">
        <v>214</v>
      </c>
      <c r="C43" s="171"/>
      <c r="D43" s="172" t="s">
        <v>214</v>
      </c>
      <c r="E43" s="171"/>
      <c r="F43" s="173" t="str">
        <f t="shared" si="0"/>
        <v>-</v>
      </c>
      <c r="G43" s="173" t="str">
        <f t="shared" si="3"/>
        <v>-</v>
      </c>
      <c r="H43" s="174"/>
      <c r="I43" s="174"/>
      <c r="J43" s="176"/>
      <c r="K43" s="174"/>
      <c r="L43" s="176"/>
      <c r="M43" s="174"/>
      <c r="N43" s="176"/>
      <c r="O43" s="174"/>
      <c r="P43" s="176"/>
      <c r="Q43" s="174"/>
      <c r="R43" s="176"/>
      <c r="S43" s="174"/>
      <c r="T43" s="176"/>
      <c r="U43" s="174"/>
      <c r="V43" s="176"/>
      <c r="W43" s="174"/>
      <c r="X43" s="176"/>
      <c r="Y43" s="174"/>
      <c r="Z43" s="176"/>
      <c r="AA43" s="174"/>
      <c r="AB43" s="176"/>
      <c r="AC43" s="174"/>
      <c r="AD43" s="176"/>
      <c r="AE43" s="174"/>
      <c r="AF43" s="176"/>
      <c r="AG43" s="174"/>
      <c r="AH43" s="14">
        <f t="shared" si="1"/>
        <v>0</v>
      </c>
      <c r="AI43" s="14" t="e">
        <f t="shared" si="2"/>
        <v>#DIV/0!</v>
      </c>
      <c r="AJ43" s="14">
        <f t="shared" si="4"/>
        <v>0</v>
      </c>
      <c r="AK43" s="157" t="b">
        <f t="shared" si="5"/>
        <v>0</v>
      </c>
    </row>
    <row r="44" spans="2:39" ht="27.75" customHeight="1">
      <c r="B44" s="170" t="s">
        <v>214</v>
      </c>
      <c r="C44" s="171"/>
      <c r="D44" s="172" t="s">
        <v>214</v>
      </c>
      <c r="E44" s="171"/>
      <c r="F44" s="173" t="str">
        <f t="shared" si="0"/>
        <v>-</v>
      </c>
      <c r="G44" s="173" t="str">
        <f t="shared" si="3"/>
        <v>-</v>
      </c>
      <c r="H44" s="174"/>
      <c r="I44" s="174"/>
      <c r="J44" s="176"/>
      <c r="K44" s="174"/>
      <c r="L44" s="176"/>
      <c r="M44" s="174"/>
      <c r="N44" s="176"/>
      <c r="O44" s="174"/>
      <c r="P44" s="176"/>
      <c r="Q44" s="174"/>
      <c r="R44" s="176"/>
      <c r="S44" s="174"/>
      <c r="T44" s="176"/>
      <c r="U44" s="174"/>
      <c r="V44" s="176"/>
      <c r="W44" s="174"/>
      <c r="X44" s="176"/>
      <c r="Y44" s="174"/>
      <c r="Z44" s="176"/>
      <c r="AA44" s="174"/>
      <c r="AB44" s="176"/>
      <c r="AC44" s="174"/>
      <c r="AD44" s="176"/>
      <c r="AE44" s="174"/>
      <c r="AF44" s="176"/>
      <c r="AG44" s="174"/>
      <c r="AH44" s="14">
        <f t="shared" si="1"/>
        <v>0</v>
      </c>
      <c r="AI44" s="14" t="e">
        <f t="shared" si="2"/>
        <v>#DIV/0!</v>
      </c>
      <c r="AJ44" s="14">
        <f t="shared" si="4"/>
        <v>0</v>
      </c>
      <c r="AK44" s="157" t="b">
        <f t="shared" si="5"/>
        <v>0</v>
      </c>
    </row>
    <row r="45" spans="2:39" ht="27.75" customHeight="1">
      <c r="B45" s="170" t="s">
        <v>214</v>
      </c>
      <c r="C45" s="171"/>
      <c r="D45" s="172" t="s">
        <v>214</v>
      </c>
      <c r="E45" s="171"/>
      <c r="F45" s="173" t="str">
        <f t="shared" si="0"/>
        <v>-</v>
      </c>
      <c r="G45" s="173" t="str">
        <f t="shared" si="3"/>
        <v>-</v>
      </c>
      <c r="H45" s="174"/>
      <c r="I45" s="174"/>
      <c r="J45" s="176"/>
      <c r="K45" s="174"/>
      <c r="L45" s="176"/>
      <c r="M45" s="174"/>
      <c r="N45" s="176"/>
      <c r="O45" s="174"/>
      <c r="P45" s="176"/>
      <c r="Q45" s="174"/>
      <c r="R45" s="176"/>
      <c r="S45" s="174"/>
      <c r="T45" s="176"/>
      <c r="U45" s="174"/>
      <c r="V45" s="176"/>
      <c r="W45" s="174"/>
      <c r="X45" s="176"/>
      <c r="Y45" s="174"/>
      <c r="Z45" s="176"/>
      <c r="AA45" s="174"/>
      <c r="AB45" s="176"/>
      <c r="AC45" s="174"/>
      <c r="AD45" s="176"/>
      <c r="AE45" s="174"/>
      <c r="AF45" s="176"/>
      <c r="AG45" s="174"/>
      <c r="AH45" s="14">
        <f t="shared" si="1"/>
        <v>0</v>
      </c>
      <c r="AI45" s="14" t="e">
        <f t="shared" si="2"/>
        <v>#DIV/0!</v>
      </c>
      <c r="AJ45" s="14">
        <f t="shared" si="4"/>
        <v>0</v>
      </c>
      <c r="AK45" s="157" t="b">
        <f t="shared" si="5"/>
        <v>0</v>
      </c>
    </row>
    <row r="46" spans="2:39" ht="27.75" customHeight="1">
      <c r="B46" s="170" t="s">
        <v>214</v>
      </c>
      <c r="C46" s="171"/>
      <c r="D46" s="172" t="s">
        <v>214</v>
      </c>
      <c r="E46" s="171"/>
      <c r="F46" s="173" t="str">
        <f t="shared" si="0"/>
        <v>-</v>
      </c>
      <c r="G46" s="173" t="str">
        <f t="shared" si="3"/>
        <v>-</v>
      </c>
      <c r="H46" s="174"/>
      <c r="I46" s="174"/>
      <c r="J46" s="176"/>
      <c r="K46" s="174"/>
      <c r="L46" s="176"/>
      <c r="M46" s="174"/>
      <c r="N46" s="176"/>
      <c r="O46" s="174"/>
      <c r="P46" s="176"/>
      <c r="Q46" s="174"/>
      <c r="R46" s="176"/>
      <c r="S46" s="174"/>
      <c r="T46" s="176"/>
      <c r="U46" s="174"/>
      <c r="V46" s="176"/>
      <c r="W46" s="174"/>
      <c r="X46" s="176"/>
      <c r="Y46" s="174"/>
      <c r="Z46" s="176"/>
      <c r="AA46" s="174"/>
      <c r="AB46" s="176"/>
      <c r="AC46" s="174"/>
      <c r="AD46" s="176"/>
      <c r="AE46" s="174"/>
      <c r="AF46" s="176"/>
      <c r="AG46" s="174"/>
      <c r="AH46" s="14">
        <f t="shared" si="1"/>
        <v>0</v>
      </c>
      <c r="AI46" s="14" t="e">
        <f t="shared" si="2"/>
        <v>#DIV/0!</v>
      </c>
      <c r="AJ46" s="14">
        <f t="shared" si="4"/>
        <v>0</v>
      </c>
      <c r="AK46" s="157" t="b">
        <f t="shared" si="5"/>
        <v>0</v>
      </c>
    </row>
    <row r="47" spans="2:39" ht="27.75" customHeight="1">
      <c r="B47" s="170" t="s">
        <v>214</v>
      </c>
      <c r="C47" s="171"/>
      <c r="D47" s="172" t="s">
        <v>214</v>
      </c>
      <c r="E47" s="171"/>
      <c r="F47" s="173" t="str">
        <f t="shared" si="0"/>
        <v>-</v>
      </c>
      <c r="G47" s="173" t="str">
        <f t="shared" si="3"/>
        <v>-</v>
      </c>
      <c r="H47" s="174"/>
      <c r="I47" s="174"/>
      <c r="J47" s="176"/>
      <c r="K47" s="174"/>
      <c r="L47" s="176"/>
      <c r="M47" s="174"/>
      <c r="N47" s="176"/>
      <c r="O47" s="174"/>
      <c r="P47" s="176"/>
      <c r="Q47" s="174"/>
      <c r="R47" s="176"/>
      <c r="S47" s="174"/>
      <c r="T47" s="176"/>
      <c r="U47" s="174"/>
      <c r="V47" s="176"/>
      <c r="W47" s="174"/>
      <c r="X47" s="176"/>
      <c r="Y47" s="174"/>
      <c r="Z47" s="176"/>
      <c r="AA47" s="174"/>
      <c r="AB47" s="176"/>
      <c r="AC47" s="174"/>
      <c r="AD47" s="176"/>
      <c r="AE47" s="174"/>
      <c r="AF47" s="176"/>
      <c r="AG47" s="174"/>
      <c r="AH47" s="14">
        <f t="shared" si="1"/>
        <v>0</v>
      </c>
      <c r="AI47" s="14" t="e">
        <f t="shared" si="2"/>
        <v>#DIV/0!</v>
      </c>
      <c r="AJ47" s="14">
        <f t="shared" si="4"/>
        <v>0</v>
      </c>
      <c r="AK47" s="157" t="b">
        <f t="shared" si="5"/>
        <v>0</v>
      </c>
    </row>
    <row r="48" spans="2:39" ht="27.75" customHeight="1">
      <c r="B48" s="170" t="s">
        <v>214</v>
      </c>
      <c r="C48" s="171"/>
      <c r="D48" s="172" t="s">
        <v>214</v>
      </c>
      <c r="E48" s="171"/>
      <c r="F48" s="173" t="str">
        <f t="shared" si="0"/>
        <v>-</v>
      </c>
      <c r="G48" s="173" t="str">
        <f t="shared" si="3"/>
        <v>-</v>
      </c>
      <c r="H48" s="174"/>
      <c r="I48" s="174"/>
      <c r="J48" s="176"/>
      <c r="K48" s="174"/>
      <c r="L48" s="176"/>
      <c r="M48" s="174"/>
      <c r="N48" s="176"/>
      <c r="O48" s="174"/>
      <c r="P48" s="176"/>
      <c r="Q48" s="174"/>
      <c r="R48" s="176"/>
      <c r="S48" s="174"/>
      <c r="T48" s="176"/>
      <c r="U48" s="174"/>
      <c r="V48" s="176"/>
      <c r="W48" s="174"/>
      <c r="X48" s="176"/>
      <c r="Y48" s="174"/>
      <c r="Z48" s="176"/>
      <c r="AA48" s="174"/>
      <c r="AB48" s="176"/>
      <c r="AC48" s="174"/>
      <c r="AD48" s="176"/>
      <c r="AE48" s="174"/>
      <c r="AF48" s="176"/>
      <c r="AG48" s="174"/>
      <c r="AH48" s="14">
        <f t="shared" si="1"/>
        <v>0</v>
      </c>
      <c r="AI48" s="14" t="e">
        <f t="shared" si="2"/>
        <v>#DIV/0!</v>
      </c>
      <c r="AJ48" s="14">
        <f t="shared" si="4"/>
        <v>0</v>
      </c>
      <c r="AK48" s="157" t="b">
        <f t="shared" si="5"/>
        <v>0</v>
      </c>
    </row>
    <row r="49" spans="1:37" ht="27.75" customHeight="1">
      <c r="B49" s="170" t="s">
        <v>214</v>
      </c>
      <c r="C49" s="171"/>
      <c r="D49" s="172" t="s">
        <v>214</v>
      </c>
      <c r="E49" s="171"/>
      <c r="F49" s="173" t="str">
        <f t="shared" si="0"/>
        <v>-</v>
      </c>
      <c r="G49" s="173" t="str">
        <f t="shared" si="3"/>
        <v>-</v>
      </c>
      <c r="H49" s="174"/>
      <c r="I49" s="174"/>
      <c r="J49" s="176"/>
      <c r="K49" s="174"/>
      <c r="L49" s="176"/>
      <c r="M49" s="174"/>
      <c r="N49" s="176"/>
      <c r="O49" s="174"/>
      <c r="P49" s="176"/>
      <c r="Q49" s="174"/>
      <c r="R49" s="176"/>
      <c r="S49" s="174"/>
      <c r="T49" s="176"/>
      <c r="U49" s="174"/>
      <c r="V49" s="176"/>
      <c r="W49" s="174"/>
      <c r="X49" s="176"/>
      <c r="Y49" s="174"/>
      <c r="Z49" s="176"/>
      <c r="AA49" s="174"/>
      <c r="AB49" s="176"/>
      <c r="AC49" s="174"/>
      <c r="AD49" s="176"/>
      <c r="AE49" s="174"/>
      <c r="AF49" s="176"/>
      <c r="AG49" s="174"/>
      <c r="AH49" s="14">
        <f t="shared" si="1"/>
        <v>0</v>
      </c>
      <c r="AI49" s="14" t="e">
        <f t="shared" si="2"/>
        <v>#DIV/0!</v>
      </c>
      <c r="AJ49" s="14">
        <f t="shared" si="4"/>
        <v>0</v>
      </c>
      <c r="AK49" s="157" t="b">
        <f t="shared" si="5"/>
        <v>0</v>
      </c>
    </row>
    <row r="50" spans="1:37" ht="27.75" customHeight="1">
      <c r="B50" s="170" t="s">
        <v>214</v>
      </c>
      <c r="C50" s="171"/>
      <c r="D50" s="172" t="s">
        <v>214</v>
      </c>
      <c r="E50" s="171"/>
      <c r="F50" s="173" t="str">
        <f t="shared" si="0"/>
        <v>-</v>
      </c>
      <c r="G50" s="173" t="str">
        <f t="shared" si="3"/>
        <v>-</v>
      </c>
      <c r="H50" s="174"/>
      <c r="I50" s="174"/>
      <c r="J50" s="176"/>
      <c r="K50" s="174"/>
      <c r="L50" s="176"/>
      <c r="M50" s="174"/>
      <c r="N50" s="176"/>
      <c r="O50" s="174"/>
      <c r="P50" s="176"/>
      <c r="Q50" s="174"/>
      <c r="R50" s="176"/>
      <c r="S50" s="174"/>
      <c r="T50" s="176"/>
      <c r="U50" s="174"/>
      <c r="V50" s="176"/>
      <c r="W50" s="174"/>
      <c r="X50" s="176"/>
      <c r="Y50" s="174"/>
      <c r="Z50" s="176"/>
      <c r="AA50" s="174"/>
      <c r="AB50" s="176"/>
      <c r="AC50" s="174"/>
      <c r="AD50" s="176"/>
      <c r="AE50" s="174"/>
      <c r="AF50" s="176"/>
      <c r="AG50" s="174"/>
      <c r="AH50" s="14">
        <f t="shared" si="1"/>
        <v>0</v>
      </c>
      <c r="AI50" s="14" t="e">
        <f t="shared" si="2"/>
        <v>#DIV/0!</v>
      </c>
      <c r="AJ50" s="14">
        <f t="shared" si="4"/>
        <v>0</v>
      </c>
      <c r="AK50" s="157" t="b">
        <f t="shared" si="5"/>
        <v>0</v>
      </c>
    </row>
    <row r="51" spans="1:37" ht="27.75" customHeight="1">
      <c r="B51" s="170" t="s">
        <v>214</v>
      </c>
      <c r="C51" s="171"/>
      <c r="D51" s="172" t="s">
        <v>214</v>
      </c>
      <c r="E51" s="171"/>
      <c r="F51" s="173" t="str">
        <f t="shared" si="0"/>
        <v>-</v>
      </c>
      <c r="G51" s="173" t="str">
        <f t="shared" si="3"/>
        <v>-</v>
      </c>
      <c r="H51" s="174"/>
      <c r="I51" s="174"/>
      <c r="J51" s="176"/>
      <c r="K51" s="174"/>
      <c r="L51" s="176"/>
      <c r="M51" s="174"/>
      <c r="N51" s="176"/>
      <c r="O51" s="174"/>
      <c r="P51" s="176"/>
      <c r="Q51" s="174"/>
      <c r="R51" s="176"/>
      <c r="S51" s="174"/>
      <c r="T51" s="176"/>
      <c r="U51" s="174"/>
      <c r="V51" s="176"/>
      <c r="W51" s="174"/>
      <c r="X51" s="176"/>
      <c r="Y51" s="174"/>
      <c r="Z51" s="176"/>
      <c r="AA51" s="174"/>
      <c r="AB51" s="176"/>
      <c r="AC51" s="174"/>
      <c r="AD51" s="176"/>
      <c r="AE51" s="174"/>
      <c r="AF51" s="176"/>
      <c r="AG51" s="174"/>
      <c r="AH51" s="14">
        <f t="shared" si="1"/>
        <v>0</v>
      </c>
      <c r="AI51" s="14" t="e">
        <f t="shared" si="2"/>
        <v>#DIV/0!</v>
      </c>
      <c r="AJ51" s="14">
        <f t="shared" si="4"/>
        <v>0</v>
      </c>
      <c r="AK51" s="157" t="b">
        <f t="shared" si="5"/>
        <v>0</v>
      </c>
    </row>
    <row r="52" spans="1:37" ht="27.75" customHeight="1">
      <c r="B52" s="170" t="s">
        <v>214</v>
      </c>
      <c r="C52" s="171"/>
      <c r="D52" s="172" t="s">
        <v>214</v>
      </c>
      <c r="E52" s="171"/>
      <c r="F52" s="173" t="str">
        <f t="shared" si="0"/>
        <v>-</v>
      </c>
      <c r="G52" s="173" t="str">
        <f t="shared" si="3"/>
        <v>-</v>
      </c>
      <c r="H52" s="174"/>
      <c r="I52" s="174"/>
      <c r="J52" s="176"/>
      <c r="K52" s="174"/>
      <c r="L52" s="176"/>
      <c r="M52" s="174"/>
      <c r="N52" s="176"/>
      <c r="O52" s="174"/>
      <c r="P52" s="176"/>
      <c r="Q52" s="174"/>
      <c r="R52" s="176"/>
      <c r="S52" s="174"/>
      <c r="T52" s="176"/>
      <c r="U52" s="174"/>
      <c r="V52" s="176"/>
      <c r="W52" s="174"/>
      <c r="X52" s="176"/>
      <c r="Y52" s="174"/>
      <c r="Z52" s="176"/>
      <c r="AA52" s="174"/>
      <c r="AB52" s="176"/>
      <c r="AC52" s="174"/>
      <c r="AD52" s="176"/>
      <c r="AE52" s="174"/>
      <c r="AF52" s="176"/>
      <c r="AG52" s="174"/>
      <c r="AH52" s="14">
        <f t="shared" si="1"/>
        <v>0</v>
      </c>
      <c r="AI52" s="14" t="e">
        <f t="shared" si="2"/>
        <v>#DIV/0!</v>
      </c>
      <c r="AJ52" s="14">
        <f t="shared" si="4"/>
        <v>0</v>
      </c>
      <c r="AK52" s="157" t="b">
        <f t="shared" si="5"/>
        <v>0</v>
      </c>
    </row>
    <row r="53" spans="1:37" ht="27.75" customHeight="1">
      <c r="B53" s="170" t="s">
        <v>214</v>
      </c>
      <c r="C53" s="171"/>
      <c r="D53" s="172" t="s">
        <v>214</v>
      </c>
      <c r="E53" s="171"/>
      <c r="F53" s="173" t="str">
        <f t="shared" si="0"/>
        <v>-</v>
      </c>
      <c r="G53" s="173" t="str">
        <f t="shared" si="3"/>
        <v>-</v>
      </c>
      <c r="H53" s="174"/>
      <c r="I53" s="174"/>
      <c r="J53" s="176"/>
      <c r="K53" s="174"/>
      <c r="L53" s="176"/>
      <c r="M53" s="174"/>
      <c r="N53" s="176"/>
      <c r="O53" s="174"/>
      <c r="P53" s="176"/>
      <c r="Q53" s="174"/>
      <c r="R53" s="176"/>
      <c r="S53" s="174"/>
      <c r="T53" s="176"/>
      <c r="U53" s="174"/>
      <c r="V53" s="176"/>
      <c r="W53" s="174"/>
      <c r="X53" s="176"/>
      <c r="Y53" s="174"/>
      <c r="Z53" s="176"/>
      <c r="AA53" s="174"/>
      <c r="AB53" s="176"/>
      <c r="AC53" s="174"/>
      <c r="AD53" s="176"/>
      <c r="AE53" s="174"/>
      <c r="AF53" s="176"/>
      <c r="AG53" s="174"/>
      <c r="AH53" s="14">
        <f t="shared" si="1"/>
        <v>0</v>
      </c>
      <c r="AI53" s="14" t="e">
        <f t="shared" si="2"/>
        <v>#DIV/0!</v>
      </c>
      <c r="AJ53" s="14">
        <f t="shared" si="4"/>
        <v>0</v>
      </c>
      <c r="AK53" s="157" t="b">
        <f t="shared" si="5"/>
        <v>0</v>
      </c>
    </row>
    <row r="54" spans="1:37" ht="27.75" customHeight="1">
      <c r="B54" s="170" t="s">
        <v>214</v>
      </c>
      <c r="C54" s="171"/>
      <c r="D54" s="172" t="s">
        <v>214</v>
      </c>
      <c r="E54" s="171"/>
      <c r="F54" s="173" t="str">
        <f t="shared" si="0"/>
        <v>-</v>
      </c>
      <c r="G54" s="173" t="str">
        <f t="shared" si="3"/>
        <v>-</v>
      </c>
      <c r="H54" s="174"/>
      <c r="I54" s="174"/>
      <c r="J54" s="176"/>
      <c r="K54" s="174"/>
      <c r="L54" s="176"/>
      <c r="M54" s="174"/>
      <c r="N54" s="176"/>
      <c r="O54" s="174"/>
      <c r="P54" s="176"/>
      <c r="Q54" s="174"/>
      <c r="R54" s="176"/>
      <c r="S54" s="174"/>
      <c r="T54" s="176"/>
      <c r="U54" s="174"/>
      <c r="V54" s="176"/>
      <c r="W54" s="174"/>
      <c r="X54" s="176"/>
      <c r="Y54" s="174"/>
      <c r="Z54" s="176"/>
      <c r="AA54" s="174"/>
      <c r="AB54" s="176"/>
      <c r="AC54" s="174"/>
      <c r="AD54" s="176"/>
      <c r="AE54" s="174"/>
      <c r="AF54" s="176"/>
      <c r="AG54" s="174"/>
      <c r="AH54" s="14">
        <f t="shared" si="1"/>
        <v>0</v>
      </c>
      <c r="AI54" s="14" t="e">
        <f t="shared" si="2"/>
        <v>#DIV/0!</v>
      </c>
      <c r="AJ54" s="14">
        <f t="shared" si="4"/>
        <v>0</v>
      </c>
      <c r="AK54" s="157" t="b">
        <f t="shared" si="5"/>
        <v>0</v>
      </c>
    </row>
    <row r="55" spans="1:37" ht="3.75" customHeight="1">
      <c r="A55" s="19"/>
      <c r="B55" s="19"/>
      <c r="C55" s="19"/>
      <c r="D55" s="19"/>
      <c r="E55" s="173" t="str">
        <f>IFERROR(IF(AJ55=TRUE,IF(OR($J$16=0,$L$16=0,$N$16=0,$P$16=0,$R$16=0,$T$16=0,$V$16=0,$X$16=0,$Z$16=0,$AB$16=0,$AD$16=0,$AF$16=0,AI55=0,J55=0,L55=0,N55=0,P55=0,R55=0,T55=0,V55=0,X55=0,Z55=0,AB55=0,AD55=0,AF55=0),"-",AI55/(IF(C55="mg/l",1000,IF(C55="ng/l",1000000000,IF(C55="µg/l",1000000,))))),"-"),"-")</f>
        <v>-</v>
      </c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</row>
    <row r="56" spans="1:37" ht="1.5" hidden="1" customHeight="1">
      <c r="A56" s="19"/>
      <c r="C56" s="19"/>
      <c r="D56" s="19"/>
      <c r="E56" s="173" t="str">
        <f>IFERROR(IF(AJ56=TRUE,IF(OR($J$16=0,$L$16=0,$N$16=0,$P$16=0,$R$16=0,$T$16=0,$V$16=0,$X$16=0,$Z$16=0,$AB$16=0,$AD$16=0,$AF$16=0,AI56=0,J56=0,L56=0,N56=0,P56=0,R56=0,T56=0,V56=0,X56=0,Z56=0,AB56=0,AD56=0,AF56=0),"-",AI56/(IF(C56="mg/l",1000,IF(C56="ng/l",1000000000,IF(C56="µg/l",1000000,))))),"-"),"-")</f>
        <v>-</v>
      </c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</row>
    <row r="57" spans="1:37" ht="3" customHeight="1">
      <c r="A57" s="19"/>
      <c r="B57" s="152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</row>
  </sheetData>
  <sheetProtection algorithmName="SHA-512" hashValue="p17tnysWRpCOXsgOCITeRhvjxYVw49qQ/BXGimmEUOQ2otYwNP7t74dft651xgONw6PHvUdE2VCALiZ4DTWicg==" saltValue="IL56/tXk7AZUAcnC/+qYJg==" spinCount="100000" sheet="1" objects="1" scenarios="1"/>
  <mergeCells count="43">
    <mergeCell ref="AD17:AE17"/>
    <mergeCell ref="AF17:AG17"/>
    <mergeCell ref="B16:E17"/>
    <mergeCell ref="F16:G17"/>
    <mergeCell ref="T17:U17"/>
    <mergeCell ref="V17:W17"/>
    <mergeCell ref="X17:Y17"/>
    <mergeCell ref="Z17:AA17"/>
    <mergeCell ref="AB17:AC17"/>
    <mergeCell ref="J17:K17"/>
    <mergeCell ref="L17:M17"/>
    <mergeCell ref="N17:O17"/>
    <mergeCell ref="P17:Q17"/>
    <mergeCell ref="R17:S17"/>
    <mergeCell ref="AD15:AE15"/>
    <mergeCell ref="AF15:AG15"/>
    <mergeCell ref="J16:K16"/>
    <mergeCell ref="L16:M16"/>
    <mergeCell ref="N16:O16"/>
    <mergeCell ref="P16:Q16"/>
    <mergeCell ref="R16:S16"/>
    <mergeCell ref="T16:U16"/>
    <mergeCell ref="V16:W16"/>
    <mergeCell ref="X16:Y16"/>
    <mergeCell ref="Z16:AA16"/>
    <mergeCell ref="AB16:AC16"/>
    <mergeCell ref="AD16:AE16"/>
    <mergeCell ref="AF16:AG16"/>
    <mergeCell ref="T15:U15"/>
    <mergeCell ref="V15:W15"/>
    <mergeCell ref="X15:Y15"/>
    <mergeCell ref="Z15:AA15"/>
    <mergeCell ref="AB15:AC15"/>
    <mergeCell ref="J15:K15"/>
    <mergeCell ref="L15:M15"/>
    <mergeCell ref="N15:O15"/>
    <mergeCell ref="P15:Q15"/>
    <mergeCell ref="R15:S15"/>
    <mergeCell ref="B5:D5"/>
    <mergeCell ref="B6:D6"/>
    <mergeCell ref="B15:D15"/>
    <mergeCell ref="E15:F15"/>
    <mergeCell ref="G15:H15"/>
  </mergeCells>
  <conditionalFormatting sqref="C20:C54">
    <cfRule type="expression" dxfId="16" priority="2">
      <formula>IF($B20="Outro",FALSE,TRUE)</formula>
    </cfRule>
  </conditionalFormatting>
  <conditionalFormatting sqref="E20:E54">
    <cfRule type="expression" dxfId="15" priority="1">
      <formula>IF($D20="Outro",FALSE,TRUE)</formula>
    </cfRule>
  </conditionalFormatting>
  <dataValidations count="6">
    <dataValidation allowBlank="1" showInputMessage="1" showErrorMessage="1" prompt="O título da folha de cálculo encontra-se nesta célula" sqref="B1 I1" xr:uid="{00000000-0002-0000-1800-000000000000}"/>
    <dataValidation type="list" allowBlank="1" showInputMessage="1" showErrorMessage="1" sqref="D9" xr:uid="{00000000-0002-0000-1800-000001000000}">
      <formula1>"&lt;Selecionar&gt;, Águas pluviais, Industrial, Doméstico, Doméstico e Industrial, Todos, Outro"</formula1>
    </dataValidation>
    <dataValidation type="list" allowBlank="1" showInputMessage="1" showErrorMessage="1" sqref="E9 L9" xr:uid="{00000000-0002-0000-1800-000002000000}">
      <formula1>"&lt;Selecionar&gt;,Contínuo,Descontínuo,Outro"</formula1>
    </dataValidation>
    <dataValidation type="list" allowBlank="1" showInputMessage="1" showErrorMessage="1" sqref="K9" xr:uid="{00000000-0002-0000-1800-000003000000}">
      <formula1>"&lt;Selecionar&gt;, Águas pluviais potencialmente contaminadas, Industrial, Doméstico, Doméstico e Industrial, Todos, Outro (identificar nas observações)"</formula1>
    </dataValidation>
    <dataValidation type="whole" operator="lessThanOrEqual" allowBlank="1" showInputMessage="1" showErrorMessage="1" errorTitle="1" error="O número de horas de descarga deverá ser inferior ou igual ao número de horas do mês" sqref="L17:AG17" xr:uid="{00000000-0002-0000-1800-000004000000}">
      <formula1>L18</formula1>
    </dataValidation>
    <dataValidation type="list" allowBlank="1" showInputMessage="1" showErrorMessage="1" error="Selecione &lt;LQ se o valor da monitorização for inferior ao limite de quantificação, &lt;Ld se for inferior ao limite de deteção e deixe em branco ou selecione '-' se for um valor quantificavel." sqref="J20:J54 L20:L54 N20:N54 P20:P54 R20:R54 T20:T54 V20:V54 X20:X54 Z20:Z54 AB20:AB54 AD20:AD54 AF20:AF54" xr:uid="{00000000-0002-0000-1800-000008000000}">
      <formula1>" -,&lt;LQ, &lt;Ld"</formula1>
    </dataValidation>
  </dataValidations>
  <hyperlinks>
    <hyperlink ref="B2" location="Atividade!A1" display="&lt; Voltar ao ínicio" xr:uid="{00000000-0004-0000-1800-000000000000}"/>
    <hyperlink ref="B13" location="topoagua" display="&lt;&lt; Voltar ao topo" xr:uid="{00000000-0004-0000-1800-000001000000}"/>
    <hyperlink ref="B5:D5" location="Listagem_e_caracteristicas_dos_pontos_de_emissão" display="Listagem e caracteristicas dos pontos de emissão" xr:uid="{00000000-0004-0000-1800-000002000000}"/>
    <hyperlink ref="B6:D6" location="Rejeição_em_coletor___preencha_uma_tabela_para_cada_ponto_de_emissão__se_necessário_copie_a_tabela_completa_e_cole_abaixo_da_anterior" display="Rejeição de águas resíduais" xr:uid="{00000000-0004-0000-1800-000003000000}"/>
    <hyperlink ref="B7" location="'ED2'!A1" display="ED1" xr:uid="{00000000-0004-0000-1800-000004000000}"/>
    <hyperlink ref="C7" location="'ED3'!A1" display="ED3" xr:uid="{00000000-0004-0000-1800-000005000000}"/>
    <hyperlink ref="D7" location="'ED4'!A1" display="ED4" xr:uid="{00000000-0004-0000-1800-000006000000}"/>
    <hyperlink ref="E7" location="'ED5'!A1" display="ED5" xr:uid="{00000000-0004-0000-1800-000007000000}"/>
    <hyperlink ref="F7" location="'ED6'!A1" display="ED6" xr:uid="{00000000-0004-0000-1800-000008000000}"/>
    <hyperlink ref="G7" location="'ED7'!A1" display="ED7" xr:uid="{00000000-0004-0000-1800-000009000000}"/>
    <hyperlink ref="H7" location="'ED8'!A1" display="ED8" xr:uid="{00000000-0004-0000-1800-00000A000000}"/>
    <hyperlink ref="I7" location="'ED9'!A1" display="ED9" xr:uid="{00000000-0004-0000-1800-00000B000000}"/>
    <hyperlink ref="J7" location="'ED10'!A1" display="ED10" xr:uid="{00000000-0004-0000-1800-00000C000000}"/>
  </hyperlinks>
  <pageMargins left="0.25" right="0.25" top="0.75" bottom="0.75" header="0.3" footer="0.3"/>
  <pageSetup paperSize="9" scale="30" fitToHeight="0" orientation="landscape"/>
  <rowBreaks count="2" manualBreakCount="2">
    <brk id="9" max="30" man="1"/>
    <brk id="54" max="16383" man="1"/>
  </rowBreaks>
  <drawing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1800-000005000000}">
          <x14:formula1>
            <xm:f>Suporte!$B$6:$B$193</xm:f>
          </x14:formula1>
          <xm:sqref>B55</xm:sqref>
        </x14:dataValidation>
        <x14:dataValidation type="list" allowBlank="1" showInputMessage="1" showErrorMessage="1" xr:uid="{00000000-0002-0000-1800-000006000000}">
          <x14:formula1>
            <xm:f>Suporte!$A$6:$A$23</xm:f>
          </x14:formula1>
          <xm:sqref>C55:D55 D20:D54</xm:sqref>
        </x14:dataValidation>
        <x14:dataValidation type="list" allowBlank="1" showInputMessage="1" showErrorMessage="1" xr:uid="{00000000-0002-0000-1800-000007000000}">
          <x14:formula1>
            <xm:f>Suporte!$T$6:$T$196</xm:f>
          </x14:formula1>
          <xm:sqref>B20:B54</xm:sqref>
        </x14:dataValidation>
      </x14:dataValidation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A1:AQ57"/>
  <sheetViews>
    <sheetView zoomScale="50" zoomScaleNormal="50" workbookViewId="0">
      <selection activeCell="A3" sqref="A3"/>
    </sheetView>
  </sheetViews>
  <sheetFormatPr defaultColWidth="9" defaultRowHeight="15"/>
  <cols>
    <col min="1" max="1" width="3.375" style="14" customWidth="1"/>
    <col min="2" max="2" width="12.125" style="14" customWidth="1"/>
    <col min="3" max="3" width="13.875" style="14" customWidth="1"/>
    <col min="4" max="4" width="16.5" style="14" customWidth="1"/>
    <col min="5" max="5" width="15.875" style="14" customWidth="1"/>
    <col min="6" max="6" width="18.375" style="14" customWidth="1"/>
    <col min="7" max="7" width="12.75" style="14" customWidth="1"/>
    <col min="8" max="8" width="14.875" style="14" customWidth="1"/>
    <col min="9" max="9" width="12.75" style="14" customWidth="1"/>
    <col min="10" max="10" width="8.5" style="14" customWidth="1"/>
    <col min="11" max="11" width="17.625" style="14" customWidth="1"/>
    <col min="12" max="12" width="8.5" style="14" customWidth="1"/>
    <col min="13" max="13" width="17.625" style="14" customWidth="1"/>
    <col min="14" max="14" width="8.5" style="14" customWidth="1"/>
    <col min="15" max="15" width="17.625" style="14" customWidth="1"/>
    <col min="16" max="16" width="8.5" style="14" customWidth="1"/>
    <col min="17" max="17" width="17.625" style="14" customWidth="1"/>
    <col min="18" max="18" width="8.5" style="14" customWidth="1"/>
    <col min="19" max="19" width="17.625" style="14" customWidth="1"/>
    <col min="20" max="20" width="8.5" style="14" customWidth="1"/>
    <col min="21" max="21" width="17.625" style="14" customWidth="1"/>
    <col min="22" max="22" width="8.5" style="14" customWidth="1"/>
    <col min="23" max="23" width="17.625" style="14" customWidth="1"/>
    <col min="24" max="24" width="8.5" style="14" customWidth="1"/>
    <col min="25" max="25" width="17.625" style="14" customWidth="1"/>
    <col min="26" max="26" width="8.5" style="14" customWidth="1"/>
    <col min="27" max="27" width="17.625" style="14" customWidth="1"/>
    <col min="28" max="28" width="8.5" style="14" customWidth="1"/>
    <col min="29" max="29" width="17.625" style="14" customWidth="1"/>
    <col min="30" max="30" width="8.5" style="14" customWidth="1"/>
    <col min="31" max="31" width="17.625" style="14" customWidth="1"/>
    <col min="32" max="32" width="8.5" style="14" customWidth="1"/>
    <col min="33" max="33" width="17.625" style="14" customWidth="1"/>
    <col min="34" max="34" width="9.25" style="14" hidden="1" customWidth="1"/>
    <col min="35" max="35" width="11.75" style="14" hidden="1" customWidth="1"/>
    <col min="36" max="36" width="16.375" style="14" hidden="1" customWidth="1"/>
    <col min="37" max="38" width="9" style="14" hidden="1" customWidth="1"/>
    <col min="39" max="16384" width="9" style="14"/>
  </cols>
  <sheetData>
    <row r="1" spans="1:37" ht="23.25">
      <c r="A1" s="146"/>
      <c r="B1" s="64" t="s">
        <v>632</v>
      </c>
      <c r="C1" s="146"/>
      <c r="D1" s="146"/>
      <c r="E1" s="146"/>
      <c r="F1" s="146"/>
      <c r="G1" s="65" t="s">
        <v>192</v>
      </c>
      <c r="H1" s="36">
        <f>Atividade!L3</f>
        <v>0</v>
      </c>
      <c r="I1" s="66" t="s">
        <v>141</v>
      </c>
      <c r="J1" s="36">
        <f>Atividade!I3</f>
        <v>2021</v>
      </c>
      <c r="K1" s="36"/>
      <c r="L1" s="147"/>
      <c r="M1" s="146"/>
      <c r="N1" s="146"/>
      <c r="O1" s="146"/>
      <c r="P1" s="146"/>
      <c r="Q1" s="146"/>
      <c r="R1" s="146"/>
      <c r="S1" s="146"/>
      <c r="T1" s="146"/>
      <c r="U1" s="146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40"/>
      <c r="AK1" s="40"/>
    </row>
    <row r="2" spans="1:37" ht="15.75">
      <c r="A2" s="148"/>
      <c r="B2" s="69" t="s">
        <v>193</v>
      </c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  <c r="U2" s="148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</row>
    <row r="3" spans="1:37">
      <c r="A3" s="71" t="s">
        <v>194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</row>
    <row r="4" spans="1:37">
      <c r="A4" s="71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</row>
    <row r="5" spans="1:37">
      <c r="A5" s="71"/>
      <c r="B5" s="471" t="s">
        <v>635</v>
      </c>
      <c r="C5" s="471"/>
      <c r="D5" s="471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</row>
    <row r="6" spans="1:37">
      <c r="A6" s="71"/>
      <c r="B6" s="471" t="s">
        <v>636</v>
      </c>
      <c r="C6" s="471"/>
      <c r="D6" s="471"/>
      <c r="E6" s="149"/>
      <c r="F6" s="149"/>
      <c r="G6" s="149"/>
      <c r="H6" s="149"/>
      <c r="I6" s="149"/>
      <c r="J6" s="149"/>
      <c r="K6" s="149"/>
      <c r="L6" s="149"/>
      <c r="M6" s="14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</row>
    <row r="7" spans="1:37" ht="12" customHeight="1">
      <c r="A7" s="71"/>
      <c r="B7" s="149" t="s">
        <v>661</v>
      </c>
      <c r="C7" s="149" t="s">
        <v>171</v>
      </c>
      <c r="D7" s="149" t="s">
        <v>172</v>
      </c>
      <c r="E7" s="149" t="s">
        <v>173</v>
      </c>
      <c r="F7" s="149" t="s">
        <v>174</v>
      </c>
      <c r="G7" s="149" t="s">
        <v>175</v>
      </c>
      <c r="H7" s="149" t="s">
        <v>176</v>
      </c>
      <c r="I7" s="149" t="s">
        <v>177</v>
      </c>
      <c r="J7" s="149" t="s">
        <v>178</v>
      </c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</row>
    <row r="9" spans="1:37" ht="5.25" customHeight="1">
      <c r="A9" s="19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92"/>
      <c r="O9" s="19"/>
      <c r="P9" s="19"/>
      <c r="Q9" s="19"/>
      <c r="R9" s="19"/>
      <c r="S9" s="19"/>
      <c r="T9" s="19"/>
    </row>
    <row r="10" spans="1:37" ht="27" customHeight="1">
      <c r="A10" s="108"/>
      <c r="B10" s="109" t="s">
        <v>644</v>
      </c>
      <c r="C10" s="110"/>
      <c r="D10" s="110"/>
      <c r="E10" s="110"/>
      <c r="F10" s="110"/>
      <c r="G10" s="110"/>
      <c r="H10" s="110"/>
      <c r="I10" s="110"/>
      <c r="J10" s="110"/>
      <c r="K10" s="110"/>
      <c r="L10" s="110"/>
      <c r="M10" s="110"/>
      <c r="N10" s="110"/>
      <c r="O10" s="110"/>
      <c r="P10" s="110"/>
      <c r="Q10" s="110"/>
      <c r="R10" s="110"/>
      <c r="S10" s="110"/>
      <c r="T10" s="110"/>
      <c r="U10" s="110"/>
      <c r="V10" s="110"/>
      <c r="W10" s="110"/>
      <c r="X10" s="110"/>
      <c r="Y10" s="110"/>
      <c r="Z10" s="110"/>
      <c r="AA10" s="110"/>
      <c r="AB10" s="110"/>
      <c r="AC10" s="110"/>
      <c r="AD10" s="110"/>
      <c r="AE10" s="110"/>
      <c r="AF10" s="19"/>
      <c r="AG10" s="19"/>
      <c r="AH10" s="19"/>
      <c r="AI10" s="19"/>
      <c r="AJ10" s="19"/>
      <c r="AK10" s="19"/>
    </row>
    <row r="11" spans="1:37" ht="5.25" customHeight="1">
      <c r="A11" s="19"/>
      <c r="B11" s="90"/>
      <c r="C11" s="150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</row>
    <row r="12" spans="1:37" ht="2.25" customHeight="1">
      <c r="A12" s="19"/>
      <c r="B12" s="151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</row>
    <row r="13" spans="1:37" ht="15" customHeight="1">
      <c r="A13" s="19"/>
      <c r="B13" s="149" t="s">
        <v>278</v>
      </c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</row>
    <row r="14" spans="1:37" ht="15.75">
      <c r="A14" s="19"/>
      <c r="B14" s="84" t="s">
        <v>664</v>
      </c>
      <c r="C14" s="19"/>
      <c r="D14" s="19"/>
      <c r="E14" s="19"/>
      <c r="F14" s="19"/>
      <c r="G14" s="152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</row>
    <row r="15" spans="1:37" ht="60.75" customHeight="1">
      <c r="B15" s="712" t="s">
        <v>646</v>
      </c>
      <c r="C15" s="712"/>
      <c r="D15" s="712"/>
      <c r="E15" s="695"/>
      <c r="F15" s="697"/>
      <c r="G15" s="712" t="s">
        <v>648</v>
      </c>
      <c r="H15" s="712"/>
      <c r="I15" s="125"/>
      <c r="J15" s="794" t="s">
        <v>81</v>
      </c>
      <c r="K15" s="795"/>
      <c r="L15" s="796" t="s">
        <v>82</v>
      </c>
      <c r="M15" s="795"/>
      <c r="N15" s="796" t="s">
        <v>83</v>
      </c>
      <c r="O15" s="795"/>
      <c r="P15" s="796" t="s">
        <v>84</v>
      </c>
      <c r="Q15" s="795"/>
      <c r="R15" s="796" t="s">
        <v>85</v>
      </c>
      <c r="S15" s="795"/>
      <c r="T15" s="796" t="s">
        <v>86</v>
      </c>
      <c r="U15" s="795"/>
      <c r="V15" s="796" t="s">
        <v>87</v>
      </c>
      <c r="W15" s="795"/>
      <c r="X15" s="796" t="s">
        <v>88</v>
      </c>
      <c r="Y15" s="795"/>
      <c r="Z15" s="796" t="s">
        <v>89</v>
      </c>
      <c r="AA15" s="795"/>
      <c r="AB15" s="796" t="s">
        <v>90</v>
      </c>
      <c r="AC15" s="795"/>
      <c r="AD15" s="796" t="s">
        <v>91</v>
      </c>
      <c r="AE15" s="795"/>
      <c r="AF15" s="796" t="s">
        <v>92</v>
      </c>
      <c r="AG15" s="797"/>
      <c r="AH15" s="154" t="s">
        <v>649</v>
      </c>
    </row>
    <row r="16" spans="1:37" ht="39" customHeight="1">
      <c r="B16" s="712" t="s">
        <v>650</v>
      </c>
      <c r="C16" s="712"/>
      <c r="D16" s="712"/>
      <c r="E16" s="712"/>
      <c r="F16" s="805" t="str">
        <f>IF(AK16=TRUE,SUM(J16:AG16),"Caso não disponha dos volumes mensais insira o volume total descarregado na célula I15")</f>
        <v>Caso não disponha dos volumes mensais insira o volume total descarregado na célula I15</v>
      </c>
      <c r="G16" s="806"/>
      <c r="H16" s="155" t="s">
        <v>651</v>
      </c>
      <c r="I16" s="153" t="s">
        <v>652</v>
      </c>
      <c r="J16" s="800"/>
      <c r="K16" s="801"/>
      <c r="L16" s="811"/>
      <c r="M16" s="812"/>
      <c r="N16" s="811"/>
      <c r="O16" s="812"/>
      <c r="P16" s="811"/>
      <c r="Q16" s="812"/>
      <c r="R16" s="811"/>
      <c r="S16" s="812"/>
      <c r="T16" s="811"/>
      <c r="U16" s="812"/>
      <c r="V16" s="811"/>
      <c r="W16" s="812"/>
      <c r="X16" s="811"/>
      <c r="Y16" s="812"/>
      <c r="Z16" s="811"/>
      <c r="AA16" s="812"/>
      <c r="AB16" s="811"/>
      <c r="AC16" s="812"/>
      <c r="AD16" s="811"/>
      <c r="AE16" s="812"/>
      <c r="AF16" s="811"/>
      <c r="AG16" s="813"/>
      <c r="AH16" s="156" t="str">
        <f>IFERROR((AVERAGEIF(K16:AG16,"&gt;0")),"")</f>
        <v/>
      </c>
      <c r="AK16" s="157" t="b">
        <f>IF(AND(J16&gt;0,L16&gt;0,N16&gt;0,P16&gt;0,R16&gt;0,T16&gt;0,V16&gt;0,X16&gt;0,Z16&gt;0,AB16&gt;0,AD16&gt;0,AF16&gt;0),TRUE,FALSE)</f>
        <v>0</v>
      </c>
    </row>
    <row r="17" spans="2:43" ht="47.25" customHeight="1">
      <c r="B17" s="712"/>
      <c r="C17" s="712"/>
      <c r="D17" s="712"/>
      <c r="E17" s="712"/>
      <c r="F17" s="807"/>
      <c r="G17" s="808"/>
      <c r="H17" s="155" t="s">
        <v>653</v>
      </c>
      <c r="I17" s="153" t="s">
        <v>654</v>
      </c>
      <c r="J17" s="809"/>
      <c r="K17" s="810"/>
      <c r="L17" s="802"/>
      <c r="M17" s="803"/>
      <c r="N17" s="802"/>
      <c r="O17" s="803"/>
      <c r="P17" s="802"/>
      <c r="Q17" s="803"/>
      <c r="R17" s="802"/>
      <c r="S17" s="803"/>
      <c r="T17" s="802"/>
      <c r="U17" s="803"/>
      <c r="V17" s="802"/>
      <c r="W17" s="803"/>
      <c r="X17" s="802"/>
      <c r="Y17" s="803"/>
      <c r="Z17" s="802"/>
      <c r="AA17" s="803"/>
      <c r="AB17" s="802"/>
      <c r="AC17" s="803"/>
      <c r="AD17" s="802"/>
      <c r="AE17" s="803"/>
      <c r="AF17" s="802"/>
      <c r="AG17" s="804"/>
      <c r="AH17" s="156" t="str">
        <f>IFERROR(AVERAGEIF(K17:AG17,"&gt;0"),"")</f>
        <v/>
      </c>
    </row>
    <row r="18" spans="2:43" ht="17.25" hidden="1" customHeight="1">
      <c r="B18" s="19"/>
      <c r="C18" s="158" t="s">
        <v>655</v>
      </c>
      <c r="D18" s="159" t="s">
        <v>654</v>
      </c>
      <c r="E18" s="159"/>
      <c r="F18" s="160"/>
      <c r="G18" s="468" t="s">
        <v>656</v>
      </c>
      <c r="H18" s="161"/>
      <c r="I18" s="469" t="s">
        <v>656</v>
      </c>
      <c r="J18" s="161"/>
      <c r="K18" s="162">
        <f>24*31</f>
        <v>744</v>
      </c>
      <c r="L18" s="162"/>
      <c r="M18" s="162">
        <f>24*28</f>
        <v>672</v>
      </c>
      <c r="N18" s="162"/>
      <c r="O18" s="162">
        <f>24*31</f>
        <v>744</v>
      </c>
      <c r="P18" s="162"/>
      <c r="Q18" s="162">
        <f>24*30</f>
        <v>720</v>
      </c>
      <c r="R18" s="162"/>
      <c r="S18" s="162">
        <f>24*31</f>
        <v>744</v>
      </c>
      <c r="T18" s="162"/>
      <c r="U18" s="162">
        <f>24*30</f>
        <v>720</v>
      </c>
      <c r="V18" s="162"/>
      <c r="W18" s="162">
        <f>27*31</f>
        <v>837</v>
      </c>
      <c r="X18" s="162"/>
      <c r="Y18" s="162">
        <f>24*31</f>
        <v>744</v>
      </c>
      <c r="Z18" s="162"/>
      <c r="AA18" s="162">
        <f>24*30</f>
        <v>720</v>
      </c>
      <c r="AB18" s="162"/>
      <c r="AC18" s="162">
        <f>24*31</f>
        <v>744</v>
      </c>
      <c r="AD18" s="162"/>
      <c r="AE18" s="162">
        <f>24*30</f>
        <v>720</v>
      </c>
      <c r="AF18" s="162"/>
      <c r="AG18" s="162">
        <f>24*31</f>
        <v>744</v>
      </c>
      <c r="AH18" s="163">
        <f>(AVERAGEIF(K18:AG18,"&gt;0"))</f>
        <v>737.75</v>
      </c>
    </row>
    <row r="19" spans="2:43" ht="78" customHeight="1">
      <c r="B19" s="164" t="s">
        <v>355</v>
      </c>
      <c r="C19" s="164" t="s">
        <v>356</v>
      </c>
      <c r="D19" s="164" t="s">
        <v>224</v>
      </c>
      <c r="E19" s="164" t="s">
        <v>657</v>
      </c>
      <c r="F19" s="165" t="s">
        <v>658</v>
      </c>
      <c r="G19" s="165" t="s">
        <v>659</v>
      </c>
      <c r="H19" s="166" t="s">
        <v>357</v>
      </c>
      <c r="I19" s="167" t="s">
        <v>660</v>
      </c>
      <c r="J19" s="168" t="s">
        <v>362</v>
      </c>
      <c r="K19" s="169" t="s">
        <v>81</v>
      </c>
      <c r="L19" s="168" t="s">
        <v>362</v>
      </c>
      <c r="M19" s="169" t="s">
        <v>82</v>
      </c>
      <c r="N19" s="168" t="s">
        <v>362</v>
      </c>
      <c r="O19" s="169" t="s">
        <v>83</v>
      </c>
      <c r="P19" s="168" t="s">
        <v>362</v>
      </c>
      <c r="Q19" s="169" t="s">
        <v>84</v>
      </c>
      <c r="R19" s="168" t="s">
        <v>362</v>
      </c>
      <c r="S19" s="169" t="s">
        <v>85</v>
      </c>
      <c r="T19" s="168" t="s">
        <v>362</v>
      </c>
      <c r="U19" s="169" t="s">
        <v>86</v>
      </c>
      <c r="V19" s="168" t="s">
        <v>362</v>
      </c>
      <c r="W19" s="169" t="s">
        <v>87</v>
      </c>
      <c r="X19" s="168" t="s">
        <v>362</v>
      </c>
      <c r="Y19" s="169" t="s">
        <v>88</v>
      </c>
      <c r="Z19" s="168" t="s">
        <v>362</v>
      </c>
      <c r="AA19" s="169" t="s">
        <v>89</v>
      </c>
      <c r="AB19" s="168" t="s">
        <v>362</v>
      </c>
      <c r="AC19" s="169" t="s">
        <v>90</v>
      </c>
      <c r="AD19" s="168" t="s">
        <v>362</v>
      </c>
      <c r="AE19" s="169" t="s">
        <v>91</v>
      </c>
      <c r="AF19" s="168" t="s">
        <v>362</v>
      </c>
      <c r="AG19" s="169" t="s">
        <v>92</v>
      </c>
      <c r="AH19" s="165" t="s">
        <v>649</v>
      </c>
      <c r="AK19" s="157"/>
      <c r="AL19" s="157"/>
      <c r="AM19" s="157"/>
      <c r="AN19" s="157"/>
      <c r="AO19" s="157"/>
      <c r="AP19" s="157"/>
      <c r="AQ19" s="157"/>
    </row>
    <row r="20" spans="2:43" ht="27.75" customHeight="1">
      <c r="B20" s="170" t="s">
        <v>214</v>
      </c>
      <c r="C20" s="171"/>
      <c r="D20" s="172" t="s">
        <v>214</v>
      </c>
      <c r="E20" s="171"/>
      <c r="F20" s="173" t="str">
        <f t="shared" ref="F20:F54" si="0">IFERROR(IF(AK20=TRUE,IF(OR($J$16=0,$L$16=0,$N$16=0,$P$16=0,$R$16=0,$T$16=0,$V$16=0,$X$16=0,$Z$16=0,$AB$16=0,$AD$16=0,$AF$16=0,AJ20=0,K20=0,M20=0,O20=0,Q20=0,S20=0,U20=0,W20=0,Y20=0,AA20=0,AC20=0,AE20=0,AG20=0),"-",AJ20/(IF(D20="mg/l",1000,IF(D20="ng/l",1000000000,IF(D20="µg/l",1000000,))))),"-"),"-")</f>
        <v>-</v>
      </c>
      <c r="G20" s="173" t="str">
        <f>IFERROR(IF(AK20=FALSE,IF($I$15=0,AI20*($F$16)/(IF(D20="mg/l",1000,IF(D20="ng/l",1000000000,IF(D20="µg/l",1000000,)))),AI20*$I$15/(IF(D20="mg/l",1000,IF(D20="ng/l",1000000000,IF(D20="µg/l",1000000,))))),"-"),"-")</f>
        <v>-</v>
      </c>
      <c r="H20" s="174"/>
      <c r="I20" s="175"/>
      <c r="J20" s="176"/>
      <c r="K20" s="174"/>
      <c r="L20" s="176"/>
      <c r="M20" s="174"/>
      <c r="N20" s="176"/>
      <c r="O20" s="174"/>
      <c r="P20" s="176"/>
      <c r="Q20" s="174"/>
      <c r="R20" s="176"/>
      <c r="S20" s="174"/>
      <c r="T20" s="176"/>
      <c r="U20" s="174"/>
      <c r="V20" s="176"/>
      <c r="W20" s="174"/>
      <c r="X20" s="176"/>
      <c r="Y20" s="174"/>
      <c r="Z20" s="176"/>
      <c r="AA20" s="174"/>
      <c r="AB20" s="176"/>
      <c r="AC20" s="174"/>
      <c r="AD20" s="176"/>
      <c r="AE20" s="174"/>
      <c r="AF20" s="176"/>
      <c r="AG20" s="174"/>
      <c r="AH20" s="14">
        <f t="shared" ref="AH20:AH54" si="1">K20*IF(J20="&lt;LQ",(1/2),(IF(J20="&lt;Ld",0,1)))+M20*IF(L20="&lt;LQ",(1/2),(IF(L20="&lt;Ld",0,1)))+O20*IF(N20="&lt;LQ",(1/2),(IF(N20="&lt;Ld",0,1)))+Q20*IF(P20="&lt;LQ",(1/2),(IF(P20="&lt;Ld",0,1)))+S20*IF(R20="&lt;LQ",(1/2),(IF(R20="&lt;Ld",0,1)))+U20*IF(T20="&lt;LQ",(1/2),(IF(T20="&lt;Ld",0,1)))+W20*IF(V20="&lt;LQ",(1/2),(IF(V20="&lt;Ld",0,1)))+Y20*IF(X20="&lt;LQ",(1/2),(IF(X20="&lt;Ld",0,1)))+AA20*IF(Z20="&lt;LQ",(1/2),(IF(Z20="&lt;Ld",0,1)))+AC20*IF(AB20="&lt;LQ",(1/2),(IF(AB20="&lt;Ld",0,1)))+AE20*IF(AD20="&lt;LQ",(1/2),(IF(AD20="&lt;Ld",0,1)))+AG20*IF(AF20="&lt;LQ",(1/2),(IF(AF20="&lt;Ld",0,1)))</f>
        <v>0</v>
      </c>
      <c r="AI20" s="14" t="e">
        <f t="shared" ref="AI20:AI54" si="2">AH20/COUNT(J20:AG20)</f>
        <v>#DIV/0!</v>
      </c>
      <c r="AJ20" s="14">
        <f>K20*$J$16*IF(J20="&lt;LQ",(1/2),(IF(J20="&lt;Ld",0,1)))+M20*$L$16*IF(L20="&lt;LQ",(1/2),(IF(L20="&lt;Ld",0,1)))+O20*$N$16*IF(N20="&lt;LQ",(1/2),(IF(N20="&lt;Ld",0,1)))+Q20*$P$16*IF(P20="&lt;LQ",(1/2),(IF(P20="&lt;Ld",0,1)))+S20*$R$16*IF(R20="&lt;LQ",(1/2),(IF(R20="&lt;Ld",0,1)))+U20*$T$16*IF(T20="&lt;LQ",(1/2),(IF(T20="&lt;Ld",0,1)))+W20*$V$16*IF(V20="&lt;LQ",(1/2),(IF(V20="&lt;Ld",0,1)))+Y20*$X$16*IF(X20="&lt;LQ",(1/2),(IF(X20="&lt;Ld",0,1)))+AA20*$Z$16*IF(Z20="&lt;LQ",(1/2),(IF(Z20="&lt;Ld",0,1)))+AC20*$AB$16*IF(AB20="&lt;LQ",(1/2),(IF(AB20="&lt;Ld",0,1)))+AE20*$AD$16*IF(AD20="&lt;LQ",(1/2),(IF(AD20="&lt;Ld",0,1)))+AG20*$AF$16*IF(AF20="&lt;LQ",(1/2),(IF(AF20="&lt;Ld",0,1)))</f>
        <v>0</v>
      </c>
      <c r="AK20" s="157" t="b">
        <f>IF(AND(K20&gt;0,M20&gt;0,O20&gt;0,Q20&gt;0,S20&gt;0,U20&gt;0,W20&gt;0,Y20&gt;0,AA20&gt;0,AC20&gt;0,AE20&gt;0,AG20&gt;0),TRUE,FALSE)</f>
        <v>0</v>
      </c>
      <c r="AL20" s="157" t="str">
        <f>IF(AK20=TRUE,IF(OR($J$16=0,$L$16=0,$N$16=0,$P$16=0,$R$16=0,$T$16=0,$V$16=0,$X$16=0,$Z$16=0,$AB$16=0,$AD$16=0,$AF$16=0,AJ20=0,K20=0,M20=0,O20=0,Q20=0,S20=0,U20=0,W20=0,Y20=0,AA20=0,AC20=0,AE20=0,AG20=0),"-",AJ20/(IF(D20="mg/l",1000,IF(D20="ng/l",1000000000,IF(D20="µg/l",1000000,))))),"-")</f>
        <v>-</v>
      </c>
      <c r="AM20" s="157"/>
      <c r="AN20" s="157"/>
      <c r="AO20" s="157"/>
      <c r="AP20" s="157"/>
      <c r="AQ20" s="157"/>
    </row>
    <row r="21" spans="2:43" ht="27.75" customHeight="1">
      <c r="B21" s="170" t="s">
        <v>214</v>
      </c>
      <c r="C21" s="171"/>
      <c r="D21" s="172" t="s">
        <v>214</v>
      </c>
      <c r="E21" s="171"/>
      <c r="F21" s="173" t="str">
        <f t="shared" si="0"/>
        <v>-</v>
      </c>
      <c r="G21" s="173" t="str">
        <f t="shared" ref="G21:G54" si="3">IFERROR(IF(AK21=FALSE,IF($I$15=0,AI21*($F$16)/(IF(D21="mg/l",1000,IF(D21="ng/l",1000000000,IF(D21="µg/l",1000000,)))),AI21*$I$15/(IF(D21="mg/l",1000,IF(D21="ng/l",1000000000,IF(D21="µg/l",1000000,))))),"-"),"-")</f>
        <v>-</v>
      </c>
      <c r="H21" s="174"/>
      <c r="I21" s="174"/>
      <c r="J21" s="176"/>
      <c r="K21" s="174"/>
      <c r="L21" s="176"/>
      <c r="M21" s="177"/>
      <c r="N21" s="176"/>
      <c r="O21" s="174"/>
      <c r="P21" s="176"/>
      <c r="Q21" s="174"/>
      <c r="R21" s="176"/>
      <c r="S21" s="174"/>
      <c r="T21" s="176"/>
      <c r="U21" s="174"/>
      <c r="V21" s="176"/>
      <c r="W21" s="174"/>
      <c r="X21" s="176"/>
      <c r="Y21" s="174"/>
      <c r="Z21" s="176"/>
      <c r="AA21" s="174"/>
      <c r="AB21" s="176"/>
      <c r="AC21" s="174"/>
      <c r="AD21" s="176"/>
      <c r="AE21" s="174"/>
      <c r="AF21" s="176"/>
      <c r="AG21" s="174"/>
      <c r="AH21" s="14">
        <f t="shared" si="1"/>
        <v>0</v>
      </c>
      <c r="AI21" s="14" t="e">
        <f t="shared" si="2"/>
        <v>#DIV/0!</v>
      </c>
      <c r="AJ21" s="14">
        <f t="shared" ref="AJ21:AJ54" si="4">K21*$J$16*IF(J21="&lt;LQ",(1/2),(IF(J21="&lt;Ld",0,1)))+M21*$L$16*IF(L21="&lt;LQ",(1/2),(IF(L21="&lt;Ld",0,1)))+O21*$N$16*IF(N21="&lt;LQ",(1/2),(IF(N21="&lt;Ld",0,1)))+Q21*$P$16*IF(P21="&lt;LQ",(1/2),(IF(P21="&lt;Ld",0,1)))+S21*$R$16*IF(R21="&lt;LQ",(1/2),(IF(R21="&lt;Ld",0,1)))+U21*$T$16*IF(T21="&lt;LQ",(1/2),(IF(T21="&lt;Ld",0,1)))+W21*$V$16*IF(V21="&lt;LQ",(1/2),(IF(V21="&lt;Ld",0,1)))+Y21*$X$16*IF(X21="&lt;LQ",(1/2),(IF(X21="&lt;Ld",0,1)))+AA21*$Z$16*IF(Z21="&lt;LQ",(1/2),(IF(Z21="&lt;Ld",0,1)))+AC21*$AB$16*IF(AB21="&lt;LQ",(1/2),(IF(AB21="&lt;Ld",0,1)))+AE21*$AD$16*IF(AD21="&lt;LQ",(1/2),(IF(AD21="&lt;Ld",0,1)))+AG21*$AF$16*IF(AF21="&lt;LQ",(1/2),(IF(AF21="&lt;Ld",0,1)))</f>
        <v>0</v>
      </c>
      <c r="AK21" s="157" t="b">
        <f t="shared" ref="AK21:AK54" si="5">IF(AND(K21&gt;0,M21&gt;0,O21&gt;0,Q21&gt;0,S21&gt;0,U21&gt;0,W21&gt;0,Y21&gt;0,AA21&gt;0,AC21&gt;0,AE21&gt;0,AG21&gt;0),TRUE,FALSE)</f>
        <v>0</v>
      </c>
      <c r="AL21" s="157" t="str">
        <f t="shared" ref="AL21:AL27" si="6">IF(AK21=TRUE,IF(OR($J$16=0,$L$16=0,$N$16=0,$P$16=0,$R$16=0,$T$16=0,$V$16=0,$X$16=0,$Z$16=0,$AB$16=0,$AD$16=0,$AF$16=0,AJ21=0,K21=0,M21=0,O21=0,Q21=0,S21=0,U21=0,W21=0,Y21=0,AA21=0,AC21=0,AE21=0,AG21=0),"-",AJ21/(IF(D21="mg/l",1000,IF(D21="ng/l",1000000000,IF(D21="µg/l",1000000,))))),"-")</f>
        <v>-</v>
      </c>
      <c r="AM21" s="157"/>
      <c r="AN21" s="157"/>
      <c r="AO21" s="157"/>
      <c r="AP21" s="157"/>
      <c r="AQ21" s="157"/>
    </row>
    <row r="22" spans="2:43" ht="27.75" customHeight="1">
      <c r="B22" s="170" t="s">
        <v>214</v>
      </c>
      <c r="C22" s="171"/>
      <c r="D22" s="172" t="s">
        <v>214</v>
      </c>
      <c r="E22" s="171"/>
      <c r="F22" s="173" t="str">
        <f t="shared" si="0"/>
        <v>-</v>
      </c>
      <c r="G22" s="173" t="str">
        <f t="shared" si="3"/>
        <v>-</v>
      </c>
      <c r="H22" s="174"/>
      <c r="I22" s="174"/>
      <c r="J22" s="176"/>
      <c r="K22" s="174"/>
      <c r="L22" s="176"/>
      <c r="M22" s="174"/>
      <c r="N22" s="176"/>
      <c r="O22" s="174"/>
      <c r="P22" s="176"/>
      <c r="Q22" s="174"/>
      <c r="R22" s="176"/>
      <c r="S22" s="174"/>
      <c r="T22" s="176"/>
      <c r="U22" s="174"/>
      <c r="V22" s="176"/>
      <c r="W22" s="174"/>
      <c r="X22" s="176"/>
      <c r="Y22" s="174"/>
      <c r="Z22" s="176"/>
      <c r="AA22" s="174"/>
      <c r="AB22" s="176"/>
      <c r="AC22" s="174"/>
      <c r="AD22" s="176"/>
      <c r="AE22" s="174"/>
      <c r="AF22" s="176"/>
      <c r="AG22" s="174"/>
      <c r="AH22" s="14">
        <f t="shared" si="1"/>
        <v>0</v>
      </c>
      <c r="AI22" s="14" t="e">
        <f t="shared" si="2"/>
        <v>#DIV/0!</v>
      </c>
      <c r="AJ22" s="14">
        <f t="shared" si="4"/>
        <v>0</v>
      </c>
      <c r="AK22" s="157" t="b">
        <f t="shared" si="5"/>
        <v>0</v>
      </c>
      <c r="AL22" s="157" t="str">
        <f t="shared" si="6"/>
        <v>-</v>
      </c>
      <c r="AM22" s="157"/>
      <c r="AN22" s="157"/>
      <c r="AO22" s="157"/>
      <c r="AP22" s="157"/>
      <c r="AQ22" s="157"/>
    </row>
    <row r="23" spans="2:43" ht="27.75" customHeight="1">
      <c r="B23" s="170" t="s">
        <v>214</v>
      </c>
      <c r="C23" s="171"/>
      <c r="D23" s="172" t="s">
        <v>214</v>
      </c>
      <c r="E23" s="171"/>
      <c r="F23" s="173" t="str">
        <f t="shared" si="0"/>
        <v>-</v>
      </c>
      <c r="G23" s="173" t="str">
        <f t="shared" si="3"/>
        <v>-</v>
      </c>
      <c r="H23" s="174"/>
      <c r="I23" s="174"/>
      <c r="J23" s="176"/>
      <c r="K23" s="174"/>
      <c r="L23" s="176"/>
      <c r="M23" s="174"/>
      <c r="N23" s="176"/>
      <c r="O23" s="174"/>
      <c r="P23" s="176"/>
      <c r="Q23" s="174"/>
      <c r="R23" s="176"/>
      <c r="S23" s="174"/>
      <c r="T23" s="176"/>
      <c r="U23" s="174"/>
      <c r="V23" s="176"/>
      <c r="W23" s="174"/>
      <c r="X23" s="176"/>
      <c r="Y23" s="174"/>
      <c r="Z23" s="176"/>
      <c r="AA23" s="174"/>
      <c r="AB23" s="176"/>
      <c r="AC23" s="174"/>
      <c r="AD23" s="176"/>
      <c r="AE23" s="174"/>
      <c r="AF23" s="176"/>
      <c r="AG23" s="174"/>
      <c r="AH23" s="14">
        <f t="shared" si="1"/>
        <v>0</v>
      </c>
      <c r="AI23" s="14" t="e">
        <f t="shared" si="2"/>
        <v>#DIV/0!</v>
      </c>
      <c r="AJ23" s="14">
        <f t="shared" si="4"/>
        <v>0</v>
      </c>
      <c r="AK23" s="157" t="b">
        <f t="shared" si="5"/>
        <v>0</v>
      </c>
      <c r="AL23" s="157" t="str">
        <f t="shared" si="6"/>
        <v>-</v>
      </c>
      <c r="AM23" s="157"/>
      <c r="AN23" s="157"/>
      <c r="AO23" s="157"/>
      <c r="AP23" s="157"/>
      <c r="AQ23" s="157"/>
    </row>
    <row r="24" spans="2:43" ht="27.75" customHeight="1">
      <c r="B24" s="170" t="s">
        <v>214</v>
      </c>
      <c r="C24" s="171"/>
      <c r="D24" s="172" t="s">
        <v>214</v>
      </c>
      <c r="E24" s="171"/>
      <c r="F24" s="173" t="str">
        <f t="shared" si="0"/>
        <v>-</v>
      </c>
      <c r="G24" s="173" t="str">
        <f t="shared" si="3"/>
        <v>-</v>
      </c>
      <c r="H24" s="174"/>
      <c r="I24" s="174"/>
      <c r="J24" s="176"/>
      <c r="K24" s="174"/>
      <c r="L24" s="176"/>
      <c r="M24" s="174"/>
      <c r="N24" s="176"/>
      <c r="O24" s="174"/>
      <c r="P24" s="176"/>
      <c r="Q24" s="174"/>
      <c r="R24" s="176"/>
      <c r="S24" s="174"/>
      <c r="T24" s="176"/>
      <c r="U24" s="174"/>
      <c r="V24" s="176"/>
      <c r="W24" s="174"/>
      <c r="X24" s="176"/>
      <c r="Y24" s="174"/>
      <c r="Z24" s="176"/>
      <c r="AA24" s="174"/>
      <c r="AB24" s="176"/>
      <c r="AC24" s="174"/>
      <c r="AD24" s="176"/>
      <c r="AE24" s="174"/>
      <c r="AF24" s="176"/>
      <c r="AG24" s="174"/>
      <c r="AH24" s="14">
        <f t="shared" si="1"/>
        <v>0</v>
      </c>
      <c r="AI24" s="14" t="e">
        <f t="shared" si="2"/>
        <v>#DIV/0!</v>
      </c>
      <c r="AJ24" s="14">
        <f t="shared" si="4"/>
        <v>0</v>
      </c>
      <c r="AK24" s="157" t="b">
        <f t="shared" si="5"/>
        <v>0</v>
      </c>
      <c r="AL24" s="157" t="str">
        <f t="shared" si="6"/>
        <v>-</v>
      </c>
      <c r="AM24" s="157"/>
      <c r="AN24" s="157"/>
      <c r="AO24" s="157"/>
      <c r="AP24" s="157"/>
      <c r="AQ24" s="157"/>
    </row>
    <row r="25" spans="2:43" ht="27.75" customHeight="1">
      <c r="B25" s="170" t="s">
        <v>214</v>
      </c>
      <c r="C25" s="171"/>
      <c r="D25" s="172" t="s">
        <v>214</v>
      </c>
      <c r="E25" s="171"/>
      <c r="F25" s="173" t="str">
        <f t="shared" si="0"/>
        <v>-</v>
      </c>
      <c r="G25" s="173" t="str">
        <f t="shared" si="3"/>
        <v>-</v>
      </c>
      <c r="H25" s="174"/>
      <c r="I25" s="174"/>
      <c r="J25" s="176"/>
      <c r="K25" s="174"/>
      <c r="L25" s="176"/>
      <c r="M25" s="174"/>
      <c r="N25" s="176"/>
      <c r="O25" s="174"/>
      <c r="P25" s="176"/>
      <c r="Q25" s="174"/>
      <c r="R25" s="176"/>
      <c r="S25" s="174"/>
      <c r="T25" s="176"/>
      <c r="U25" s="174"/>
      <c r="V25" s="176"/>
      <c r="W25" s="174"/>
      <c r="X25" s="176"/>
      <c r="Y25" s="174"/>
      <c r="Z25" s="176"/>
      <c r="AA25" s="174"/>
      <c r="AB25" s="176"/>
      <c r="AC25" s="174"/>
      <c r="AD25" s="176"/>
      <c r="AE25" s="174"/>
      <c r="AF25" s="176"/>
      <c r="AG25" s="174"/>
      <c r="AH25" s="14">
        <f t="shared" si="1"/>
        <v>0</v>
      </c>
      <c r="AI25" s="14" t="e">
        <f t="shared" si="2"/>
        <v>#DIV/0!</v>
      </c>
      <c r="AJ25" s="14">
        <f t="shared" si="4"/>
        <v>0</v>
      </c>
      <c r="AK25" s="157" t="b">
        <f t="shared" si="5"/>
        <v>0</v>
      </c>
      <c r="AL25" s="157" t="str">
        <f t="shared" si="6"/>
        <v>-</v>
      </c>
      <c r="AM25" s="157"/>
      <c r="AN25" s="157"/>
      <c r="AO25" s="157"/>
      <c r="AP25" s="157"/>
      <c r="AQ25" s="157"/>
    </row>
    <row r="26" spans="2:43" ht="27.75" customHeight="1">
      <c r="B26" s="170" t="s">
        <v>214</v>
      </c>
      <c r="C26" s="171"/>
      <c r="D26" s="172" t="s">
        <v>214</v>
      </c>
      <c r="E26" s="171"/>
      <c r="F26" s="173" t="str">
        <f t="shared" si="0"/>
        <v>-</v>
      </c>
      <c r="G26" s="173" t="str">
        <f t="shared" si="3"/>
        <v>-</v>
      </c>
      <c r="H26" s="174"/>
      <c r="I26" s="174"/>
      <c r="J26" s="176"/>
      <c r="K26" s="174"/>
      <c r="L26" s="176"/>
      <c r="M26" s="174"/>
      <c r="N26" s="176"/>
      <c r="O26" s="174"/>
      <c r="P26" s="176"/>
      <c r="Q26" s="174"/>
      <c r="R26" s="176"/>
      <c r="S26" s="174"/>
      <c r="T26" s="176"/>
      <c r="U26" s="174"/>
      <c r="V26" s="176"/>
      <c r="W26" s="174"/>
      <c r="X26" s="176"/>
      <c r="Y26" s="174"/>
      <c r="Z26" s="176"/>
      <c r="AA26" s="174"/>
      <c r="AB26" s="176"/>
      <c r="AC26" s="174"/>
      <c r="AD26" s="176"/>
      <c r="AE26" s="174"/>
      <c r="AF26" s="176"/>
      <c r="AG26" s="174"/>
      <c r="AH26" s="14">
        <f t="shared" si="1"/>
        <v>0</v>
      </c>
      <c r="AI26" s="14" t="e">
        <f t="shared" si="2"/>
        <v>#DIV/0!</v>
      </c>
      <c r="AJ26" s="14">
        <f t="shared" si="4"/>
        <v>0</v>
      </c>
      <c r="AK26" s="157" t="b">
        <f t="shared" si="5"/>
        <v>0</v>
      </c>
      <c r="AL26" s="157" t="str">
        <f t="shared" si="6"/>
        <v>-</v>
      </c>
      <c r="AM26" s="157"/>
      <c r="AN26" s="157"/>
      <c r="AO26" s="157"/>
      <c r="AP26" s="157"/>
      <c r="AQ26" s="157"/>
    </row>
    <row r="27" spans="2:43" ht="27.75" customHeight="1">
      <c r="B27" s="170" t="s">
        <v>214</v>
      </c>
      <c r="C27" s="171"/>
      <c r="D27" s="172" t="s">
        <v>214</v>
      </c>
      <c r="E27" s="171"/>
      <c r="F27" s="173" t="str">
        <f t="shared" si="0"/>
        <v>-</v>
      </c>
      <c r="G27" s="173" t="str">
        <f t="shared" si="3"/>
        <v>-</v>
      </c>
      <c r="H27" s="174"/>
      <c r="I27" s="174"/>
      <c r="J27" s="176"/>
      <c r="K27" s="174"/>
      <c r="L27" s="176"/>
      <c r="M27" s="174"/>
      <c r="N27" s="176"/>
      <c r="O27" s="174"/>
      <c r="P27" s="176"/>
      <c r="Q27" s="174"/>
      <c r="R27" s="176"/>
      <c r="S27" s="174"/>
      <c r="T27" s="176"/>
      <c r="U27" s="174"/>
      <c r="V27" s="176"/>
      <c r="W27" s="174"/>
      <c r="X27" s="176"/>
      <c r="Y27" s="174"/>
      <c r="Z27" s="176"/>
      <c r="AA27" s="174"/>
      <c r="AB27" s="176"/>
      <c r="AC27" s="174"/>
      <c r="AD27" s="176"/>
      <c r="AE27" s="174"/>
      <c r="AF27" s="176"/>
      <c r="AG27" s="174"/>
      <c r="AH27" s="14">
        <f t="shared" si="1"/>
        <v>0</v>
      </c>
      <c r="AI27" s="14" t="e">
        <f t="shared" si="2"/>
        <v>#DIV/0!</v>
      </c>
      <c r="AJ27" s="14">
        <f t="shared" si="4"/>
        <v>0</v>
      </c>
      <c r="AK27" s="157" t="b">
        <f t="shared" si="5"/>
        <v>0</v>
      </c>
      <c r="AL27" s="157" t="str">
        <f t="shared" si="6"/>
        <v>-</v>
      </c>
      <c r="AM27" s="157"/>
      <c r="AN27" s="157"/>
      <c r="AO27" s="157"/>
      <c r="AP27" s="157"/>
      <c r="AQ27" s="157"/>
    </row>
    <row r="28" spans="2:43" ht="27.75" customHeight="1">
      <c r="B28" s="170" t="s">
        <v>214</v>
      </c>
      <c r="C28" s="171"/>
      <c r="D28" s="172" t="s">
        <v>214</v>
      </c>
      <c r="E28" s="171"/>
      <c r="F28" s="173" t="str">
        <f t="shared" si="0"/>
        <v>-</v>
      </c>
      <c r="G28" s="173" t="str">
        <f t="shared" si="3"/>
        <v>-</v>
      </c>
      <c r="H28" s="174"/>
      <c r="I28" s="174"/>
      <c r="J28" s="176"/>
      <c r="K28" s="174"/>
      <c r="L28" s="176"/>
      <c r="M28" s="174"/>
      <c r="N28" s="176"/>
      <c r="O28" s="174"/>
      <c r="P28" s="176"/>
      <c r="Q28" s="174"/>
      <c r="R28" s="176"/>
      <c r="S28" s="174"/>
      <c r="T28" s="176"/>
      <c r="U28" s="174"/>
      <c r="V28" s="176"/>
      <c r="W28" s="174"/>
      <c r="X28" s="176"/>
      <c r="Y28" s="174"/>
      <c r="Z28" s="176"/>
      <c r="AA28" s="174"/>
      <c r="AB28" s="176"/>
      <c r="AC28" s="174"/>
      <c r="AD28" s="176"/>
      <c r="AE28" s="174"/>
      <c r="AF28" s="176"/>
      <c r="AG28" s="174"/>
      <c r="AH28" s="14">
        <f t="shared" si="1"/>
        <v>0</v>
      </c>
      <c r="AI28" s="14" t="e">
        <f t="shared" si="2"/>
        <v>#DIV/0!</v>
      </c>
      <c r="AJ28" s="14">
        <f t="shared" si="4"/>
        <v>0</v>
      </c>
      <c r="AK28" s="157" t="b">
        <f t="shared" si="5"/>
        <v>0</v>
      </c>
      <c r="AL28" s="157"/>
      <c r="AM28" s="157"/>
      <c r="AN28" s="157"/>
      <c r="AO28" s="157"/>
      <c r="AP28" s="157"/>
      <c r="AQ28" s="157"/>
    </row>
    <row r="29" spans="2:43" ht="27.75" customHeight="1">
      <c r="B29" s="170" t="s">
        <v>214</v>
      </c>
      <c r="C29" s="171"/>
      <c r="D29" s="172" t="s">
        <v>214</v>
      </c>
      <c r="E29" s="171"/>
      <c r="F29" s="173" t="str">
        <f t="shared" si="0"/>
        <v>-</v>
      </c>
      <c r="G29" s="173" t="str">
        <f t="shared" si="3"/>
        <v>-</v>
      </c>
      <c r="H29" s="174"/>
      <c r="I29" s="174"/>
      <c r="J29" s="176"/>
      <c r="K29" s="174"/>
      <c r="L29" s="176"/>
      <c r="M29" s="174"/>
      <c r="N29" s="176"/>
      <c r="O29" s="174"/>
      <c r="P29" s="176"/>
      <c r="Q29" s="174"/>
      <c r="R29" s="176"/>
      <c r="S29" s="174"/>
      <c r="T29" s="176"/>
      <c r="U29" s="174"/>
      <c r="V29" s="176"/>
      <c r="W29" s="174"/>
      <c r="X29" s="176"/>
      <c r="Y29" s="174"/>
      <c r="Z29" s="176"/>
      <c r="AA29" s="174"/>
      <c r="AB29" s="176"/>
      <c r="AC29" s="174"/>
      <c r="AD29" s="176"/>
      <c r="AE29" s="174"/>
      <c r="AF29" s="176"/>
      <c r="AG29" s="174"/>
      <c r="AH29" s="14">
        <f t="shared" si="1"/>
        <v>0</v>
      </c>
      <c r="AI29" s="14" t="e">
        <f t="shared" si="2"/>
        <v>#DIV/0!</v>
      </c>
      <c r="AJ29" s="14">
        <f t="shared" si="4"/>
        <v>0</v>
      </c>
      <c r="AK29" s="157" t="b">
        <f t="shared" si="5"/>
        <v>0</v>
      </c>
      <c r="AL29" s="157"/>
      <c r="AM29" s="157"/>
      <c r="AN29" s="157"/>
      <c r="AO29" s="157"/>
      <c r="AP29" s="157"/>
      <c r="AQ29" s="157"/>
    </row>
    <row r="30" spans="2:43" ht="27.75" customHeight="1">
      <c r="B30" s="170" t="s">
        <v>214</v>
      </c>
      <c r="C30" s="171"/>
      <c r="D30" s="172" t="s">
        <v>214</v>
      </c>
      <c r="E30" s="171"/>
      <c r="F30" s="173" t="str">
        <f t="shared" si="0"/>
        <v>-</v>
      </c>
      <c r="G30" s="173" t="str">
        <f t="shared" si="3"/>
        <v>-</v>
      </c>
      <c r="H30" s="174"/>
      <c r="I30" s="174"/>
      <c r="J30" s="176"/>
      <c r="K30" s="174"/>
      <c r="L30" s="176"/>
      <c r="M30" s="174"/>
      <c r="N30" s="176"/>
      <c r="O30" s="174"/>
      <c r="P30" s="176"/>
      <c r="Q30" s="174"/>
      <c r="R30" s="176"/>
      <c r="S30" s="174"/>
      <c r="T30" s="176"/>
      <c r="U30" s="174"/>
      <c r="V30" s="176"/>
      <c r="W30" s="174"/>
      <c r="X30" s="176"/>
      <c r="Y30" s="174"/>
      <c r="Z30" s="176"/>
      <c r="AA30" s="174"/>
      <c r="AB30" s="176"/>
      <c r="AC30" s="174"/>
      <c r="AD30" s="176"/>
      <c r="AE30" s="174"/>
      <c r="AF30" s="176"/>
      <c r="AG30" s="174"/>
      <c r="AH30" s="14">
        <f t="shared" si="1"/>
        <v>0</v>
      </c>
      <c r="AI30" s="14" t="e">
        <f t="shared" si="2"/>
        <v>#DIV/0!</v>
      </c>
      <c r="AJ30" s="14">
        <f t="shared" si="4"/>
        <v>0</v>
      </c>
      <c r="AK30" s="157" t="b">
        <f t="shared" si="5"/>
        <v>0</v>
      </c>
      <c r="AL30" s="157"/>
      <c r="AM30" s="157"/>
      <c r="AN30" s="157"/>
      <c r="AO30" s="157"/>
      <c r="AP30" s="157"/>
      <c r="AQ30" s="157"/>
    </row>
    <row r="31" spans="2:43" ht="27.75" customHeight="1">
      <c r="B31" s="170" t="s">
        <v>214</v>
      </c>
      <c r="C31" s="171"/>
      <c r="D31" s="172" t="s">
        <v>214</v>
      </c>
      <c r="E31" s="171"/>
      <c r="F31" s="173" t="str">
        <f t="shared" si="0"/>
        <v>-</v>
      </c>
      <c r="G31" s="173" t="str">
        <f t="shared" si="3"/>
        <v>-</v>
      </c>
      <c r="H31" s="174"/>
      <c r="I31" s="174"/>
      <c r="J31" s="176"/>
      <c r="K31" s="174"/>
      <c r="L31" s="176"/>
      <c r="M31" s="174"/>
      <c r="N31" s="176"/>
      <c r="O31" s="174"/>
      <c r="P31" s="176"/>
      <c r="Q31" s="174"/>
      <c r="R31" s="176"/>
      <c r="S31" s="174"/>
      <c r="T31" s="176"/>
      <c r="U31" s="174"/>
      <c r="V31" s="176"/>
      <c r="W31" s="174"/>
      <c r="X31" s="176"/>
      <c r="Y31" s="174"/>
      <c r="Z31" s="176"/>
      <c r="AA31" s="174"/>
      <c r="AB31" s="176"/>
      <c r="AC31" s="174"/>
      <c r="AD31" s="176"/>
      <c r="AE31" s="174"/>
      <c r="AF31" s="176"/>
      <c r="AG31" s="174"/>
      <c r="AH31" s="14">
        <f t="shared" si="1"/>
        <v>0</v>
      </c>
      <c r="AI31" s="14" t="e">
        <f t="shared" si="2"/>
        <v>#DIV/0!</v>
      </c>
      <c r="AJ31" s="14">
        <f t="shared" si="4"/>
        <v>0</v>
      </c>
      <c r="AK31" s="157" t="b">
        <f t="shared" si="5"/>
        <v>0</v>
      </c>
      <c r="AM31" s="157"/>
    </row>
    <row r="32" spans="2:43" ht="27.75" customHeight="1">
      <c r="B32" s="170" t="s">
        <v>214</v>
      </c>
      <c r="C32" s="171"/>
      <c r="D32" s="172" t="s">
        <v>214</v>
      </c>
      <c r="E32" s="171"/>
      <c r="F32" s="173" t="str">
        <f t="shared" si="0"/>
        <v>-</v>
      </c>
      <c r="G32" s="173" t="str">
        <f t="shared" si="3"/>
        <v>-</v>
      </c>
      <c r="H32" s="174"/>
      <c r="I32" s="174"/>
      <c r="J32" s="176"/>
      <c r="K32" s="174"/>
      <c r="L32" s="176"/>
      <c r="M32" s="174"/>
      <c r="N32" s="176"/>
      <c r="O32" s="174"/>
      <c r="P32" s="176"/>
      <c r="Q32" s="174"/>
      <c r="R32" s="176"/>
      <c r="S32" s="174"/>
      <c r="T32" s="176"/>
      <c r="U32" s="174"/>
      <c r="V32" s="176"/>
      <c r="W32" s="174"/>
      <c r="X32" s="176"/>
      <c r="Y32" s="174"/>
      <c r="Z32" s="176"/>
      <c r="AA32" s="174"/>
      <c r="AB32" s="176"/>
      <c r="AC32" s="174"/>
      <c r="AD32" s="176"/>
      <c r="AE32" s="174"/>
      <c r="AF32" s="176"/>
      <c r="AG32" s="174"/>
      <c r="AH32" s="14">
        <f t="shared" si="1"/>
        <v>0</v>
      </c>
      <c r="AI32" s="14" t="e">
        <f t="shared" si="2"/>
        <v>#DIV/0!</v>
      </c>
      <c r="AJ32" s="14">
        <f t="shared" si="4"/>
        <v>0</v>
      </c>
      <c r="AK32" s="157" t="b">
        <f t="shared" si="5"/>
        <v>0</v>
      </c>
      <c r="AM32" s="157"/>
    </row>
    <row r="33" spans="2:39" ht="27.75" customHeight="1">
      <c r="B33" s="170" t="s">
        <v>214</v>
      </c>
      <c r="C33" s="171"/>
      <c r="D33" s="172" t="s">
        <v>214</v>
      </c>
      <c r="E33" s="171"/>
      <c r="F33" s="173" t="str">
        <f t="shared" si="0"/>
        <v>-</v>
      </c>
      <c r="G33" s="173" t="str">
        <f t="shared" si="3"/>
        <v>-</v>
      </c>
      <c r="H33" s="174"/>
      <c r="I33" s="174"/>
      <c r="J33" s="176"/>
      <c r="K33" s="174"/>
      <c r="L33" s="176"/>
      <c r="M33" s="174"/>
      <c r="N33" s="176"/>
      <c r="O33" s="174"/>
      <c r="P33" s="176"/>
      <c r="Q33" s="174"/>
      <c r="R33" s="176"/>
      <c r="S33" s="174"/>
      <c r="T33" s="176"/>
      <c r="U33" s="174"/>
      <c r="V33" s="176"/>
      <c r="W33" s="174"/>
      <c r="X33" s="176"/>
      <c r="Y33" s="174"/>
      <c r="Z33" s="176"/>
      <c r="AA33" s="174"/>
      <c r="AB33" s="176"/>
      <c r="AC33" s="174"/>
      <c r="AD33" s="176"/>
      <c r="AE33" s="174"/>
      <c r="AF33" s="176"/>
      <c r="AG33" s="174"/>
      <c r="AH33" s="14">
        <f t="shared" si="1"/>
        <v>0</v>
      </c>
      <c r="AI33" s="14" t="e">
        <f t="shared" si="2"/>
        <v>#DIV/0!</v>
      </c>
      <c r="AJ33" s="14">
        <f t="shared" si="4"/>
        <v>0</v>
      </c>
      <c r="AK33" s="157" t="b">
        <f t="shared" si="5"/>
        <v>0</v>
      </c>
      <c r="AM33" s="157"/>
    </row>
    <row r="34" spans="2:39" ht="27.75" customHeight="1">
      <c r="B34" s="170" t="s">
        <v>214</v>
      </c>
      <c r="C34" s="171"/>
      <c r="D34" s="172" t="s">
        <v>214</v>
      </c>
      <c r="E34" s="171"/>
      <c r="F34" s="173" t="str">
        <f t="shared" si="0"/>
        <v>-</v>
      </c>
      <c r="G34" s="173" t="str">
        <f t="shared" si="3"/>
        <v>-</v>
      </c>
      <c r="H34" s="174"/>
      <c r="I34" s="174"/>
      <c r="J34" s="176"/>
      <c r="K34" s="174"/>
      <c r="L34" s="176"/>
      <c r="M34" s="174"/>
      <c r="N34" s="176"/>
      <c r="O34" s="174"/>
      <c r="P34" s="176"/>
      <c r="Q34" s="174"/>
      <c r="R34" s="176"/>
      <c r="S34" s="174"/>
      <c r="T34" s="176"/>
      <c r="U34" s="174"/>
      <c r="V34" s="176"/>
      <c r="W34" s="174"/>
      <c r="X34" s="176"/>
      <c r="Y34" s="174"/>
      <c r="Z34" s="176"/>
      <c r="AA34" s="174"/>
      <c r="AB34" s="176"/>
      <c r="AC34" s="174"/>
      <c r="AD34" s="176"/>
      <c r="AE34" s="174"/>
      <c r="AF34" s="176"/>
      <c r="AG34" s="174"/>
      <c r="AH34" s="14">
        <f t="shared" si="1"/>
        <v>0</v>
      </c>
      <c r="AI34" s="14" t="e">
        <f t="shared" si="2"/>
        <v>#DIV/0!</v>
      </c>
      <c r="AJ34" s="14">
        <f t="shared" si="4"/>
        <v>0</v>
      </c>
      <c r="AK34" s="157" t="b">
        <f t="shared" si="5"/>
        <v>0</v>
      </c>
      <c r="AM34" s="157"/>
    </row>
    <row r="35" spans="2:39" ht="27.75" customHeight="1">
      <c r="B35" s="170" t="s">
        <v>214</v>
      </c>
      <c r="C35" s="171"/>
      <c r="D35" s="172" t="s">
        <v>214</v>
      </c>
      <c r="E35" s="171"/>
      <c r="F35" s="173" t="str">
        <f t="shared" si="0"/>
        <v>-</v>
      </c>
      <c r="G35" s="173" t="str">
        <f t="shared" si="3"/>
        <v>-</v>
      </c>
      <c r="H35" s="174"/>
      <c r="I35" s="174"/>
      <c r="J35" s="176"/>
      <c r="K35" s="174"/>
      <c r="L35" s="176"/>
      <c r="M35" s="174"/>
      <c r="N35" s="176"/>
      <c r="O35" s="174"/>
      <c r="P35" s="176"/>
      <c r="Q35" s="174"/>
      <c r="R35" s="176"/>
      <c r="S35" s="174"/>
      <c r="T35" s="176"/>
      <c r="U35" s="174"/>
      <c r="V35" s="176"/>
      <c r="W35" s="174"/>
      <c r="X35" s="176"/>
      <c r="Y35" s="174"/>
      <c r="Z35" s="176"/>
      <c r="AA35" s="174"/>
      <c r="AB35" s="176"/>
      <c r="AC35" s="174"/>
      <c r="AD35" s="176"/>
      <c r="AE35" s="174"/>
      <c r="AF35" s="176"/>
      <c r="AG35" s="174"/>
      <c r="AH35" s="14">
        <f t="shared" si="1"/>
        <v>0</v>
      </c>
      <c r="AI35" s="14" t="e">
        <f t="shared" si="2"/>
        <v>#DIV/0!</v>
      </c>
      <c r="AJ35" s="14">
        <f t="shared" si="4"/>
        <v>0</v>
      </c>
      <c r="AK35" s="157" t="b">
        <f t="shared" si="5"/>
        <v>0</v>
      </c>
      <c r="AM35" s="157"/>
    </row>
    <row r="36" spans="2:39" ht="27.75" customHeight="1">
      <c r="B36" s="170" t="s">
        <v>214</v>
      </c>
      <c r="C36" s="171"/>
      <c r="D36" s="172" t="s">
        <v>214</v>
      </c>
      <c r="E36" s="171"/>
      <c r="F36" s="173" t="str">
        <f t="shared" si="0"/>
        <v>-</v>
      </c>
      <c r="G36" s="173" t="str">
        <f t="shared" si="3"/>
        <v>-</v>
      </c>
      <c r="H36" s="174"/>
      <c r="I36" s="174"/>
      <c r="J36" s="176"/>
      <c r="K36" s="174"/>
      <c r="L36" s="176"/>
      <c r="M36" s="174"/>
      <c r="N36" s="176"/>
      <c r="O36" s="174"/>
      <c r="P36" s="176"/>
      <c r="Q36" s="174"/>
      <c r="R36" s="176"/>
      <c r="S36" s="174"/>
      <c r="T36" s="176"/>
      <c r="U36" s="174"/>
      <c r="V36" s="176"/>
      <c r="W36" s="174"/>
      <c r="X36" s="176"/>
      <c r="Y36" s="174"/>
      <c r="Z36" s="176"/>
      <c r="AA36" s="174"/>
      <c r="AB36" s="176"/>
      <c r="AC36" s="174"/>
      <c r="AD36" s="176"/>
      <c r="AE36" s="174"/>
      <c r="AF36" s="176"/>
      <c r="AG36" s="174"/>
      <c r="AH36" s="14">
        <f t="shared" si="1"/>
        <v>0</v>
      </c>
      <c r="AI36" s="14" t="e">
        <f t="shared" si="2"/>
        <v>#DIV/0!</v>
      </c>
      <c r="AJ36" s="14">
        <f t="shared" si="4"/>
        <v>0</v>
      </c>
      <c r="AK36" s="157" t="b">
        <f t="shared" si="5"/>
        <v>0</v>
      </c>
    </row>
    <row r="37" spans="2:39" ht="27.75" customHeight="1">
      <c r="B37" s="170" t="s">
        <v>214</v>
      </c>
      <c r="C37" s="171"/>
      <c r="D37" s="172" t="s">
        <v>214</v>
      </c>
      <c r="E37" s="171"/>
      <c r="F37" s="173" t="str">
        <f t="shared" si="0"/>
        <v>-</v>
      </c>
      <c r="G37" s="173" t="str">
        <f t="shared" si="3"/>
        <v>-</v>
      </c>
      <c r="H37" s="174"/>
      <c r="I37" s="174"/>
      <c r="J37" s="176"/>
      <c r="K37" s="174"/>
      <c r="L37" s="176"/>
      <c r="M37" s="174"/>
      <c r="N37" s="176"/>
      <c r="O37" s="174"/>
      <c r="P37" s="176"/>
      <c r="Q37" s="174"/>
      <c r="R37" s="176"/>
      <c r="S37" s="174"/>
      <c r="T37" s="176"/>
      <c r="U37" s="174"/>
      <c r="V37" s="176"/>
      <c r="W37" s="174"/>
      <c r="X37" s="176"/>
      <c r="Y37" s="174"/>
      <c r="Z37" s="176"/>
      <c r="AA37" s="174"/>
      <c r="AB37" s="176"/>
      <c r="AC37" s="174"/>
      <c r="AD37" s="176"/>
      <c r="AE37" s="174"/>
      <c r="AF37" s="176"/>
      <c r="AG37" s="174"/>
      <c r="AH37" s="14">
        <f t="shared" si="1"/>
        <v>0</v>
      </c>
      <c r="AI37" s="14" t="e">
        <f t="shared" si="2"/>
        <v>#DIV/0!</v>
      </c>
      <c r="AJ37" s="14">
        <f t="shared" si="4"/>
        <v>0</v>
      </c>
      <c r="AK37" s="157" t="b">
        <f t="shared" si="5"/>
        <v>0</v>
      </c>
    </row>
    <row r="38" spans="2:39" ht="27.75" customHeight="1">
      <c r="B38" s="170" t="s">
        <v>214</v>
      </c>
      <c r="C38" s="171"/>
      <c r="D38" s="172" t="s">
        <v>214</v>
      </c>
      <c r="E38" s="171"/>
      <c r="F38" s="173" t="str">
        <f t="shared" si="0"/>
        <v>-</v>
      </c>
      <c r="G38" s="173" t="str">
        <f t="shared" si="3"/>
        <v>-</v>
      </c>
      <c r="H38" s="174"/>
      <c r="I38" s="174"/>
      <c r="J38" s="176"/>
      <c r="K38" s="174"/>
      <c r="L38" s="176"/>
      <c r="M38" s="174"/>
      <c r="N38" s="176"/>
      <c r="O38" s="174"/>
      <c r="P38" s="176"/>
      <c r="Q38" s="174"/>
      <c r="R38" s="176"/>
      <c r="S38" s="174"/>
      <c r="T38" s="176"/>
      <c r="U38" s="174"/>
      <c r="V38" s="176"/>
      <c r="W38" s="174"/>
      <c r="X38" s="176"/>
      <c r="Y38" s="174"/>
      <c r="Z38" s="176"/>
      <c r="AA38" s="174"/>
      <c r="AB38" s="176"/>
      <c r="AC38" s="174"/>
      <c r="AD38" s="176"/>
      <c r="AE38" s="174"/>
      <c r="AF38" s="176"/>
      <c r="AG38" s="174"/>
      <c r="AH38" s="14">
        <f t="shared" si="1"/>
        <v>0</v>
      </c>
      <c r="AI38" s="14" t="e">
        <f t="shared" si="2"/>
        <v>#DIV/0!</v>
      </c>
      <c r="AJ38" s="14">
        <f t="shared" si="4"/>
        <v>0</v>
      </c>
      <c r="AK38" s="157" t="b">
        <f t="shared" si="5"/>
        <v>0</v>
      </c>
    </row>
    <row r="39" spans="2:39" ht="27.75" customHeight="1">
      <c r="B39" s="170" t="s">
        <v>214</v>
      </c>
      <c r="C39" s="171"/>
      <c r="D39" s="172" t="s">
        <v>214</v>
      </c>
      <c r="E39" s="171"/>
      <c r="F39" s="173" t="str">
        <f t="shared" si="0"/>
        <v>-</v>
      </c>
      <c r="G39" s="173" t="str">
        <f t="shared" si="3"/>
        <v>-</v>
      </c>
      <c r="H39" s="174"/>
      <c r="I39" s="174"/>
      <c r="J39" s="176"/>
      <c r="K39" s="174"/>
      <c r="L39" s="176"/>
      <c r="M39" s="174"/>
      <c r="N39" s="176"/>
      <c r="O39" s="174"/>
      <c r="P39" s="176"/>
      <c r="Q39" s="174"/>
      <c r="R39" s="176"/>
      <c r="S39" s="174"/>
      <c r="T39" s="176"/>
      <c r="U39" s="174"/>
      <c r="V39" s="176"/>
      <c r="W39" s="174"/>
      <c r="X39" s="176"/>
      <c r="Y39" s="174"/>
      <c r="Z39" s="176"/>
      <c r="AA39" s="174"/>
      <c r="AB39" s="176"/>
      <c r="AC39" s="174"/>
      <c r="AD39" s="176"/>
      <c r="AE39" s="174"/>
      <c r="AF39" s="176"/>
      <c r="AG39" s="174"/>
      <c r="AH39" s="14">
        <f t="shared" si="1"/>
        <v>0</v>
      </c>
      <c r="AI39" s="14" t="e">
        <f t="shared" si="2"/>
        <v>#DIV/0!</v>
      </c>
      <c r="AJ39" s="14">
        <f t="shared" si="4"/>
        <v>0</v>
      </c>
      <c r="AK39" s="157" t="b">
        <f t="shared" si="5"/>
        <v>0</v>
      </c>
    </row>
    <row r="40" spans="2:39" ht="27.75" customHeight="1">
      <c r="B40" s="170" t="s">
        <v>214</v>
      </c>
      <c r="C40" s="171"/>
      <c r="D40" s="172" t="s">
        <v>214</v>
      </c>
      <c r="E40" s="171"/>
      <c r="F40" s="173" t="str">
        <f t="shared" si="0"/>
        <v>-</v>
      </c>
      <c r="G40" s="173" t="str">
        <f t="shared" si="3"/>
        <v>-</v>
      </c>
      <c r="H40" s="174"/>
      <c r="I40" s="174"/>
      <c r="J40" s="176"/>
      <c r="K40" s="174"/>
      <c r="L40" s="176"/>
      <c r="M40" s="174"/>
      <c r="N40" s="176"/>
      <c r="O40" s="174"/>
      <c r="P40" s="176"/>
      <c r="Q40" s="174"/>
      <c r="R40" s="176"/>
      <c r="S40" s="174"/>
      <c r="T40" s="176"/>
      <c r="U40" s="174"/>
      <c r="V40" s="176"/>
      <c r="W40" s="174"/>
      <c r="X40" s="176"/>
      <c r="Y40" s="174"/>
      <c r="Z40" s="176"/>
      <c r="AA40" s="174"/>
      <c r="AB40" s="176"/>
      <c r="AC40" s="174"/>
      <c r="AD40" s="176"/>
      <c r="AE40" s="174"/>
      <c r="AF40" s="176"/>
      <c r="AG40" s="174"/>
      <c r="AH40" s="14">
        <f t="shared" si="1"/>
        <v>0</v>
      </c>
      <c r="AI40" s="14" t="e">
        <f t="shared" si="2"/>
        <v>#DIV/0!</v>
      </c>
      <c r="AJ40" s="14">
        <f t="shared" si="4"/>
        <v>0</v>
      </c>
      <c r="AK40" s="157" t="b">
        <f t="shared" si="5"/>
        <v>0</v>
      </c>
    </row>
    <row r="41" spans="2:39" ht="27.75" customHeight="1">
      <c r="B41" s="170" t="s">
        <v>214</v>
      </c>
      <c r="C41" s="171"/>
      <c r="D41" s="172" t="s">
        <v>214</v>
      </c>
      <c r="E41" s="171"/>
      <c r="F41" s="173" t="str">
        <f t="shared" si="0"/>
        <v>-</v>
      </c>
      <c r="G41" s="173" t="str">
        <f t="shared" si="3"/>
        <v>-</v>
      </c>
      <c r="H41" s="174"/>
      <c r="I41" s="174"/>
      <c r="J41" s="176"/>
      <c r="K41" s="174"/>
      <c r="L41" s="176"/>
      <c r="M41" s="174"/>
      <c r="N41" s="176"/>
      <c r="O41" s="174"/>
      <c r="P41" s="176"/>
      <c r="Q41" s="174"/>
      <c r="R41" s="176"/>
      <c r="S41" s="174"/>
      <c r="T41" s="176"/>
      <c r="U41" s="174"/>
      <c r="V41" s="176"/>
      <c r="W41" s="174"/>
      <c r="X41" s="176"/>
      <c r="Y41" s="174"/>
      <c r="Z41" s="176"/>
      <c r="AA41" s="174"/>
      <c r="AB41" s="176"/>
      <c r="AC41" s="174"/>
      <c r="AD41" s="176"/>
      <c r="AE41" s="174"/>
      <c r="AF41" s="176"/>
      <c r="AG41" s="174"/>
      <c r="AH41" s="14">
        <f t="shared" si="1"/>
        <v>0</v>
      </c>
      <c r="AI41" s="14" t="e">
        <f t="shared" si="2"/>
        <v>#DIV/0!</v>
      </c>
      <c r="AJ41" s="14">
        <f t="shared" si="4"/>
        <v>0</v>
      </c>
      <c r="AK41" s="157" t="b">
        <f t="shared" si="5"/>
        <v>0</v>
      </c>
    </row>
    <row r="42" spans="2:39" ht="27.75" customHeight="1">
      <c r="B42" s="170" t="s">
        <v>214</v>
      </c>
      <c r="C42" s="171"/>
      <c r="D42" s="172" t="s">
        <v>214</v>
      </c>
      <c r="E42" s="171"/>
      <c r="F42" s="173" t="str">
        <f t="shared" si="0"/>
        <v>-</v>
      </c>
      <c r="G42" s="173" t="str">
        <f t="shared" si="3"/>
        <v>-</v>
      </c>
      <c r="H42" s="174"/>
      <c r="I42" s="174"/>
      <c r="J42" s="176"/>
      <c r="K42" s="174"/>
      <c r="L42" s="176"/>
      <c r="M42" s="174"/>
      <c r="N42" s="176"/>
      <c r="O42" s="174"/>
      <c r="P42" s="176"/>
      <c r="Q42" s="174"/>
      <c r="R42" s="176"/>
      <c r="S42" s="174"/>
      <c r="T42" s="176"/>
      <c r="U42" s="174"/>
      <c r="V42" s="176"/>
      <c r="W42" s="174"/>
      <c r="X42" s="176"/>
      <c r="Y42" s="174"/>
      <c r="Z42" s="176"/>
      <c r="AA42" s="174"/>
      <c r="AB42" s="176"/>
      <c r="AC42" s="174"/>
      <c r="AD42" s="176"/>
      <c r="AE42" s="174"/>
      <c r="AF42" s="176"/>
      <c r="AG42" s="174"/>
      <c r="AH42" s="14">
        <f t="shared" si="1"/>
        <v>0</v>
      </c>
      <c r="AI42" s="14" t="e">
        <f t="shared" si="2"/>
        <v>#DIV/0!</v>
      </c>
      <c r="AJ42" s="14">
        <f t="shared" si="4"/>
        <v>0</v>
      </c>
      <c r="AK42" s="157" t="b">
        <f t="shared" si="5"/>
        <v>0</v>
      </c>
    </row>
    <row r="43" spans="2:39" ht="27.75" customHeight="1">
      <c r="B43" s="170" t="s">
        <v>214</v>
      </c>
      <c r="C43" s="171"/>
      <c r="D43" s="172" t="s">
        <v>214</v>
      </c>
      <c r="E43" s="171"/>
      <c r="F43" s="173" t="str">
        <f t="shared" si="0"/>
        <v>-</v>
      </c>
      <c r="G43" s="173" t="str">
        <f t="shared" si="3"/>
        <v>-</v>
      </c>
      <c r="H43" s="174"/>
      <c r="I43" s="174"/>
      <c r="J43" s="176"/>
      <c r="K43" s="174"/>
      <c r="L43" s="176"/>
      <c r="M43" s="174"/>
      <c r="N43" s="176"/>
      <c r="O43" s="174"/>
      <c r="P43" s="176"/>
      <c r="Q43" s="174"/>
      <c r="R43" s="176"/>
      <c r="S43" s="174"/>
      <c r="T43" s="176"/>
      <c r="U43" s="174"/>
      <c r="V43" s="176"/>
      <c r="W43" s="174"/>
      <c r="X43" s="176"/>
      <c r="Y43" s="174"/>
      <c r="Z43" s="176"/>
      <c r="AA43" s="174"/>
      <c r="AB43" s="176"/>
      <c r="AC43" s="174"/>
      <c r="AD43" s="176"/>
      <c r="AE43" s="174"/>
      <c r="AF43" s="176"/>
      <c r="AG43" s="174"/>
      <c r="AH43" s="14">
        <f t="shared" si="1"/>
        <v>0</v>
      </c>
      <c r="AI43" s="14" t="e">
        <f t="shared" si="2"/>
        <v>#DIV/0!</v>
      </c>
      <c r="AJ43" s="14">
        <f t="shared" si="4"/>
        <v>0</v>
      </c>
      <c r="AK43" s="157" t="b">
        <f t="shared" si="5"/>
        <v>0</v>
      </c>
    </row>
    <row r="44" spans="2:39" ht="27.75" customHeight="1">
      <c r="B44" s="170" t="s">
        <v>214</v>
      </c>
      <c r="C44" s="171"/>
      <c r="D44" s="172" t="s">
        <v>214</v>
      </c>
      <c r="E44" s="171"/>
      <c r="F44" s="173" t="str">
        <f t="shared" si="0"/>
        <v>-</v>
      </c>
      <c r="G44" s="173" t="str">
        <f t="shared" si="3"/>
        <v>-</v>
      </c>
      <c r="H44" s="174"/>
      <c r="I44" s="174"/>
      <c r="J44" s="176"/>
      <c r="K44" s="174"/>
      <c r="L44" s="176"/>
      <c r="M44" s="174"/>
      <c r="N44" s="176"/>
      <c r="O44" s="174"/>
      <c r="P44" s="176"/>
      <c r="Q44" s="174"/>
      <c r="R44" s="176"/>
      <c r="S44" s="174"/>
      <c r="T44" s="176"/>
      <c r="U44" s="174"/>
      <c r="V44" s="176"/>
      <c r="W44" s="174"/>
      <c r="X44" s="176"/>
      <c r="Y44" s="174"/>
      <c r="Z44" s="176"/>
      <c r="AA44" s="174"/>
      <c r="AB44" s="176"/>
      <c r="AC44" s="174"/>
      <c r="AD44" s="176"/>
      <c r="AE44" s="174"/>
      <c r="AF44" s="176"/>
      <c r="AG44" s="174"/>
      <c r="AH44" s="14">
        <f t="shared" si="1"/>
        <v>0</v>
      </c>
      <c r="AI44" s="14" t="e">
        <f t="shared" si="2"/>
        <v>#DIV/0!</v>
      </c>
      <c r="AJ44" s="14">
        <f t="shared" si="4"/>
        <v>0</v>
      </c>
      <c r="AK44" s="157" t="b">
        <f t="shared" si="5"/>
        <v>0</v>
      </c>
    </row>
    <row r="45" spans="2:39" ht="27.75" customHeight="1">
      <c r="B45" s="170" t="s">
        <v>214</v>
      </c>
      <c r="C45" s="171"/>
      <c r="D45" s="172" t="s">
        <v>214</v>
      </c>
      <c r="E45" s="171"/>
      <c r="F45" s="173" t="str">
        <f t="shared" si="0"/>
        <v>-</v>
      </c>
      <c r="G45" s="173" t="str">
        <f t="shared" si="3"/>
        <v>-</v>
      </c>
      <c r="H45" s="174"/>
      <c r="I45" s="174"/>
      <c r="J45" s="176"/>
      <c r="K45" s="174"/>
      <c r="L45" s="176"/>
      <c r="M45" s="174"/>
      <c r="N45" s="176"/>
      <c r="O45" s="174"/>
      <c r="P45" s="176"/>
      <c r="Q45" s="174"/>
      <c r="R45" s="176"/>
      <c r="S45" s="174"/>
      <c r="T45" s="176"/>
      <c r="U45" s="174"/>
      <c r="V45" s="176"/>
      <c r="W45" s="174"/>
      <c r="X45" s="176"/>
      <c r="Y45" s="174"/>
      <c r="Z45" s="176"/>
      <c r="AA45" s="174"/>
      <c r="AB45" s="176"/>
      <c r="AC45" s="174"/>
      <c r="AD45" s="176"/>
      <c r="AE45" s="174"/>
      <c r="AF45" s="176"/>
      <c r="AG45" s="174"/>
      <c r="AH45" s="14">
        <f t="shared" si="1"/>
        <v>0</v>
      </c>
      <c r="AI45" s="14" t="e">
        <f t="shared" si="2"/>
        <v>#DIV/0!</v>
      </c>
      <c r="AJ45" s="14">
        <f t="shared" si="4"/>
        <v>0</v>
      </c>
      <c r="AK45" s="157" t="b">
        <f t="shared" si="5"/>
        <v>0</v>
      </c>
    </row>
    <row r="46" spans="2:39" ht="27.75" customHeight="1">
      <c r="B46" s="170" t="s">
        <v>214</v>
      </c>
      <c r="C46" s="171"/>
      <c r="D46" s="172" t="s">
        <v>214</v>
      </c>
      <c r="E46" s="171"/>
      <c r="F46" s="173" t="str">
        <f t="shared" si="0"/>
        <v>-</v>
      </c>
      <c r="G46" s="173" t="str">
        <f t="shared" si="3"/>
        <v>-</v>
      </c>
      <c r="H46" s="174"/>
      <c r="I46" s="174"/>
      <c r="J46" s="176"/>
      <c r="K46" s="174"/>
      <c r="L46" s="176"/>
      <c r="M46" s="174"/>
      <c r="N46" s="176"/>
      <c r="O46" s="174"/>
      <c r="P46" s="176"/>
      <c r="Q46" s="174"/>
      <c r="R46" s="176"/>
      <c r="S46" s="174"/>
      <c r="T46" s="176"/>
      <c r="U46" s="174"/>
      <c r="V46" s="176"/>
      <c r="W46" s="174"/>
      <c r="X46" s="176"/>
      <c r="Y46" s="174"/>
      <c r="Z46" s="176"/>
      <c r="AA46" s="174"/>
      <c r="AB46" s="176"/>
      <c r="AC46" s="174"/>
      <c r="AD46" s="176"/>
      <c r="AE46" s="174"/>
      <c r="AF46" s="176"/>
      <c r="AG46" s="174"/>
      <c r="AH46" s="14">
        <f t="shared" si="1"/>
        <v>0</v>
      </c>
      <c r="AI46" s="14" t="e">
        <f t="shared" si="2"/>
        <v>#DIV/0!</v>
      </c>
      <c r="AJ46" s="14">
        <f t="shared" si="4"/>
        <v>0</v>
      </c>
      <c r="AK46" s="157" t="b">
        <f t="shared" si="5"/>
        <v>0</v>
      </c>
    </row>
    <row r="47" spans="2:39" ht="27.75" customHeight="1">
      <c r="B47" s="170" t="s">
        <v>214</v>
      </c>
      <c r="C47" s="171"/>
      <c r="D47" s="172" t="s">
        <v>214</v>
      </c>
      <c r="E47" s="171"/>
      <c r="F47" s="173" t="str">
        <f t="shared" si="0"/>
        <v>-</v>
      </c>
      <c r="G47" s="173" t="str">
        <f t="shared" si="3"/>
        <v>-</v>
      </c>
      <c r="H47" s="174"/>
      <c r="I47" s="174"/>
      <c r="J47" s="176"/>
      <c r="K47" s="174"/>
      <c r="L47" s="176"/>
      <c r="M47" s="174"/>
      <c r="N47" s="176"/>
      <c r="O47" s="174"/>
      <c r="P47" s="176"/>
      <c r="Q47" s="174"/>
      <c r="R47" s="176"/>
      <c r="S47" s="174"/>
      <c r="T47" s="176"/>
      <c r="U47" s="174"/>
      <c r="V47" s="176"/>
      <c r="W47" s="174"/>
      <c r="X47" s="176"/>
      <c r="Y47" s="174"/>
      <c r="Z47" s="176"/>
      <c r="AA47" s="174"/>
      <c r="AB47" s="176"/>
      <c r="AC47" s="174"/>
      <c r="AD47" s="176"/>
      <c r="AE47" s="174"/>
      <c r="AF47" s="176"/>
      <c r="AG47" s="174"/>
      <c r="AH47" s="14">
        <f t="shared" si="1"/>
        <v>0</v>
      </c>
      <c r="AI47" s="14" t="e">
        <f t="shared" si="2"/>
        <v>#DIV/0!</v>
      </c>
      <c r="AJ47" s="14">
        <f t="shared" si="4"/>
        <v>0</v>
      </c>
      <c r="AK47" s="157" t="b">
        <f t="shared" si="5"/>
        <v>0</v>
      </c>
    </row>
    <row r="48" spans="2:39" ht="27.75" customHeight="1">
      <c r="B48" s="170" t="s">
        <v>214</v>
      </c>
      <c r="C48" s="171"/>
      <c r="D48" s="172" t="s">
        <v>214</v>
      </c>
      <c r="E48" s="171"/>
      <c r="F48" s="173" t="str">
        <f t="shared" si="0"/>
        <v>-</v>
      </c>
      <c r="G48" s="173" t="str">
        <f t="shared" si="3"/>
        <v>-</v>
      </c>
      <c r="H48" s="174"/>
      <c r="I48" s="174"/>
      <c r="J48" s="176"/>
      <c r="K48" s="174"/>
      <c r="L48" s="176"/>
      <c r="M48" s="174"/>
      <c r="N48" s="176"/>
      <c r="O48" s="174"/>
      <c r="P48" s="176"/>
      <c r="Q48" s="174"/>
      <c r="R48" s="176"/>
      <c r="S48" s="174"/>
      <c r="T48" s="176"/>
      <c r="U48" s="174"/>
      <c r="V48" s="176"/>
      <c r="W48" s="174"/>
      <c r="X48" s="176"/>
      <c r="Y48" s="174"/>
      <c r="Z48" s="176"/>
      <c r="AA48" s="174"/>
      <c r="AB48" s="176"/>
      <c r="AC48" s="174"/>
      <c r="AD48" s="176"/>
      <c r="AE48" s="174"/>
      <c r="AF48" s="176"/>
      <c r="AG48" s="174"/>
      <c r="AH48" s="14">
        <f t="shared" si="1"/>
        <v>0</v>
      </c>
      <c r="AI48" s="14" t="e">
        <f t="shared" si="2"/>
        <v>#DIV/0!</v>
      </c>
      <c r="AJ48" s="14">
        <f t="shared" si="4"/>
        <v>0</v>
      </c>
      <c r="AK48" s="157" t="b">
        <f t="shared" si="5"/>
        <v>0</v>
      </c>
    </row>
    <row r="49" spans="1:37" ht="27.75" customHeight="1">
      <c r="B49" s="170" t="s">
        <v>214</v>
      </c>
      <c r="C49" s="171"/>
      <c r="D49" s="172" t="s">
        <v>214</v>
      </c>
      <c r="E49" s="171"/>
      <c r="F49" s="173" t="str">
        <f t="shared" si="0"/>
        <v>-</v>
      </c>
      <c r="G49" s="173" t="str">
        <f t="shared" si="3"/>
        <v>-</v>
      </c>
      <c r="H49" s="174"/>
      <c r="I49" s="174"/>
      <c r="J49" s="176"/>
      <c r="K49" s="174"/>
      <c r="L49" s="176"/>
      <c r="M49" s="174"/>
      <c r="N49" s="176"/>
      <c r="O49" s="174"/>
      <c r="P49" s="176"/>
      <c r="Q49" s="174"/>
      <c r="R49" s="176"/>
      <c r="S49" s="174"/>
      <c r="T49" s="176"/>
      <c r="U49" s="174"/>
      <c r="V49" s="176"/>
      <c r="W49" s="174"/>
      <c r="X49" s="176"/>
      <c r="Y49" s="174"/>
      <c r="Z49" s="176"/>
      <c r="AA49" s="174"/>
      <c r="AB49" s="176"/>
      <c r="AC49" s="174"/>
      <c r="AD49" s="176"/>
      <c r="AE49" s="174"/>
      <c r="AF49" s="176"/>
      <c r="AG49" s="174"/>
      <c r="AH49" s="14">
        <f t="shared" si="1"/>
        <v>0</v>
      </c>
      <c r="AI49" s="14" t="e">
        <f t="shared" si="2"/>
        <v>#DIV/0!</v>
      </c>
      <c r="AJ49" s="14">
        <f t="shared" si="4"/>
        <v>0</v>
      </c>
      <c r="AK49" s="157" t="b">
        <f t="shared" si="5"/>
        <v>0</v>
      </c>
    </row>
    <row r="50" spans="1:37" ht="27.75" customHeight="1">
      <c r="B50" s="170" t="s">
        <v>214</v>
      </c>
      <c r="C50" s="171"/>
      <c r="D50" s="172" t="s">
        <v>214</v>
      </c>
      <c r="E50" s="171"/>
      <c r="F50" s="173" t="str">
        <f t="shared" si="0"/>
        <v>-</v>
      </c>
      <c r="G50" s="173" t="str">
        <f t="shared" si="3"/>
        <v>-</v>
      </c>
      <c r="H50" s="174"/>
      <c r="I50" s="174"/>
      <c r="J50" s="176"/>
      <c r="K50" s="174"/>
      <c r="L50" s="176"/>
      <c r="M50" s="174"/>
      <c r="N50" s="176"/>
      <c r="O50" s="174"/>
      <c r="P50" s="176"/>
      <c r="Q50" s="174"/>
      <c r="R50" s="176"/>
      <c r="S50" s="174"/>
      <c r="T50" s="176"/>
      <c r="U50" s="174"/>
      <c r="V50" s="176"/>
      <c r="W50" s="174"/>
      <c r="X50" s="176"/>
      <c r="Y50" s="174"/>
      <c r="Z50" s="176"/>
      <c r="AA50" s="174"/>
      <c r="AB50" s="176"/>
      <c r="AC50" s="174"/>
      <c r="AD50" s="176"/>
      <c r="AE50" s="174"/>
      <c r="AF50" s="176"/>
      <c r="AG50" s="174"/>
      <c r="AH50" s="14">
        <f t="shared" si="1"/>
        <v>0</v>
      </c>
      <c r="AI50" s="14" t="e">
        <f t="shared" si="2"/>
        <v>#DIV/0!</v>
      </c>
      <c r="AJ50" s="14">
        <f t="shared" si="4"/>
        <v>0</v>
      </c>
      <c r="AK50" s="157" t="b">
        <f t="shared" si="5"/>
        <v>0</v>
      </c>
    </row>
    <row r="51" spans="1:37" ht="27.75" customHeight="1">
      <c r="B51" s="170" t="s">
        <v>214</v>
      </c>
      <c r="C51" s="171"/>
      <c r="D51" s="172" t="s">
        <v>214</v>
      </c>
      <c r="E51" s="171"/>
      <c r="F51" s="173" t="str">
        <f t="shared" si="0"/>
        <v>-</v>
      </c>
      <c r="G51" s="173" t="str">
        <f t="shared" si="3"/>
        <v>-</v>
      </c>
      <c r="H51" s="174"/>
      <c r="I51" s="174"/>
      <c r="J51" s="176"/>
      <c r="K51" s="174"/>
      <c r="L51" s="176"/>
      <c r="M51" s="174"/>
      <c r="N51" s="176"/>
      <c r="O51" s="174"/>
      <c r="P51" s="176"/>
      <c r="Q51" s="174"/>
      <c r="R51" s="176"/>
      <c r="S51" s="174"/>
      <c r="T51" s="176"/>
      <c r="U51" s="174"/>
      <c r="V51" s="176"/>
      <c r="W51" s="174"/>
      <c r="X51" s="176"/>
      <c r="Y51" s="174"/>
      <c r="Z51" s="176"/>
      <c r="AA51" s="174"/>
      <c r="AB51" s="176"/>
      <c r="AC51" s="174"/>
      <c r="AD51" s="176"/>
      <c r="AE51" s="174"/>
      <c r="AF51" s="176"/>
      <c r="AG51" s="174"/>
      <c r="AH51" s="14">
        <f t="shared" si="1"/>
        <v>0</v>
      </c>
      <c r="AI51" s="14" t="e">
        <f t="shared" si="2"/>
        <v>#DIV/0!</v>
      </c>
      <c r="AJ51" s="14">
        <f t="shared" si="4"/>
        <v>0</v>
      </c>
      <c r="AK51" s="157" t="b">
        <f t="shared" si="5"/>
        <v>0</v>
      </c>
    </row>
    <row r="52" spans="1:37" ht="27.75" customHeight="1">
      <c r="B52" s="170" t="s">
        <v>214</v>
      </c>
      <c r="C52" s="171"/>
      <c r="D52" s="172" t="s">
        <v>214</v>
      </c>
      <c r="E52" s="171"/>
      <c r="F52" s="173" t="str">
        <f t="shared" si="0"/>
        <v>-</v>
      </c>
      <c r="G52" s="173" t="str">
        <f t="shared" si="3"/>
        <v>-</v>
      </c>
      <c r="H52" s="174"/>
      <c r="I52" s="174"/>
      <c r="J52" s="176"/>
      <c r="K52" s="174"/>
      <c r="L52" s="176"/>
      <c r="M52" s="174"/>
      <c r="N52" s="176"/>
      <c r="O52" s="174"/>
      <c r="P52" s="176"/>
      <c r="Q52" s="174"/>
      <c r="R52" s="176"/>
      <c r="S52" s="174"/>
      <c r="T52" s="176"/>
      <c r="U52" s="174"/>
      <c r="V52" s="176"/>
      <c r="W52" s="174"/>
      <c r="X52" s="176"/>
      <c r="Y52" s="174"/>
      <c r="Z52" s="176"/>
      <c r="AA52" s="174"/>
      <c r="AB52" s="176"/>
      <c r="AC52" s="174"/>
      <c r="AD52" s="176"/>
      <c r="AE52" s="174"/>
      <c r="AF52" s="176"/>
      <c r="AG52" s="174"/>
      <c r="AH52" s="14">
        <f t="shared" si="1"/>
        <v>0</v>
      </c>
      <c r="AI52" s="14" t="e">
        <f t="shared" si="2"/>
        <v>#DIV/0!</v>
      </c>
      <c r="AJ52" s="14">
        <f t="shared" si="4"/>
        <v>0</v>
      </c>
      <c r="AK52" s="157" t="b">
        <f t="shared" si="5"/>
        <v>0</v>
      </c>
    </row>
    <row r="53" spans="1:37" ht="27.75" customHeight="1">
      <c r="B53" s="170" t="s">
        <v>214</v>
      </c>
      <c r="C53" s="171"/>
      <c r="D53" s="172" t="s">
        <v>214</v>
      </c>
      <c r="E53" s="171"/>
      <c r="F53" s="173" t="str">
        <f t="shared" si="0"/>
        <v>-</v>
      </c>
      <c r="G53" s="173" t="str">
        <f t="shared" si="3"/>
        <v>-</v>
      </c>
      <c r="H53" s="174"/>
      <c r="I53" s="174"/>
      <c r="J53" s="176"/>
      <c r="K53" s="174"/>
      <c r="L53" s="176"/>
      <c r="M53" s="174"/>
      <c r="N53" s="176"/>
      <c r="O53" s="174"/>
      <c r="P53" s="176"/>
      <c r="Q53" s="174"/>
      <c r="R53" s="176"/>
      <c r="S53" s="174"/>
      <c r="T53" s="176"/>
      <c r="U53" s="174"/>
      <c r="V53" s="176"/>
      <c r="W53" s="174"/>
      <c r="X53" s="176"/>
      <c r="Y53" s="174"/>
      <c r="Z53" s="176"/>
      <c r="AA53" s="174"/>
      <c r="AB53" s="176"/>
      <c r="AC53" s="174"/>
      <c r="AD53" s="176"/>
      <c r="AE53" s="174"/>
      <c r="AF53" s="176"/>
      <c r="AG53" s="174"/>
      <c r="AH53" s="14">
        <f t="shared" si="1"/>
        <v>0</v>
      </c>
      <c r="AI53" s="14" t="e">
        <f t="shared" si="2"/>
        <v>#DIV/0!</v>
      </c>
      <c r="AJ53" s="14">
        <f t="shared" si="4"/>
        <v>0</v>
      </c>
      <c r="AK53" s="157" t="b">
        <f t="shared" si="5"/>
        <v>0</v>
      </c>
    </row>
    <row r="54" spans="1:37" ht="27.75" customHeight="1">
      <c r="B54" s="170" t="s">
        <v>214</v>
      </c>
      <c r="C54" s="171"/>
      <c r="D54" s="172" t="s">
        <v>214</v>
      </c>
      <c r="E54" s="171"/>
      <c r="F54" s="173" t="str">
        <f t="shared" si="0"/>
        <v>-</v>
      </c>
      <c r="G54" s="173" t="str">
        <f t="shared" si="3"/>
        <v>-</v>
      </c>
      <c r="H54" s="174"/>
      <c r="I54" s="174"/>
      <c r="J54" s="176"/>
      <c r="K54" s="174"/>
      <c r="L54" s="176"/>
      <c r="M54" s="174"/>
      <c r="N54" s="176"/>
      <c r="O54" s="174"/>
      <c r="P54" s="176"/>
      <c r="Q54" s="174"/>
      <c r="R54" s="176"/>
      <c r="S54" s="174"/>
      <c r="T54" s="176"/>
      <c r="U54" s="174"/>
      <c r="V54" s="176"/>
      <c r="W54" s="174"/>
      <c r="X54" s="176"/>
      <c r="Y54" s="174"/>
      <c r="Z54" s="176"/>
      <c r="AA54" s="174"/>
      <c r="AB54" s="176"/>
      <c r="AC54" s="174"/>
      <c r="AD54" s="176"/>
      <c r="AE54" s="174"/>
      <c r="AF54" s="176"/>
      <c r="AG54" s="174"/>
      <c r="AH54" s="14">
        <f t="shared" si="1"/>
        <v>0</v>
      </c>
      <c r="AI54" s="14" t="e">
        <f t="shared" si="2"/>
        <v>#DIV/0!</v>
      </c>
      <c r="AJ54" s="14">
        <f t="shared" si="4"/>
        <v>0</v>
      </c>
      <c r="AK54" s="157" t="b">
        <f t="shared" si="5"/>
        <v>0</v>
      </c>
    </row>
    <row r="55" spans="1:37" ht="3.75" customHeight="1">
      <c r="A55" s="19"/>
      <c r="B55" s="19"/>
      <c r="C55" s="19"/>
      <c r="D55" s="19"/>
      <c r="E55" s="173" t="str">
        <f>IFERROR(IF(AJ55=TRUE,IF(OR($J$16=0,$L$16=0,$N$16=0,$P$16=0,$R$16=0,$T$16=0,$V$16=0,$X$16=0,$Z$16=0,$AB$16=0,$AD$16=0,$AF$16=0,AI55=0,J55=0,L55=0,N55=0,P55=0,R55=0,T55=0,V55=0,X55=0,Z55=0,AB55=0,AD55=0,AF55=0),"-",AI55/(IF(C55="mg/l",1000,IF(C55="ng/l",1000000000,IF(C55="µg/l",1000000,))))),"-"),"-")</f>
        <v>-</v>
      </c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</row>
    <row r="56" spans="1:37" ht="1.5" hidden="1" customHeight="1">
      <c r="A56" s="19"/>
      <c r="C56" s="19"/>
      <c r="D56" s="19"/>
      <c r="E56" s="173" t="str">
        <f>IFERROR(IF(AJ56=TRUE,IF(OR($J$16=0,$L$16=0,$N$16=0,$P$16=0,$R$16=0,$T$16=0,$V$16=0,$X$16=0,$Z$16=0,$AB$16=0,$AD$16=0,$AF$16=0,AI56=0,J56=0,L56=0,N56=0,P56=0,R56=0,T56=0,V56=0,X56=0,Z56=0,AB56=0,AD56=0,AF56=0),"-",AI56/(IF(C56="mg/l",1000,IF(C56="ng/l",1000000000,IF(C56="µg/l",1000000,))))),"-"),"-")</f>
        <v>-</v>
      </c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</row>
    <row r="57" spans="1:37" ht="3" customHeight="1">
      <c r="A57" s="19"/>
      <c r="B57" s="152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</row>
  </sheetData>
  <sheetProtection algorithmName="SHA-512" hashValue="89JqJz4KYKXIN6CPqTU131bYp3wJq/OB+vmir2U99ZflddxN2yiL52NCYSNbktbwB+8ghic8qL4OkeWXReSktw==" saltValue="xr116deuyCZCSn2yxmFMjg==" spinCount="100000" sheet="1" objects="1" scenarios="1"/>
  <mergeCells count="43">
    <mergeCell ref="AD17:AE17"/>
    <mergeCell ref="AF17:AG17"/>
    <mergeCell ref="B16:E17"/>
    <mergeCell ref="F16:G17"/>
    <mergeCell ref="T17:U17"/>
    <mergeCell ref="V17:W17"/>
    <mergeCell ref="X17:Y17"/>
    <mergeCell ref="Z17:AA17"/>
    <mergeCell ref="AB17:AC17"/>
    <mergeCell ref="J17:K17"/>
    <mergeCell ref="L17:M17"/>
    <mergeCell ref="N17:O17"/>
    <mergeCell ref="P17:Q17"/>
    <mergeCell ref="R17:S17"/>
    <mergeCell ref="AD15:AE15"/>
    <mergeCell ref="AF15:AG15"/>
    <mergeCell ref="J16:K16"/>
    <mergeCell ref="L16:M16"/>
    <mergeCell ref="N16:O16"/>
    <mergeCell ref="P16:Q16"/>
    <mergeCell ref="R16:S16"/>
    <mergeCell ref="T16:U16"/>
    <mergeCell ref="V16:W16"/>
    <mergeCell ref="X16:Y16"/>
    <mergeCell ref="Z16:AA16"/>
    <mergeCell ref="AB16:AC16"/>
    <mergeCell ref="AD16:AE16"/>
    <mergeCell ref="AF16:AG16"/>
    <mergeCell ref="T15:U15"/>
    <mergeCell ref="V15:W15"/>
    <mergeCell ref="X15:Y15"/>
    <mergeCell ref="Z15:AA15"/>
    <mergeCell ref="AB15:AC15"/>
    <mergeCell ref="J15:K15"/>
    <mergeCell ref="L15:M15"/>
    <mergeCell ref="N15:O15"/>
    <mergeCell ref="P15:Q15"/>
    <mergeCell ref="R15:S15"/>
    <mergeCell ref="B5:D5"/>
    <mergeCell ref="B6:D6"/>
    <mergeCell ref="B15:D15"/>
    <mergeCell ref="E15:F15"/>
    <mergeCell ref="G15:H15"/>
  </mergeCells>
  <conditionalFormatting sqref="C20:C54">
    <cfRule type="expression" dxfId="14" priority="2">
      <formula>IF($B20="Outro",FALSE,TRUE)</formula>
    </cfRule>
  </conditionalFormatting>
  <conditionalFormatting sqref="E20:E54">
    <cfRule type="expression" dxfId="13" priority="1">
      <formula>IF($D20="Outro",FALSE,TRUE)</formula>
    </cfRule>
  </conditionalFormatting>
  <dataValidations count="6">
    <dataValidation allowBlank="1" showInputMessage="1" showErrorMessage="1" prompt="O título da folha de cálculo encontra-se nesta célula" sqref="B1 I1" xr:uid="{00000000-0002-0000-1900-000000000000}"/>
    <dataValidation type="list" allowBlank="1" showInputMessage="1" showErrorMessage="1" sqref="D9" xr:uid="{00000000-0002-0000-1900-000001000000}">
      <formula1>"&lt;Selecionar&gt;, Águas pluviais, Industrial, Doméstico, Doméstico e Industrial, Todos, Outro"</formula1>
    </dataValidation>
    <dataValidation type="list" allowBlank="1" showInputMessage="1" showErrorMessage="1" sqref="E9 L9" xr:uid="{00000000-0002-0000-1900-000002000000}">
      <formula1>"&lt;Selecionar&gt;,Contínuo,Descontínuo,Outro"</formula1>
    </dataValidation>
    <dataValidation type="list" allowBlank="1" showInputMessage="1" showErrorMessage="1" sqref="K9" xr:uid="{00000000-0002-0000-1900-000003000000}">
      <formula1>"&lt;Selecionar&gt;, Águas pluviais potencialmente contaminadas, Industrial, Doméstico, Doméstico e Industrial, Todos, Outro (identificar nas observações)"</formula1>
    </dataValidation>
    <dataValidation type="whole" operator="lessThanOrEqual" allowBlank="1" showInputMessage="1" showErrorMessage="1" errorTitle="1" error="O número de horas de descarga deverá ser inferior ou igual ao número de horas do mês" sqref="L17:AG17" xr:uid="{00000000-0002-0000-1900-000004000000}">
      <formula1>L18</formula1>
    </dataValidation>
    <dataValidation type="list" allowBlank="1" showInputMessage="1" showErrorMessage="1" error="Selecione &lt;LQ se o valor da monitorização for inferior ao limite de quantificação, &lt;Ld se for inferior ao limite de deteção e deixe em branco ou selecione '-' se for um valor quantificavel." sqref="J20:J54 L20:L54 N20:N54 P20:P54 R20:R54 T20:T54 V20:V54 X20:X54 Z20:Z54 AB20:AB54 AD20:AD54 AF20:AF54" xr:uid="{00000000-0002-0000-1900-000008000000}">
      <formula1>" -,&lt;LQ, &lt;Ld"</formula1>
    </dataValidation>
  </dataValidations>
  <hyperlinks>
    <hyperlink ref="B2" location="Atividade!A1" display="&lt; Voltar ao ínicio" xr:uid="{00000000-0004-0000-1900-000000000000}"/>
    <hyperlink ref="B13" location="topoagua" display="&lt;&lt; Voltar ao topo" xr:uid="{00000000-0004-0000-1900-000001000000}"/>
    <hyperlink ref="B5:D5" location="Listagem_e_caracteristicas_dos_pontos_de_emissão" display="Listagem e caracteristicas dos pontos de emissão" xr:uid="{00000000-0004-0000-1900-000002000000}"/>
    <hyperlink ref="B6:D6" location="Rejeição_em_coletor___preencha_uma_tabela_para_cada_ponto_de_emissão__se_necessário_copie_a_tabela_completa_e_cole_abaixo_da_anterior" display="Rejeição de águas resíduais" xr:uid="{00000000-0004-0000-1900-000003000000}"/>
    <hyperlink ref="B7" location="'ED2'!A1" display="ED1" xr:uid="{00000000-0004-0000-1900-000004000000}"/>
    <hyperlink ref="C7" location="'ED3'!A1" display="ED3" xr:uid="{00000000-0004-0000-1900-000005000000}"/>
    <hyperlink ref="D7" location="'ED4'!A1" display="ED4" xr:uid="{00000000-0004-0000-1900-000006000000}"/>
    <hyperlink ref="E7" location="'ED5'!A1" display="ED5" xr:uid="{00000000-0004-0000-1900-000007000000}"/>
    <hyperlink ref="F7" location="'ED6'!A1" display="ED6" xr:uid="{00000000-0004-0000-1900-000008000000}"/>
    <hyperlink ref="G7" location="'ED7'!A1" display="ED7" xr:uid="{00000000-0004-0000-1900-000009000000}"/>
    <hyperlink ref="H7" location="'ED8'!A1" display="ED8" xr:uid="{00000000-0004-0000-1900-00000A000000}"/>
    <hyperlink ref="I7" location="'ED9'!A1" display="ED9" xr:uid="{00000000-0004-0000-1900-00000B000000}"/>
    <hyperlink ref="J7" location="'ED10'!A1" display="ED10" xr:uid="{00000000-0004-0000-1900-00000C000000}"/>
  </hyperlinks>
  <pageMargins left="0.25" right="0.25" top="0.75" bottom="0.75" header="0.3" footer="0.3"/>
  <pageSetup paperSize="9" scale="30" fitToHeight="0" orientation="landscape"/>
  <rowBreaks count="2" manualBreakCount="2">
    <brk id="9" max="30" man="1"/>
    <brk id="54" max="16383" man="1"/>
  </rowBreaks>
  <drawing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1900-000005000000}">
          <x14:formula1>
            <xm:f>Suporte!$B$6:$B$193</xm:f>
          </x14:formula1>
          <xm:sqref>B55</xm:sqref>
        </x14:dataValidation>
        <x14:dataValidation type="list" allowBlank="1" showInputMessage="1" showErrorMessage="1" xr:uid="{00000000-0002-0000-1900-000006000000}">
          <x14:formula1>
            <xm:f>Suporte!$A$6:$A$23</xm:f>
          </x14:formula1>
          <xm:sqref>C55:D55 D20:D54</xm:sqref>
        </x14:dataValidation>
        <x14:dataValidation type="list" allowBlank="1" showInputMessage="1" showErrorMessage="1" xr:uid="{00000000-0002-0000-1900-000007000000}">
          <x14:formula1>
            <xm:f>Suporte!$T$6:$T$196</xm:f>
          </x14:formula1>
          <xm:sqref>B20:B54</xm:sqref>
        </x14:dataValidation>
      </x14:dataValidation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A1:AQ57"/>
  <sheetViews>
    <sheetView zoomScale="90" zoomScaleNormal="90" workbookViewId="0">
      <selection activeCell="A3" sqref="A3"/>
    </sheetView>
  </sheetViews>
  <sheetFormatPr defaultColWidth="9" defaultRowHeight="15"/>
  <cols>
    <col min="1" max="1" width="3.375" style="14" customWidth="1"/>
    <col min="2" max="2" width="12.125" style="14" customWidth="1"/>
    <col min="3" max="3" width="13.875" style="14" customWidth="1"/>
    <col min="4" max="4" width="15.75" style="14" customWidth="1"/>
    <col min="5" max="5" width="15.875" style="14" customWidth="1"/>
    <col min="6" max="6" width="18.375" style="14" customWidth="1"/>
    <col min="7" max="7" width="12.75" style="14" customWidth="1"/>
    <col min="8" max="8" width="14.875" style="14" customWidth="1"/>
    <col min="9" max="9" width="12.75" style="14" customWidth="1"/>
    <col min="10" max="10" width="8.5" style="14" customWidth="1"/>
    <col min="11" max="11" width="17.625" style="14" customWidth="1"/>
    <col min="12" max="12" width="8.5" style="14" customWidth="1"/>
    <col min="13" max="13" width="17.625" style="14" customWidth="1"/>
    <col min="14" max="14" width="8.5" style="14" customWidth="1"/>
    <col min="15" max="15" width="17.625" style="14" customWidth="1"/>
    <col min="16" max="16" width="8.5" style="14" customWidth="1"/>
    <col min="17" max="17" width="17.625" style="14" customWidth="1"/>
    <col min="18" max="18" width="8.5" style="14" customWidth="1"/>
    <col min="19" max="19" width="17.625" style="14" customWidth="1"/>
    <col min="20" max="20" width="8.5" style="14" customWidth="1"/>
    <col min="21" max="21" width="17.625" style="14" customWidth="1"/>
    <col min="22" max="22" width="8.5" style="14" customWidth="1"/>
    <col min="23" max="23" width="17.625" style="14" customWidth="1"/>
    <col min="24" max="24" width="8.5" style="14" customWidth="1"/>
    <col min="25" max="25" width="17.625" style="14" customWidth="1"/>
    <col min="26" max="26" width="8.5" style="14" customWidth="1"/>
    <col min="27" max="27" width="17.625" style="14" customWidth="1"/>
    <col min="28" max="28" width="8.5" style="14" customWidth="1"/>
    <col min="29" max="29" width="17.625" style="14" customWidth="1"/>
    <col min="30" max="30" width="8.5" style="14" customWidth="1"/>
    <col min="31" max="31" width="17.625" style="14" customWidth="1"/>
    <col min="32" max="32" width="8.5" style="14" customWidth="1"/>
    <col min="33" max="33" width="17.625" style="14" customWidth="1"/>
    <col min="34" max="34" width="9.25" style="14" hidden="1" customWidth="1"/>
    <col min="35" max="35" width="11.75" style="14" hidden="1" customWidth="1"/>
    <col min="36" max="36" width="16.375" style="14" hidden="1" customWidth="1"/>
    <col min="37" max="38" width="9" style="14" hidden="1" customWidth="1"/>
    <col min="39" max="16384" width="9" style="14"/>
  </cols>
  <sheetData>
    <row r="1" spans="1:37" ht="23.25">
      <c r="A1" s="146"/>
      <c r="B1" s="64" t="s">
        <v>632</v>
      </c>
      <c r="C1" s="146"/>
      <c r="D1" s="146"/>
      <c r="E1" s="146"/>
      <c r="F1" s="146"/>
      <c r="G1" s="65" t="s">
        <v>192</v>
      </c>
      <c r="H1" s="36">
        <f>Atividade!L3</f>
        <v>0</v>
      </c>
      <c r="I1" s="66" t="s">
        <v>141</v>
      </c>
      <c r="J1" s="36">
        <f>Atividade!I3</f>
        <v>2021</v>
      </c>
      <c r="K1" s="36"/>
      <c r="L1" s="147"/>
      <c r="M1" s="146"/>
      <c r="N1" s="146"/>
      <c r="O1" s="146"/>
      <c r="P1" s="146"/>
      <c r="Q1" s="146"/>
      <c r="R1" s="146"/>
      <c r="S1" s="146"/>
      <c r="T1" s="146"/>
      <c r="U1" s="146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40"/>
      <c r="AK1" s="40"/>
    </row>
    <row r="2" spans="1:37" ht="15.75">
      <c r="A2" s="148"/>
      <c r="B2" s="69" t="s">
        <v>193</v>
      </c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  <c r="U2" s="148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</row>
    <row r="3" spans="1:37">
      <c r="A3" s="71" t="s">
        <v>194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</row>
    <row r="4" spans="1:37">
      <c r="A4" s="71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</row>
    <row r="5" spans="1:37">
      <c r="A5" s="71"/>
      <c r="B5" s="471" t="s">
        <v>635</v>
      </c>
      <c r="C5" s="471"/>
      <c r="D5" s="471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</row>
    <row r="6" spans="1:37">
      <c r="A6" s="71"/>
      <c r="B6" s="471" t="s">
        <v>636</v>
      </c>
      <c r="C6" s="471"/>
      <c r="D6" s="471"/>
      <c r="E6" s="149"/>
      <c r="F6" s="149"/>
      <c r="G6" s="149"/>
      <c r="H6" s="149"/>
      <c r="I6" s="149"/>
      <c r="J6" s="149"/>
      <c r="K6" s="149"/>
      <c r="L6" s="149"/>
      <c r="M6" s="14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</row>
    <row r="7" spans="1:37" ht="12" customHeight="1">
      <c r="A7" s="71"/>
      <c r="B7" s="149" t="s">
        <v>661</v>
      </c>
      <c r="C7" s="149" t="s">
        <v>171</v>
      </c>
      <c r="D7" s="149" t="s">
        <v>172</v>
      </c>
      <c r="E7" s="149" t="s">
        <v>173</v>
      </c>
      <c r="F7" s="149" t="s">
        <v>174</v>
      </c>
      <c r="G7" s="149" t="s">
        <v>175</v>
      </c>
      <c r="H7" s="149" t="s">
        <v>176</v>
      </c>
      <c r="I7" s="149" t="s">
        <v>177</v>
      </c>
      <c r="J7" s="149" t="s">
        <v>178</v>
      </c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</row>
    <row r="9" spans="1:37" ht="5.25" customHeight="1">
      <c r="A9" s="19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92"/>
      <c r="O9" s="19"/>
      <c r="P9" s="19"/>
      <c r="Q9" s="19"/>
      <c r="R9" s="19"/>
      <c r="S9" s="19"/>
      <c r="T9" s="19"/>
    </row>
    <row r="10" spans="1:37" ht="27" customHeight="1">
      <c r="A10" s="108"/>
      <c r="B10" s="109" t="s">
        <v>644</v>
      </c>
      <c r="C10" s="110"/>
      <c r="D10" s="110"/>
      <c r="E10" s="110"/>
      <c r="F10" s="110"/>
      <c r="G10" s="110"/>
      <c r="H10" s="110"/>
      <c r="I10" s="110"/>
      <c r="J10" s="110"/>
      <c r="K10" s="110"/>
      <c r="L10" s="110"/>
      <c r="M10" s="110"/>
      <c r="N10" s="110"/>
      <c r="O10" s="110"/>
      <c r="P10" s="110"/>
      <c r="Q10" s="110"/>
      <c r="R10" s="110"/>
      <c r="S10" s="110"/>
      <c r="T10" s="110"/>
      <c r="U10" s="110"/>
      <c r="V10" s="110"/>
      <c r="W10" s="110"/>
      <c r="X10" s="110"/>
      <c r="Y10" s="110"/>
      <c r="Z10" s="110"/>
      <c r="AA10" s="110"/>
      <c r="AB10" s="110"/>
      <c r="AC10" s="110"/>
      <c r="AD10" s="110"/>
      <c r="AE10" s="110"/>
      <c r="AF10" s="19"/>
      <c r="AG10" s="19"/>
      <c r="AH10" s="19"/>
      <c r="AI10" s="19"/>
      <c r="AJ10" s="19"/>
      <c r="AK10" s="19"/>
    </row>
    <row r="11" spans="1:37" ht="5.25" customHeight="1">
      <c r="A11" s="19"/>
      <c r="B11" s="90"/>
      <c r="C11" s="150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</row>
    <row r="12" spans="1:37" ht="2.25" customHeight="1">
      <c r="A12" s="19"/>
      <c r="B12" s="151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</row>
    <row r="13" spans="1:37" ht="15" customHeight="1">
      <c r="A13" s="19"/>
      <c r="B13" s="149" t="s">
        <v>278</v>
      </c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</row>
    <row r="14" spans="1:37" ht="15.75">
      <c r="A14" s="19"/>
      <c r="B14" s="84" t="s">
        <v>665</v>
      </c>
      <c r="C14" s="19"/>
      <c r="D14" s="19"/>
      <c r="E14" s="19"/>
      <c r="F14" s="19"/>
      <c r="G14" s="152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</row>
    <row r="15" spans="1:37" ht="60.75" customHeight="1">
      <c r="B15" s="712" t="s">
        <v>646</v>
      </c>
      <c r="C15" s="712"/>
      <c r="D15" s="712"/>
      <c r="E15" s="695"/>
      <c r="F15" s="697"/>
      <c r="G15" s="712" t="s">
        <v>648</v>
      </c>
      <c r="H15" s="712"/>
      <c r="I15" s="125"/>
      <c r="J15" s="794" t="s">
        <v>81</v>
      </c>
      <c r="K15" s="795"/>
      <c r="L15" s="796" t="s">
        <v>82</v>
      </c>
      <c r="M15" s="795"/>
      <c r="N15" s="796" t="s">
        <v>83</v>
      </c>
      <c r="O15" s="795"/>
      <c r="P15" s="796" t="s">
        <v>84</v>
      </c>
      <c r="Q15" s="795"/>
      <c r="R15" s="796" t="s">
        <v>85</v>
      </c>
      <c r="S15" s="795"/>
      <c r="T15" s="796" t="s">
        <v>86</v>
      </c>
      <c r="U15" s="795"/>
      <c r="V15" s="796" t="s">
        <v>87</v>
      </c>
      <c r="W15" s="795"/>
      <c r="X15" s="796" t="s">
        <v>88</v>
      </c>
      <c r="Y15" s="795"/>
      <c r="Z15" s="796" t="s">
        <v>89</v>
      </c>
      <c r="AA15" s="795"/>
      <c r="AB15" s="796" t="s">
        <v>90</v>
      </c>
      <c r="AC15" s="795"/>
      <c r="AD15" s="796" t="s">
        <v>91</v>
      </c>
      <c r="AE15" s="795"/>
      <c r="AF15" s="796" t="s">
        <v>92</v>
      </c>
      <c r="AG15" s="797"/>
      <c r="AH15" s="154" t="s">
        <v>649</v>
      </c>
    </row>
    <row r="16" spans="1:37" ht="39" customHeight="1">
      <c r="B16" s="712" t="s">
        <v>650</v>
      </c>
      <c r="C16" s="712"/>
      <c r="D16" s="712"/>
      <c r="E16" s="712"/>
      <c r="F16" s="805" t="str">
        <f>IF(AK16=TRUE,SUM(J16:AG16),"Caso não disponha dos volumes mensais insira o volume total descarregado na célula I15")</f>
        <v>Caso não disponha dos volumes mensais insira o volume total descarregado na célula I15</v>
      </c>
      <c r="G16" s="806"/>
      <c r="H16" s="155" t="s">
        <v>651</v>
      </c>
      <c r="I16" s="153" t="s">
        <v>652</v>
      </c>
      <c r="J16" s="800"/>
      <c r="K16" s="801"/>
      <c r="L16" s="811"/>
      <c r="M16" s="812"/>
      <c r="N16" s="811"/>
      <c r="O16" s="812"/>
      <c r="P16" s="811"/>
      <c r="Q16" s="812"/>
      <c r="R16" s="811"/>
      <c r="S16" s="812"/>
      <c r="T16" s="811"/>
      <c r="U16" s="812"/>
      <c r="V16" s="811"/>
      <c r="W16" s="812"/>
      <c r="X16" s="811"/>
      <c r="Y16" s="812"/>
      <c r="Z16" s="811"/>
      <c r="AA16" s="812"/>
      <c r="AB16" s="811"/>
      <c r="AC16" s="812"/>
      <c r="AD16" s="811"/>
      <c r="AE16" s="812"/>
      <c r="AF16" s="811"/>
      <c r="AG16" s="813"/>
      <c r="AH16" s="156" t="str">
        <f>IFERROR((AVERAGEIF(K16:AG16,"&gt;0")),"")</f>
        <v/>
      </c>
      <c r="AK16" s="157" t="b">
        <f>IF(AND(J16&gt;0,L16&gt;0,N16&gt;0,P16&gt;0,R16&gt;0,T16&gt;0,V16&gt;0,X16&gt;0,Z16&gt;0,AB16&gt;0,AD16&gt;0,AF16&gt;0),TRUE,FALSE)</f>
        <v>0</v>
      </c>
    </row>
    <row r="17" spans="2:43" ht="47.25" customHeight="1">
      <c r="B17" s="712"/>
      <c r="C17" s="712"/>
      <c r="D17" s="712"/>
      <c r="E17" s="712"/>
      <c r="F17" s="807"/>
      <c r="G17" s="808"/>
      <c r="H17" s="155" t="s">
        <v>653</v>
      </c>
      <c r="I17" s="153" t="s">
        <v>654</v>
      </c>
      <c r="J17" s="809"/>
      <c r="K17" s="810"/>
      <c r="L17" s="802"/>
      <c r="M17" s="803"/>
      <c r="N17" s="802"/>
      <c r="O17" s="803"/>
      <c r="P17" s="802"/>
      <c r="Q17" s="803"/>
      <c r="R17" s="802"/>
      <c r="S17" s="803"/>
      <c r="T17" s="802"/>
      <c r="U17" s="803"/>
      <c r="V17" s="802"/>
      <c r="W17" s="803"/>
      <c r="X17" s="802"/>
      <c r="Y17" s="803"/>
      <c r="Z17" s="802"/>
      <c r="AA17" s="803"/>
      <c r="AB17" s="802"/>
      <c r="AC17" s="803"/>
      <c r="AD17" s="802"/>
      <c r="AE17" s="803"/>
      <c r="AF17" s="802"/>
      <c r="AG17" s="804"/>
      <c r="AH17" s="156" t="str">
        <f>IFERROR(AVERAGEIF(K17:AG17,"&gt;0"),"")</f>
        <v/>
      </c>
    </row>
    <row r="18" spans="2:43" ht="17.25" hidden="1" customHeight="1">
      <c r="B18" s="19"/>
      <c r="C18" s="158" t="s">
        <v>655</v>
      </c>
      <c r="D18" s="159" t="s">
        <v>654</v>
      </c>
      <c r="E18" s="159"/>
      <c r="F18" s="160"/>
      <c r="G18" s="468" t="s">
        <v>656</v>
      </c>
      <c r="H18" s="161"/>
      <c r="I18" s="469" t="s">
        <v>656</v>
      </c>
      <c r="J18" s="161"/>
      <c r="K18" s="162">
        <f>24*31</f>
        <v>744</v>
      </c>
      <c r="L18" s="162"/>
      <c r="M18" s="162">
        <f>24*28</f>
        <v>672</v>
      </c>
      <c r="N18" s="162"/>
      <c r="O18" s="162">
        <f>24*31</f>
        <v>744</v>
      </c>
      <c r="P18" s="162"/>
      <c r="Q18" s="162">
        <f>24*30</f>
        <v>720</v>
      </c>
      <c r="R18" s="162"/>
      <c r="S18" s="162">
        <f>24*31</f>
        <v>744</v>
      </c>
      <c r="T18" s="162"/>
      <c r="U18" s="162">
        <f>24*30</f>
        <v>720</v>
      </c>
      <c r="V18" s="162"/>
      <c r="W18" s="162">
        <f>27*31</f>
        <v>837</v>
      </c>
      <c r="X18" s="162"/>
      <c r="Y18" s="162">
        <f>24*31</f>
        <v>744</v>
      </c>
      <c r="Z18" s="162"/>
      <c r="AA18" s="162">
        <f>24*30</f>
        <v>720</v>
      </c>
      <c r="AB18" s="162"/>
      <c r="AC18" s="162">
        <f>24*31</f>
        <v>744</v>
      </c>
      <c r="AD18" s="162"/>
      <c r="AE18" s="162">
        <f>24*30</f>
        <v>720</v>
      </c>
      <c r="AF18" s="162"/>
      <c r="AG18" s="162">
        <f>24*31</f>
        <v>744</v>
      </c>
      <c r="AH18" s="163">
        <f>(AVERAGEIF(K18:AG18,"&gt;0"))</f>
        <v>737.75</v>
      </c>
    </row>
    <row r="19" spans="2:43" ht="78" customHeight="1">
      <c r="B19" s="164" t="s">
        <v>355</v>
      </c>
      <c r="C19" s="164" t="s">
        <v>356</v>
      </c>
      <c r="D19" s="164" t="s">
        <v>224</v>
      </c>
      <c r="E19" s="164" t="s">
        <v>657</v>
      </c>
      <c r="F19" s="165" t="s">
        <v>658</v>
      </c>
      <c r="G19" s="165" t="s">
        <v>659</v>
      </c>
      <c r="H19" s="166" t="s">
        <v>357</v>
      </c>
      <c r="I19" s="167" t="s">
        <v>660</v>
      </c>
      <c r="J19" s="168" t="s">
        <v>362</v>
      </c>
      <c r="K19" s="169" t="s">
        <v>81</v>
      </c>
      <c r="L19" s="168" t="s">
        <v>362</v>
      </c>
      <c r="M19" s="169" t="s">
        <v>82</v>
      </c>
      <c r="N19" s="168" t="s">
        <v>362</v>
      </c>
      <c r="O19" s="169" t="s">
        <v>83</v>
      </c>
      <c r="P19" s="168" t="s">
        <v>362</v>
      </c>
      <c r="Q19" s="169" t="s">
        <v>84</v>
      </c>
      <c r="R19" s="168" t="s">
        <v>362</v>
      </c>
      <c r="S19" s="169" t="s">
        <v>85</v>
      </c>
      <c r="T19" s="168" t="s">
        <v>362</v>
      </c>
      <c r="U19" s="169" t="s">
        <v>86</v>
      </c>
      <c r="V19" s="168" t="s">
        <v>362</v>
      </c>
      <c r="W19" s="169" t="s">
        <v>87</v>
      </c>
      <c r="X19" s="168" t="s">
        <v>362</v>
      </c>
      <c r="Y19" s="169" t="s">
        <v>88</v>
      </c>
      <c r="Z19" s="168" t="s">
        <v>362</v>
      </c>
      <c r="AA19" s="169" t="s">
        <v>89</v>
      </c>
      <c r="AB19" s="168" t="s">
        <v>362</v>
      </c>
      <c r="AC19" s="169" t="s">
        <v>90</v>
      </c>
      <c r="AD19" s="168" t="s">
        <v>362</v>
      </c>
      <c r="AE19" s="169" t="s">
        <v>91</v>
      </c>
      <c r="AF19" s="168" t="s">
        <v>362</v>
      </c>
      <c r="AG19" s="169" t="s">
        <v>92</v>
      </c>
      <c r="AH19" s="165" t="s">
        <v>649</v>
      </c>
      <c r="AK19" s="157"/>
      <c r="AL19" s="157"/>
      <c r="AM19" s="157"/>
      <c r="AN19" s="157"/>
      <c r="AO19" s="157"/>
      <c r="AP19" s="157"/>
      <c r="AQ19" s="157"/>
    </row>
    <row r="20" spans="2:43" ht="27.75" customHeight="1">
      <c r="B20" s="170" t="s">
        <v>214</v>
      </c>
      <c r="C20" s="171"/>
      <c r="D20" s="172" t="s">
        <v>214</v>
      </c>
      <c r="E20" s="171"/>
      <c r="F20" s="173" t="str">
        <f t="shared" ref="F20:F54" si="0">IFERROR(IF(AK20=TRUE,IF(OR($J$16=0,$L$16=0,$N$16=0,$P$16=0,$R$16=0,$T$16=0,$V$16=0,$X$16=0,$Z$16=0,$AB$16=0,$AD$16=0,$AF$16=0,AJ20=0,K20=0,M20=0,O20=0,Q20=0,S20=0,U20=0,W20=0,Y20=0,AA20=0,AC20=0,AE20=0,AG20=0),"-",AJ20/(IF(D20="mg/l",1000,IF(D20="ng/l",1000000000,IF(D20="µg/l",1000000,))))),"-"),"-")</f>
        <v>-</v>
      </c>
      <c r="G20" s="173" t="str">
        <f>IFERROR(IF(AK20=FALSE,IF($I$15=0,AI20*($F$16)/(IF(D20="mg/l",1000,IF(D20="ng/l",1000000000,IF(D20="µg/l",1000000,)))),AI20*$I$15/(IF(D20="mg/l",1000,IF(D20="ng/l",1000000000,IF(D20="µg/l",1000000,))))),"-"),"-")</f>
        <v>-</v>
      </c>
      <c r="H20" s="174"/>
      <c r="I20" s="175"/>
      <c r="J20" s="176"/>
      <c r="K20" s="174"/>
      <c r="L20" s="176"/>
      <c r="M20" s="174"/>
      <c r="N20" s="176"/>
      <c r="O20" s="174"/>
      <c r="P20" s="176"/>
      <c r="Q20" s="174"/>
      <c r="R20" s="176"/>
      <c r="S20" s="174"/>
      <c r="T20" s="176"/>
      <c r="U20" s="174"/>
      <c r="V20" s="176"/>
      <c r="W20" s="174"/>
      <c r="X20" s="176"/>
      <c r="Y20" s="174"/>
      <c r="Z20" s="176"/>
      <c r="AA20" s="174"/>
      <c r="AB20" s="176"/>
      <c r="AC20" s="174"/>
      <c r="AD20" s="176"/>
      <c r="AE20" s="174"/>
      <c r="AF20" s="176"/>
      <c r="AG20" s="174"/>
      <c r="AH20" s="14">
        <f t="shared" ref="AH20:AH54" si="1">K20*IF(J20="&lt;LQ",(1/2),(IF(J20="&lt;Ld",0,1)))+M20*IF(L20="&lt;LQ",(1/2),(IF(L20="&lt;Ld",0,1)))+O20*IF(N20="&lt;LQ",(1/2),(IF(N20="&lt;Ld",0,1)))+Q20*IF(P20="&lt;LQ",(1/2),(IF(P20="&lt;Ld",0,1)))+S20*IF(R20="&lt;LQ",(1/2),(IF(R20="&lt;Ld",0,1)))+U20*IF(T20="&lt;LQ",(1/2),(IF(T20="&lt;Ld",0,1)))+W20*IF(V20="&lt;LQ",(1/2),(IF(V20="&lt;Ld",0,1)))+Y20*IF(X20="&lt;LQ",(1/2),(IF(X20="&lt;Ld",0,1)))+AA20*IF(Z20="&lt;LQ",(1/2),(IF(Z20="&lt;Ld",0,1)))+AC20*IF(AB20="&lt;LQ",(1/2),(IF(AB20="&lt;Ld",0,1)))+AE20*IF(AD20="&lt;LQ",(1/2),(IF(AD20="&lt;Ld",0,1)))+AG20*IF(AF20="&lt;LQ",(1/2),(IF(AF20="&lt;Ld",0,1)))</f>
        <v>0</v>
      </c>
      <c r="AI20" s="14" t="e">
        <f t="shared" ref="AI20:AI54" si="2">AH20/COUNT(J20:AG20)</f>
        <v>#DIV/0!</v>
      </c>
      <c r="AJ20" s="14">
        <f>K20*$J$16*IF(J20="&lt;LQ",(1/2),(IF(J20="&lt;Ld",0,1)))+M20*$L$16*IF(L20="&lt;LQ",(1/2),(IF(L20="&lt;Ld",0,1)))+O20*$N$16*IF(N20="&lt;LQ",(1/2),(IF(N20="&lt;Ld",0,1)))+Q20*$P$16*IF(P20="&lt;LQ",(1/2),(IF(P20="&lt;Ld",0,1)))+S20*$R$16*IF(R20="&lt;LQ",(1/2),(IF(R20="&lt;Ld",0,1)))+U20*$T$16*IF(T20="&lt;LQ",(1/2),(IF(T20="&lt;Ld",0,1)))+W20*$V$16*IF(V20="&lt;LQ",(1/2),(IF(V20="&lt;Ld",0,1)))+Y20*$X$16*IF(X20="&lt;LQ",(1/2),(IF(X20="&lt;Ld",0,1)))+AA20*$Z$16*IF(Z20="&lt;LQ",(1/2),(IF(Z20="&lt;Ld",0,1)))+AC20*$AB$16*IF(AB20="&lt;LQ",(1/2),(IF(AB20="&lt;Ld",0,1)))+AE20*$AD$16*IF(AD20="&lt;LQ",(1/2),(IF(AD20="&lt;Ld",0,1)))+AG20*$AF$16*IF(AF20="&lt;LQ",(1/2),(IF(AF20="&lt;Ld",0,1)))</f>
        <v>0</v>
      </c>
      <c r="AK20" s="157" t="b">
        <f>IF(AND(K20&gt;0,M20&gt;0,O20&gt;0,Q20&gt;0,S20&gt;0,U20&gt;0,W20&gt;0,Y20&gt;0,AA20&gt;0,AC20&gt;0,AE20&gt;0,AG20&gt;0),TRUE,FALSE)</f>
        <v>0</v>
      </c>
      <c r="AL20" s="157" t="str">
        <f>IF(AK20=TRUE,IF(OR($J$16=0,$L$16=0,$N$16=0,$P$16=0,$R$16=0,$T$16=0,$V$16=0,$X$16=0,$Z$16=0,$AB$16=0,$AD$16=0,$AF$16=0,AJ20=0,K20=0,M20=0,O20=0,Q20=0,S20=0,U20=0,W20=0,Y20=0,AA20=0,AC20=0,AE20=0,AG20=0),"-",AJ20/(IF(D20="mg/l",1000,IF(D20="ng/l",1000000000,IF(D20="µg/l",1000000,))))),"-")</f>
        <v>-</v>
      </c>
      <c r="AM20" s="157"/>
      <c r="AN20" s="157"/>
      <c r="AO20" s="157"/>
      <c r="AP20" s="157"/>
      <c r="AQ20" s="157"/>
    </row>
    <row r="21" spans="2:43" ht="27.75" customHeight="1">
      <c r="B21" s="170" t="s">
        <v>214</v>
      </c>
      <c r="C21" s="171"/>
      <c r="D21" s="172" t="s">
        <v>214</v>
      </c>
      <c r="E21" s="171"/>
      <c r="F21" s="173" t="str">
        <f t="shared" si="0"/>
        <v>-</v>
      </c>
      <c r="G21" s="173" t="str">
        <f t="shared" ref="G21:G54" si="3">IFERROR(IF(AK21=FALSE,IF($I$15=0,AI21*($F$16)/(IF(D21="mg/l",1000,IF(D21="ng/l",1000000000,IF(D21="µg/l",1000000,)))),AI21*$I$15/(IF(D21="mg/l",1000,IF(D21="ng/l",1000000000,IF(D21="µg/l",1000000,))))),"-"),"-")</f>
        <v>-</v>
      </c>
      <c r="H21" s="174"/>
      <c r="I21" s="174"/>
      <c r="J21" s="176"/>
      <c r="K21" s="174"/>
      <c r="L21" s="176"/>
      <c r="M21" s="177"/>
      <c r="N21" s="176"/>
      <c r="O21" s="174"/>
      <c r="P21" s="176"/>
      <c r="Q21" s="174"/>
      <c r="R21" s="176"/>
      <c r="S21" s="174"/>
      <c r="T21" s="176"/>
      <c r="U21" s="174"/>
      <c r="V21" s="176"/>
      <c r="W21" s="174"/>
      <c r="X21" s="176"/>
      <c r="Y21" s="174"/>
      <c r="Z21" s="176"/>
      <c r="AA21" s="174"/>
      <c r="AB21" s="176"/>
      <c r="AC21" s="174"/>
      <c r="AD21" s="176"/>
      <c r="AE21" s="174"/>
      <c r="AF21" s="176"/>
      <c r="AG21" s="174"/>
      <c r="AH21" s="14">
        <f t="shared" si="1"/>
        <v>0</v>
      </c>
      <c r="AI21" s="14" t="e">
        <f t="shared" si="2"/>
        <v>#DIV/0!</v>
      </c>
      <c r="AJ21" s="14">
        <f t="shared" ref="AJ21:AJ54" si="4">K21*$J$16*IF(J21="&lt;LQ",(1/2),(IF(J21="&lt;Ld",0,1)))+M21*$L$16*IF(L21="&lt;LQ",(1/2),(IF(L21="&lt;Ld",0,1)))+O21*$N$16*IF(N21="&lt;LQ",(1/2),(IF(N21="&lt;Ld",0,1)))+Q21*$P$16*IF(P21="&lt;LQ",(1/2),(IF(P21="&lt;Ld",0,1)))+S21*$R$16*IF(R21="&lt;LQ",(1/2),(IF(R21="&lt;Ld",0,1)))+U21*$T$16*IF(T21="&lt;LQ",(1/2),(IF(T21="&lt;Ld",0,1)))+W21*$V$16*IF(V21="&lt;LQ",(1/2),(IF(V21="&lt;Ld",0,1)))+Y21*$X$16*IF(X21="&lt;LQ",(1/2),(IF(X21="&lt;Ld",0,1)))+AA21*$Z$16*IF(Z21="&lt;LQ",(1/2),(IF(Z21="&lt;Ld",0,1)))+AC21*$AB$16*IF(AB21="&lt;LQ",(1/2),(IF(AB21="&lt;Ld",0,1)))+AE21*$AD$16*IF(AD21="&lt;LQ",(1/2),(IF(AD21="&lt;Ld",0,1)))+AG21*$AF$16*IF(AF21="&lt;LQ",(1/2),(IF(AF21="&lt;Ld",0,1)))</f>
        <v>0</v>
      </c>
      <c r="AK21" s="157" t="b">
        <f t="shared" ref="AK21:AK54" si="5">IF(AND(K21&gt;0,M21&gt;0,O21&gt;0,Q21&gt;0,S21&gt;0,U21&gt;0,W21&gt;0,Y21&gt;0,AA21&gt;0,AC21&gt;0,AE21&gt;0,AG21&gt;0),TRUE,FALSE)</f>
        <v>0</v>
      </c>
      <c r="AL21" s="157" t="str">
        <f t="shared" ref="AL21:AL27" si="6">IF(AK21=TRUE,IF(OR($J$16=0,$L$16=0,$N$16=0,$P$16=0,$R$16=0,$T$16=0,$V$16=0,$X$16=0,$Z$16=0,$AB$16=0,$AD$16=0,$AF$16=0,AJ21=0,K21=0,M21=0,O21=0,Q21=0,S21=0,U21=0,W21=0,Y21=0,AA21=0,AC21=0,AE21=0,AG21=0),"-",AJ21/(IF(D21="mg/l",1000,IF(D21="ng/l",1000000000,IF(D21="µg/l",1000000,))))),"-")</f>
        <v>-</v>
      </c>
      <c r="AM21" s="157"/>
      <c r="AN21" s="157"/>
      <c r="AO21" s="157"/>
      <c r="AP21" s="157"/>
      <c r="AQ21" s="157"/>
    </row>
    <row r="22" spans="2:43" ht="27.75" customHeight="1">
      <c r="B22" s="170" t="s">
        <v>214</v>
      </c>
      <c r="C22" s="171"/>
      <c r="D22" s="172" t="s">
        <v>214</v>
      </c>
      <c r="E22" s="171"/>
      <c r="F22" s="173" t="str">
        <f t="shared" si="0"/>
        <v>-</v>
      </c>
      <c r="G22" s="173" t="str">
        <f t="shared" si="3"/>
        <v>-</v>
      </c>
      <c r="H22" s="174"/>
      <c r="I22" s="174"/>
      <c r="J22" s="176"/>
      <c r="K22" s="174"/>
      <c r="L22" s="176"/>
      <c r="M22" s="174"/>
      <c r="N22" s="176"/>
      <c r="O22" s="174"/>
      <c r="P22" s="176"/>
      <c r="Q22" s="174"/>
      <c r="R22" s="176"/>
      <c r="S22" s="174"/>
      <c r="T22" s="176"/>
      <c r="U22" s="174"/>
      <c r="V22" s="176"/>
      <c r="W22" s="174"/>
      <c r="X22" s="176"/>
      <c r="Y22" s="174"/>
      <c r="Z22" s="176"/>
      <c r="AA22" s="174"/>
      <c r="AB22" s="176"/>
      <c r="AC22" s="174"/>
      <c r="AD22" s="176"/>
      <c r="AE22" s="174"/>
      <c r="AF22" s="176"/>
      <c r="AG22" s="174"/>
      <c r="AH22" s="14">
        <f t="shared" si="1"/>
        <v>0</v>
      </c>
      <c r="AI22" s="14" t="e">
        <f t="shared" si="2"/>
        <v>#DIV/0!</v>
      </c>
      <c r="AJ22" s="14">
        <f t="shared" si="4"/>
        <v>0</v>
      </c>
      <c r="AK22" s="157" t="b">
        <f t="shared" si="5"/>
        <v>0</v>
      </c>
      <c r="AL22" s="157" t="str">
        <f t="shared" si="6"/>
        <v>-</v>
      </c>
      <c r="AM22" s="157"/>
      <c r="AN22" s="157"/>
      <c r="AO22" s="157"/>
      <c r="AP22" s="157"/>
      <c r="AQ22" s="157"/>
    </row>
    <row r="23" spans="2:43" ht="27.75" customHeight="1">
      <c r="B23" s="170" t="s">
        <v>214</v>
      </c>
      <c r="C23" s="171"/>
      <c r="D23" s="172" t="s">
        <v>214</v>
      </c>
      <c r="E23" s="171"/>
      <c r="F23" s="173" t="str">
        <f t="shared" si="0"/>
        <v>-</v>
      </c>
      <c r="G23" s="173" t="str">
        <f t="shared" si="3"/>
        <v>-</v>
      </c>
      <c r="H23" s="174"/>
      <c r="I23" s="174"/>
      <c r="J23" s="176"/>
      <c r="K23" s="174"/>
      <c r="L23" s="176"/>
      <c r="M23" s="174"/>
      <c r="N23" s="176"/>
      <c r="O23" s="174"/>
      <c r="P23" s="176"/>
      <c r="Q23" s="174"/>
      <c r="R23" s="176"/>
      <c r="S23" s="174"/>
      <c r="T23" s="176"/>
      <c r="U23" s="174"/>
      <c r="V23" s="176"/>
      <c r="W23" s="174"/>
      <c r="X23" s="176"/>
      <c r="Y23" s="174"/>
      <c r="Z23" s="176"/>
      <c r="AA23" s="174"/>
      <c r="AB23" s="176"/>
      <c r="AC23" s="174"/>
      <c r="AD23" s="176"/>
      <c r="AE23" s="174"/>
      <c r="AF23" s="176"/>
      <c r="AG23" s="174"/>
      <c r="AH23" s="14">
        <f t="shared" si="1"/>
        <v>0</v>
      </c>
      <c r="AI23" s="14" t="e">
        <f t="shared" si="2"/>
        <v>#DIV/0!</v>
      </c>
      <c r="AJ23" s="14">
        <f t="shared" si="4"/>
        <v>0</v>
      </c>
      <c r="AK23" s="157" t="b">
        <f t="shared" si="5"/>
        <v>0</v>
      </c>
      <c r="AL23" s="157" t="str">
        <f t="shared" si="6"/>
        <v>-</v>
      </c>
      <c r="AM23" s="157"/>
      <c r="AN23" s="157"/>
      <c r="AO23" s="157"/>
      <c r="AP23" s="157"/>
      <c r="AQ23" s="157"/>
    </row>
    <row r="24" spans="2:43" ht="27.75" customHeight="1">
      <c r="B24" s="170" t="s">
        <v>214</v>
      </c>
      <c r="C24" s="171"/>
      <c r="D24" s="172" t="s">
        <v>214</v>
      </c>
      <c r="E24" s="171"/>
      <c r="F24" s="173" t="str">
        <f t="shared" si="0"/>
        <v>-</v>
      </c>
      <c r="G24" s="173" t="str">
        <f t="shared" si="3"/>
        <v>-</v>
      </c>
      <c r="H24" s="174"/>
      <c r="I24" s="174"/>
      <c r="J24" s="176"/>
      <c r="K24" s="174"/>
      <c r="L24" s="176"/>
      <c r="M24" s="174"/>
      <c r="N24" s="176"/>
      <c r="O24" s="174"/>
      <c r="P24" s="176"/>
      <c r="Q24" s="174"/>
      <c r="R24" s="176"/>
      <c r="S24" s="174"/>
      <c r="T24" s="176"/>
      <c r="U24" s="174"/>
      <c r="V24" s="176"/>
      <c r="W24" s="174"/>
      <c r="X24" s="176"/>
      <c r="Y24" s="174"/>
      <c r="Z24" s="176"/>
      <c r="AA24" s="174"/>
      <c r="AB24" s="176"/>
      <c r="AC24" s="174"/>
      <c r="AD24" s="176"/>
      <c r="AE24" s="174"/>
      <c r="AF24" s="176"/>
      <c r="AG24" s="174"/>
      <c r="AH24" s="14">
        <f t="shared" si="1"/>
        <v>0</v>
      </c>
      <c r="AI24" s="14" t="e">
        <f t="shared" si="2"/>
        <v>#DIV/0!</v>
      </c>
      <c r="AJ24" s="14">
        <f t="shared" si="4"/>
        <v>0</v>
      </c>
      <c r="AK24" s="157" t="b">
        <f t="shared" si="5"/>
        <v>0</v>
      </c>
      <c r="AL24" s="157" t="str">
        <f t="shared" si="6"/>
        <v>-</v>
      </c>
      <c r="AM24" s="157"/>
      <c r="AN24" s="157"/>
      <c r="AO24" s="157"/>
      <c r="AP24" s="157"/>
      <c r="AQ24" s="157"/>
    </row>
    <row r="25" spans="2:43" ht="27.75" customHeight="1">
      <c r="B25" s="170" t="s">
        <v>214</v>
      </c>
      <c r="C25" s="171"/>
      <c r="D25" s="172" t="s">
        <v>214</v>
      </c>
      <c r="E25" s="171"/>
      <c r="F25" s="173" t="str">
        <f t="shared" si="0"/>
        <v>-</v>
      </c>
      <c r="G25" s="173" t="str">
        <f t="shared" si="3"/>
        <v>-</v>
      </c>
      <c r="H25" s="174"/>
      <c r="I25" s="174"/>
      <c r="J25" s="176"/>
      <c r="K25" s="174"/>
      <c r="L25" s="176"/>
      <c r="M25" s="174"/>
      <c r="N25" s="176"/>
      <c r="O25" s="174"/>
      <c r="P25" s="176"/>
      <c r="Q25" s="174"/>
      <c r="R25" s="176"/>
      <c r="S25" s="174"/>
      <c r="T25" s="176"/>
      <c r="U25" s="174"/>
      <c r="V25" s="176"/>
      <c r="W25" s="174"/>
      <c r="X25" s="176"/>
      <c r="Y25" s="174"/>
      <c r="Z25" s="176"/>
      <c r="AA25" s="174"/>
      <c r="AB25" s="176"/>
      <c r="AC25" s="174"/>
      <c r="AD25" s="176"/>
      <c r="AE25" s="174"/>
      <c r="AF25" s="176"/>
      <c r="AG25" s="174"/>
      <c r="AH25" s="14">
        <f t="shared" si="1"/>
        <v>0</v>
      </c>
      <c r="AI25" s="14" t="e">
        <f t="shared" si="2"/>
        <v>#DIV/0!</v>
      </c>
      <c r="AJ25" s="14">
        <f t="shared" si="4"/>
        <v>0</v>
      </c>
      <c r="AK25" s="157" t="b">
        <f t="shared" si="5"/>
        <v>0</v>
      </c>
      <c r="AL25" s="157" t="str">
        <f t="shared" si="6"/>
        <v>-</v>
      </c>
      <c r="AM25" s="157"/>
      <c r="AN25" s="157"/>
      <c r="AO25" s="157"/>
      <c r="AP25" s="157"/>
      <c r="AQ25" s="157"/>
    </row>
    <row r="26" spans="2:43" ht="27.75" customHeight="1">
      <c r="B26" s="170" t="s">
        <v>214</v>
      </c>
      <c r="C26" s="171"/>
      <c r="D26" s="172" t="s">
        <v>214</v>
      </c>
      <c r="E26" s="171"/>
      <c r="F26" s="173" t="str">
        <f t="shared" si="0"/>
        <v>-</v>
      </c>
      <c r="G26" s="173" t="str">
        <f t="shared" si="3"/>
        <v>-</v>
      </c>
      <c r="H26" s="174"/>
      <c r="I26" s="174"/>
      <c r="J26" s="176"/>
      <c r="K26" s="174"/>
      <c r="L26" s="176"/>
      <c r="M26" s="174"/>
      <c r="N26" s="176"/>
      <c r="O26" s="174"/>
      <c r="P26" s="176"/>
      <c r="Q26" s="174"/>
      <c r="R26" s="176"/>
      <c r="S26" s="174"/>
      <c r="T26" s="176"/>
      <c r="U26" s="174"/>
      <c r="V26" s="176"/>
      <c r="W26" s="174"/>
      <c r="X26" s="176"/>
      <c r="Y26" s="174"/>
      <c r="Z26" s="176"/>
      <c r="AA26" s="174"/>
      <c r="AB26" s="176"/>
      <c r="AC26" s="174"/>
      <c r="AD26" s="176"/>
      <c r="AE26" s="174"/>
      <c r="AF26" s="176"/>
      <c r="AG26" s="174"/>
      <c r="AH26" s="14">
        <f t="shared" si="1"/>
        <v>0</v>
      </c>
      <c r="AI26" s="14" t="e">
        <f t="shared" si="2"/>
        <v>#DIV/0!</v>
      </c>
      <c r="AJ26" s="14">
        <f t="shared" si="4"/>
        <v>0</v>
      </c>
      <c r="AK26" s="157" t="b">
        <f t="shared" si="5"/>
        <v>0</v>
      </c>
      <c r="AL26" s="157" t="str">
        <f t="shared" si="6"/>
        <v>-</v>
      </c>
      <c r="AM26" s="157"/>
      <c r="AN26" s="157"/>
      <c r="AO26" s="157"/>
      <c r="AP26" s="157"/>
      <c r="AQ26" s="157"/>
    </row>
    <row r="27" spans="2:43" ht="27.75" customHeight="1">
      <c r="B27" s="170" t="s">
        <v>214</v>
      </c>
      <c r="C27" s="171"/>
      <c r="D27" s="172" t="s">
        <v>214</v>
      </c>
      <c r="E27" s="171"/>
      <c r="F27" s="173" t="str">
        <f t="shared" si="0"/>
        <v>-</v>
      </c>
      <c r="G27" s="173" t="str">
        <f t="shared" si="3"/>
        <v>-</v>
      </c>
      <c r="H27" s="174"/>
      <c r="I27" s="174"/>
      <c r="J27" s="176"/>
      <c r="K27" s="174"/>
      <c r="L27" s="176"/>
      <c r="M27" s="174"/>
      <c r="N27" s="176"/>
      <c r="O27" s="174"/>
      <c r="P27" s="176"/>
      <c r="Q27" s="174"/>
      <c r="R27" s="176"/>
      <c r="S27" s="174"/>
      <c r="T27" s="176"/>
      <c r="U27" s="174"/>
      <c r="V27" s="176"/>
      <c r="W27" s="174"/>
      <c r="X27" s="176"/>
      <c r="Y27" s="174"/>
      <c r="Z27" s="176"/>
      <c r="AA27" s="174"/>
      <c r="AB27" s="176"/>
      <c r="AC27" s="174"/>
      <c r="AD27" s="176"/>
      <c r="AE27" s="174"/>
      <c r="AF27" s="176"/>
      <c r="AG27" s="174"/>
      <c r="AH27" s="14">
        <f t="shared" si="1"/>
        <v>0</v>
      </c>
      <c r="AI27" s="14" t="e">
        <f t="shared" si="2"/>
        <v>#DIV/0!</v>
      </c>
      <c r="AJ27" s="14">
        <f t="shared" si="4"/>
        <v>0</v>
      </c>
      <c r="AK27" s="157" t="b">
        <f t="shared" si="5"/>
        <v>0</v>
      </c>
      <c r="AL27" s="157" t="str">
        <f t="shared" si="6"/>
        <v>-</v>
      </c>
      <c r="AM27" s="157"/>
      <c r="AN27" s="157"/>
      <c r="AO27" s="157"/>
      <c r="AP27" s="157"/>
      <c r="AQ27" s="157"/>
    </row>
    <row r="28" spans="2:43" ht="27.75" customHeight="1">
      <c r="B28" s="170" t="s">
        <v>214</v>
      </c>
      <c r="C28" s="171"/>
      <c r="D28" s="172" t="s">
        <v>214</v>
      </c>
      <c r="E28" s="171"/>
      <c r="F28" s="173" t="str">
        <f t="shared" si="0"/>
        <v>-</v>
      </c>
      <c r="G28" s="173" t="str">
        <f t="shared" si="3"/>
        <v>-</v>
      </c>
      <c r="H28" s="174"/>
      <c r="I28" s="174"/>
      <c r="J28" s="176"/>
      <c r="K28" s="174"/>
      <c r="L28" s="176"/>
      <c r="M28" s="174"/>
      <c r="N28" s="176"/>
      <c r="O28" s="174"/>
      <c r="P28" s="176"/>
      <c r="Q28" s="174"/>
      <c r="R28" s="176"/>
      <c r="S28" s="174"/>
      <c r="T28" s="176"/>
      <c r="U28" s="174"/>
      <c r="V28" s="176"/>
      <c r="W28" s="174"/>
      <c r="X28" s="176"/>
      <c r="Y28" s="174"/>
      <c r="Z28" s="176"/>
      <c r="AA28" s="174"/>
      <c r="AB28" s="176"/>
      <c r="AC28" s="174"/>
      <c r="AD28" s="176"/>
      <c r="AE28" s="174"/>
      <c r="AF28" s="176"/>
      <c r="AG28" s="174"/>
      <c r="AH28" s="14">
        <f t="shared" si="1"/>
        <v>0</v>
      </c>
      <c r="AI28" s="14" t="e">
        <f t="shared" si="2"/>
        <v>#DIV/0!</v>
      </c>
      <c r="AJ28" s="14">
        <f t="shared" si="4"/>
        <v>0</v>
      </c>
      <c r="AK28" s="157" t="b">
        <f t="shared" si="5"/>
        <v>0</v>
      </c>
      <c r="AL28" s="157"/>
      <c r="AM28" s="157"/>
      <c r="AN28" s="157"/>
      <c r="AO28" s="157"/>
      <c r="AP28" s="157"/>
      <c r="AQ28" s="157"/>
    </row>
    <row r="29" spans="2:43" ht="27.75" customHeight="1">
      <c r="B29" s="170" t="s">
        <v>214</v>
      </c>
      <c r="C29" s="171"/>
      <c r="D29" s="172" t="s">
        <v>214</v>
      </c>
      <c r="E29" s="171"/>
      <c r="F29" s="173" t="str">
        <f t="shared" si="0"/>
        <v>-</v>
      </c>
      <c r="G29" s="173" t="str">
        <f t="shared" si="3"/>
        <v>-</v>
      </c>
      <c r="H29" s="174"/>
      <c r="I29" s="174"/>
      <c r="J29" s="176"/>
      <c r="K29" s="174"/>
      <c r="L29" s="176"/>
      <c r="M29" s="174"/>
      <c r="N29" s="176"/>
      <c r="O29" s="174"/>
      <c r="P29" s="176"/>
      <c r="Q29" s="174"/>
      <c r="R29" s="176"/>
      <c r="S29" s="174"/>
      <c r="T29" s="176"/>
      <c r="U29" s="174"/>
      <c r="V29" s="176"/>
      <c r="W29" s="174"/>
      <c r="X29" s="176"/>
      <c r="Y29" s="174"/>
      <c r="Z29" s="176"/>
      <c r="AA29" s="174"/>
      <c r="AB29" s="176"/>
      <c r="AC29" s="174"/>
      <c r="AD29" s="176"/>
      <c r="AE29" s="174"/>
      <c r="AF29" s="176"/>
      <c r="AG29" s="174"/>
      <c r="AH29" s="14">
        <f t="shared" si="1"/>
        <v>0</v>
      </c>
      <c r="AI29" s="14" t="e">
        <f t="shared" si="2"/>
        <v>#DIV/0!</v>
      </c>
      <c r="AJ29" s="14">
        <f t="shared" si="4"/>
        <v>0</v>
      </c>
      <c r="AK29" s="157" t="b">
        <f t="shared" si="5"/>
        <v>0</v>
      </c>
      <c r="AL29" s="157"/>
      <c r="AM29" s="157"/>
      <c r="AN29" s="157"/>
      <c r="AO29" s="157"/>
      <c r="AP29" s="157"/>
      <c r="AQ29" s="157"/>
    </row>
    <row r="30" spans="2:43" ht="27.75" customHeight="1">
      <c r="B30" s="170" t="s">
        <v>214</v>
      </c>
      <c r="C30" s="171"/>
      <c r="D30" s="172" t="s">
        <v>214</v>
      </c>
      <c r="E30" s="171"/>
      <c r="F30" s="173" t="str">
        <f t="shared" si="0"/>
        <v>-</v>
      </c>
      <c r="G30" s="173" t="str">
        <f t="shared" si="3"/>
        <v>-</v>
      </c>
      <c r="H30" s="174"/>
      <c r="I30" s="174"/>
      <c r="J30" s="176"/>
      <c r="K30" s="174"/>
      <c r="L30" s="176"/>
      <c r="M30" s="174"/>
      <c r="N30" s="176"/>
      <c r="O30" s="174"/>
      <c r="P30" s="176"/>
      <c r="Q30" s="174"/>
      <c r="R30" s="176"/>
      <c r="S30" s="174"/>
      <c r="T30" s="176"/>
      <c r="U30" s="174"/>
      <c r="V30" s="176"/>
      <c r="W30" s="174"/>
      <c r="X30" s="176"/>
      <c r="Y30" s="174"/>
      <c r="Z30" s="176"/>
      <c r="AA30" s="174"/>
      <c r="AB30" s="176"/>
      <c r="AC30" s="174"/>
      <c r="AD30" s="176"/>
      <c r="AE30" s="174"/>
      <c r="AF30" s="176"/>
      <c r="AG30" s="174"/>
      <c r="AH30" s="14">
        <f t="shared" si="1"/>
        <v>0</v>
      </c>
      <c r="AI30" s="14" t="e">
        <f t="shared" si="2"/>
        <v>#DIV/0!</v>
      </c>
      <c r="AJ30" s="14">
        <f t="shared" si="4"/>
        <v>0</v>
      </c>
      <c r="AK30" s="157" t="b">
        <f t="shared" si="5"/>
        <v>0</v>
      </c>
      <c r="AL30" s="157"/>
      <c r="AM30" s="157"/>
      <c r="AN30" s="157"/>
      <c r="AO30" s="157"/>
      <c r="AP30" s="157"/>
      <c r="AQ30" s="157"/>
    </row>
    <row r="31" spans="2:43" ht="27.75" customHeight="1">
      <c r="B31" s="170" t="s">
        <v>214</v>
      </c>
      <c r="C31" s="171"/>
      <c r="D31" s="172" t="s">
        <v>214</v>
      </c>
      <c r="E31" s="171"/>
      <c r="F31" s="173" t="str">
        <f t="shared" si="0"/>
        <v>-</v>
      </c>
      <c r="G31" s="173" t="str">
        <f t="shared" si="3"/>
        <v>-</v>
      </c>
      <c r="H31" s="174"/>
      <c r="I31" s="174"/>
      <c r="J31" s="176"/>
      <c r="K31" s="174"/>
      <c r="L31" s="176"/>
      <c r="M31" s="174"/>
      <c r="N31" s="176"/>
      <c r="O31" s="174"/>
      <c r="P31" s="176"/>
      <c r="Q31" s="174"/>
      <c r="R31" s="176"/>
      <c r="S31" s="174"/>
      <c r="T31" s="176"/>
      <c r="U31" s="174"/>
      <c r="V31" s="176"/>
      <c r="W31" s="174"/>
      <c r="X31" s="176"/>
      <c r="Y31" s="174"/>
      <c r="Z31" s="176"/>
      <c r="AA31" s="174"/>
      <c r="AB31" s="176"/>
      <c r="AC31" s="174"/>
      <c r="AD31" s="176"/>
      <c r="AE31" s="174"/>
      <c r="AF31" s="176"/>
      <c r="AG31" s="174"/>
      <c r="AH31" s="14">
        <f t="shared" si="1"/>
        <v>0</v>
      </c>
      <c r="AI31" s="14" t="e">
        <f t="shared" si="2"/>
        <v>#DIV/0!</v>
      </c>
      <c r="AJ31" s="14">
        <f t="shared" si="4"/>
        <v>0</v>
      </c>
      <c r="AK31" s="157" t="b">
        <f t="shared" si="5"/>
        <v>0</v>
      </c>
      <c r="AM31" s="157"/>
    </row>
    <row r="32" spans="2:43" ht="27.75" customHeight="1">
      <c r="B32" s="170" t="s">
        <v>214</v>
      </c>
      <c r="C32" s="171"/>
      <c r="D32" s="172" t="s">
        <v>214</v>
      </c>
      <c r="E32" s="171"/>
      <c r="F32" s="173" t="str">
        <f t="shared" si="0"/>
        <v>-</v>
      </c>
      <c r="G32" s="173" t="str">
        <f t="shared" si="3"/>
        <v>-</v>
      </c>
      <c r="H32" s="174"/>
      <c r="I32" s="174"/>
      <c r="J32" s="176"/>
      <c r="K32" s="174"/>
      <c r="L32" s="176"/>
      <c r="M32" s="174"/>
      <c r="N32" s="176"/>
      <c r="O32" s="174"/>
      <c r="P32" s="176"/>
      <c r="Q32" s="174"/>
      <c r="R32" s="176"/>
      <c r="S32" s="174"/>
      <c r="T32" s="176"/>
      <c r="U32" s="174"/>
      <c r="V32" s="176"/>
      <c r="W32" s="174"/>
      <c r="X32" s="176"/>
      <c r="Y32" s="174"/>
      <c r="Z32" s="176"/>
      <c r="AA32" s="174"/>
      <c r="AB32" s="176"/>
      <c r="AC32" s="174"/>
      <c r="AD32" s="176"/>
      <c r="AE32" s="174"/>
      <c r="AF32" s="176"/>
      <c r="AG32" s="174"/>
      <c r="AH32" s="14">
        <f t="shared" si="1"/>
        <v>0</v>
      </c>
      <c r="AI32" s="14" t="e">
        <f t="shared" si="2"/>
        <v>#DIV/0!</v>
      </c>
      <c r="AJ32" s="14">
        <f t="shared" si="4"/>
        <v>0</v>
      </c>
      <c r="AK32" s="157" t="b">
        <f t="shared" si="5"/>
        <v>0</v>
      </c>
      <c r="AM32" s="157"/>
    </row>
    <row r="33" spans="2:39" ht="27.75" customHeight="1">
      <c r="B33" s="170" t="s">
        <v>214</v>
      </c>
      <c r="C33" s="171"/>
      <c r="D33" s="172" t="s">
        <v>214</v>
      </c>
      <c r="E33" s="171"/>
      <c r="F33" s="173" t="str">
        <f t="shared" si="0"/>
        <v>-</v>
      </c>
      <c r="G33" s="173" t="str">
        <f t="shared" si="3"/>
        <v>-</v>
      </c>
      <c r="H33" s="174"/>
      <c r="I33" s="174"/>
      <c r="J33" s="176"/>
      <c r="K33" s="174"/>
      <c r="L33" s="176"/>
      <c r="M33" s="174"/>
      <c r="N33" s="176"/>
      <c r="O33" s="174"/>
      <c r="P33" s="176"/>
      <c r="Q33" s="174"/>
      <c r="R33" s="176"/>
      <c r="S33" s="174"/>
      <c r="T33" s="176"/>
      <c r="U33" s="174"/>
      <c r="V33" s="176"/>
      <c r="W33" s="174"/>
      <c r="X33" s="176"/>
      <c r="Y33" s="174"/>
      <c r="Z33" s="176"/>
      <c r="AA33" s="174"/>
      <c r="AB33" s="176"/>
      <c r="AC33" s="174"/>
      <c r="AD33" s="176"/>
      <c r="AE33" s="174"/>
      <c r="AF33" s="176"/>
      <c r="AG33" s="174"/>
      <c r="AH33" s="14">
        <f t="shared" si="1"/>
        <v>0</v>
      </c>
      <c r="AI33" s="14" t="e">
        <f t="shared" si="2"/>
        <v>#DIV/0!</v>
      </c>
      <c r="AJ33" s="14">
        <f t="shared" si="4"/>
        <v>0</v>
      </c>
      <c r="AK33" s="157" t="b">
        <f t="shared" si="5"/>
        <v>0</v>
      </c>
      <c r="AM33" s="157"/>
    </row>
    <row r="34" spans="2:39" ht="27.75" customHeight="1">
      <c r="B34" s="170" t="s">
        <v>214</v>
      </c>
      <c r="C34" s="171"/>
      <c r="D34" s="172" t="s">
        <v>214</v>
      </c>
      <c r="E34" s="171"/>
      <c r="F34" s="173" t="str">
        <f t="shared" si="0"/>
        <v>-</v>
      </c>
      <c r="G34" s="173" t="str">
        <f t="shared" si="3"/>
        <v>-</v>
      </c>
      <c r="H34" s="174"/>
      <c r="I34" s="174"/>
      <c r="J34" s="176"/>
      <c r="K34" s="174"/>
      <c r="L34" s="176"/>
      <c r="M34" s="174"/>
      <c r="N34" s="176"/>
      <c r="O34" s="174"/>
      <c r="P34" s="176"/>
      <c r="Q34" s="174"/>
      <c r="R34" s="176"/>
      <c r="S34" s="174"/>
      <c r="T34" s="176"/>
      <c r="U34" s="174"/>
      <c r="V34" s="176"/>
      <c r="W34" s="174"/>
      <c r="X34" s="176"/>
      <c r="Y34" s="174"/>
      <c r="Z34" s="176"/>
      <c r="AA34" s="174"/>
      <c r="AB34" s="176"/>
      <c r="AC34" s="174"/>
      <c r="AD34" s="176"/>
      <c r="AE34" s="174"/>
      <c r="AF34" s="176"/>
      <c r="AG34" s="174"/>
      <c r="AH34" s="14">
        <f t="shared" si="1"/>
        <v>0</v>
      </c>
      <c r="AI34" s="14" t="e">
        <f t="shared" si="2"/>
        <v>#DIV/0!</v>
      </c>
      <c r="AJ34" s="14">
        <f t="shared" si="4"/>
        <v>0</v>
      </c>
      <c r="AK34" s="157" t="b">
        <f t="shared" si="5"/>
        <v>0</v>
      </c>
      <c r="AM34" s="157"/>
    </row>
    <row r="35" spans="2:39" ht="27.75" customHeight="1">
      <c r="B35" s="170" t="s">
        <v>214</v>
      </c>
      <c r="C35" s="171"/>
      <c r="D35" s="172" t="s">
        <v>214</v>
      </c>
      <c r="E35" s="171"/>
      <c r="F35" s="173" t="str">
        <f t="shared" si="0"/>
        <v>-</v>
      </c>
      <c r="G35" s="173" t="str">
        <f t="shared" si="3"/>
        <v>-</v>
      </c>
      <c r="H35" s="174"/>
      <c r="I35" s="174"/>
      <c r="J35" s="176"/>
      <c r="K35" s="174"/>
      <c r="L35" s="176"/>
      <c r="M35" s="174"/>
      <c r="N35" s="176"/>
      <c r="O35" s="174"/>
      <c r="P35" s="176"/>
      <c r="Q35" s="174"/>
      <c r="R35" s="176"/>
      <c r="S35" s="174"/>
      <c r="T35" s="176"/>
      <c r="U35" s="174"/>
      <c r="V35" s="176"/>
      <c r="W35" s="174"/>
      <c r="X35" s="176"/>
      <c r="Y35" s="174"/>
      <c r="Z35" s="176"/>
      <c r="AA35" s="174"/>
      <c r="AB35" s="176"/>
      <c r="AC35" s="174"/>
      <c r="AD35" s="176"/>
      <c r="AE35" s="174"/>
      <c r="AF35" s="176"/>
      <c r="AG35" s="174"/>
      <c r="AH35" s="14">
        <f t="shared" si="1"/>
        <v>0</v>
      </c>
      <c r="AI35" s="14" t="e">
        <f t="shared" si="2"/>
        <v>#DIV/0!</v>
      </c>
      <c r="AJ35" s="14">
        <f t="shared" si="4"/>
        <v>0</v>
      </c>
      <c r="AK35" s="157" t="b">
        <f t="shared" si="5"/>
        <v>0</v>
      </c>
      <c r="AM35" s="157"/>
    </row>
    <row r="36" spans="2:39" ht="27.75" customHeight="1">
      <c r="B36" s="170" t="s">
        <v>214</v>
      </c>
      <c r="C36" s="171"/>
      <c r="D36" s="172" t="s">
        <v>214</v>
      </c>
      <c r="E36" s="171"/>
      <c r="F36" s="173" t="str">
        <f t="shared" si="0"/>
        <v>-</v>
      </c>
      <c r="G36" s="173" t="str">
        <f t="shared" si="3"/>
        <v>-</v>
      </c>
      <c r="H36" s="174"/>
      <c r="I36" s="174"/>
      <c r="J36" s="176"/>
      <c r="K36" s="174"/>
      <c r="L36" s="176"/>
      <c r="M36" s="174"/>
      <c r="N36" s="176"/>
      <c r="O36" s="174"/>
      <c r="P36" s="176"/>
      <c r="Q36" s="174"/>
      <c r="R36" s="176"/>
      <c r="S36" s="174"/>
      <c r="T36" s="176"/>
      <c r="U36" s="174"/>
      <c r="V36" s="176"/>
      <c r="W36" s="174"/>
      <c r="X36" s="176"/>
      <c r="Y36" s="174"/>
      <c r="Z36" s="176"/>
      <c r="AA36" s="174"/>
      <c r="AB36" s="176"/>
      <c r="AC36" s="174"/>
      <c r="AD36" s="176"/>
      <c r="AE36" s="174"/>
      <c r="AF36" s="176"/>
      <c r="AG36" s="174"/>
      <c r="AH36" s="14">
        <f t="shared" si="1"/>
        <v>0</v>
      </c>
      <c r="AI36" s="14" t="e">
        <f t="shared" si="2"/>
        <v>#DIV/0!</v>
      </c>
      <c r="AJ36" s="14">
        <f t="shared" si="4"/>
        <v>0</v>
      </c>
      <c r="AK36" s="157" t="b">
        <f t="shared" si="5"/>
        <v>0</v>
      </c>
    </row>
    <row r="37" spans="2:39" ht="27.75" customHeight="1">
      <c r="B37" s="170" t="s">
        <v>214</v>
      </c>
      <c r="C37" s="171"/>
      <c r="D37" s="172" t="s">
        <v>214</v>
      </c>
      <c r="E37" s="171"/>
      <c r="F37" s="173" t="str">
        <f t="shared" si="0"/>
        <v>-</v>
      </c>
      <c r="G37" s="173" t="str">
        <f t="shared" si="3"/>
        <v>-</v>
      </c>
      <c r="H37" s="174"/>
      <c r="I37" s="174"/>
      <c r="J37" s="176"/>
      <c r="K37" s="174"/>
      <c r="L37" s="176"/>
      <c r="M37" s="174"/>
      <c r="N37" s="176"/>
      <c r="O37" s="174"/>
      <c r="P37" s="176"/>
      <c r="Q37" s="174"/>
      <c r="R37" s="176"/>
      <c r="S37" s="174"/>
      <c r="T37" s="176"/>
      <c r="U37" s="174"/>
      <c r="V37" s="176"/>
      <c r="W37" s="174"/>
      <c r="X37" s="176"/>
      <c r="Y37" s="174"/>
      <c r="Z37" s="176"/>
      <c r="AA37" s="174"/>
      <c r="AB37" s="176"/>
      <c r="AC37" s="174"/>
      <c r="AD37" s="176"/>
      <c r="AE37" s="174"/>
      <c r="AF37" s="176"/>
      <c r="AG37" s="174"/>
      <c r="AH37" s="14">
        <f t="shared" si="1"/>
        <v>0</v>
      </c>
      <c r="AI37" s="14" t="e">
        <f t="shared" si="2"/>
        <v>#DIV/0!</v>
      </c>
      <c r="AJ37" s="14">
        <f t="shared" si="4"/>
        <v>0</v>
      </c>
      <c r="AK37" s="157" t="b">
        <f t="shared" si="5"/>
        <v>0</v>
      </c>
    </row>
    <row r="38" spans="2:39" ht="27.75" customHeight="1">
      <c r="B38" s="170" t="s">
        <v>214</v>
      </c>
      <c r="C38" s="171"/>
      <c r="D38" s="172" t="s">
        <v>214</v>
      </c>
      <c r="E38" s="171"/>
      <c r="F38" s="173" t="str">
        <f t="shared" si="0"/>
        <v>-</v>
      </c>
      <c r="G38" s="173" t="str">
        <f t="shared" si="3"/>
        <v>-</v>
      </c>
      <c r="H38" s="174"/>
      <c r="I38" s="174"/>
      <c r="J38" s="176"/>
      <c r="K38" s="174"/>
      <c r="L38" s="176"/>
      <c r="M38" s="174"/>
      <c r="N38" s="176"/>
      <c r="O38" s="174"/>
      <c r="P38" s="176"/>
      <c r="Q38" s="174"/>
      <c r="R38" s="176"/>
      <c r="S38" s="174"/>
      <c r="T38" s="176"/>
      <c r="U38" s="174"/>
      <c r="V38" s="176"/>
      <c r="W38" s="174"/>
      <c r="X38" s="176"/>
      <c r="Y38" s="174"/>
      <c r="Z38" s="176"/>
      <c r="AA38" s="174"/>
      <c r="AB38" s="176"/>
      <c r="AC38" s="174"/>
      <c r="AD38" s="176"/>
      <c r="AE38" s="174"/>
      <c r="AF38" s="176"/>
      <c r="AG38" s="174"/>
      <c r="AH38" s="14">
        <f t="shared" si="1"/>
        <v>0</v>
      </c>
      <c r="AI38" s="14" t="e">
        <f t="shared" si="2"/>
        <v>#DIV/0!</v>
      </c>
      <c r="AJ38" s="14">
        <f t="shared" si="4"/>
        <v>0</v>
      </c>
      <c r="AK38" s="157" t="b">
        <f t="shared" si="5"/>
        <v>0</v>
      </c>
    </row>
    <row r="39" spans="2:39" ht="27.75" customHeight="1">
      <c r="B39" s="170" t="s">
        <v>214</v>
      </c>
      <c r="C39" s="171"/>
      <c r="D39" s="172" t="s">
        <v>214</v>
      </c>
      <c r="E39" s="171"/>
      <c r="F39" s="173" t="str">
        <f t="shared" si="0"/>
        <v>-</v>
      </c>
      <c r="G39" s="173" t="str">
        <f t="shared" si="3"/>
        <v>-</v>
      </c>
      <c r="H39" s="174"/>
      <c r="I39" s="174"/>
      <c r="J39" s="176"/>
      <c r="K39" s="174"/>
      <c r="L39" s="176"/>
      <c r="M39" s="174"/>
      <c r="N39" s="176"/>
      <c r="O39" s="174"/>
      <c r="P39" s="176"/>
      <c r="Q39" s="174"/>
      <c r="R39" s="176"/>
      <c r="S39" s="174"/>
      <c r="T39" s="176"/>
      <c r="U39" s="174"/>
      <c r="V39" s="176"/>
      <c r="W39" s="174"/>
      <c r="X39" s="176"/>
      <c r="Y39" s="174"/>
      <c r="Z39" s="176"/>
      <c r="AA39" s="174"/>
      <c r="AB39" s="176"/>
      <c r="AC39" s="174"/>
      <c r="AD39" s="176"/>
      <c r="AE39" s="174"/>
      <c r="AF39" s="176"/>
      <c r="AG39" s="174"/>
      <c r="AH39" s="14">
        <f t="shared" si="1"/>
        <v>0</v>
      </c>
      <c r="AI39" s="14" t="e">
        <f t="shared" si="2"/>
        <v>#DIV/0!</v>
      </c>
      <c r="AJ39" s="14">
        <f t="shared" si="4"/>
        <v>0</v>
      </c>
      <c r="AK39" s="157" t="b">
        <f t="shared" si="5"/>
        <v>0</v>
      </c>
    </row>
    <row r="40" spans="2:39" ht="27.75" customHeight="1">
      <c r="B40" s="170" t="s">
        <v>214</v>
      </c>
      <c r="C40" s="171"/>
      <c r="D40" s="172" t="s">
        <v>214</v>
      </c>
      <c r="E40" s="171"/>
      <c r="F40" s="173" t="str">
        <f t="shared" si="0"/>
        <v>-</v>
      </c>
      <c r="G40" s="173" t="str">
        <f t="shared" si="3"/>
        <v>-</v>
      </c>
      <c r="H40" s="174"/>
      <c r="I40" s="174"/>
      <c r="J40" s="176"/>
      <c r="K40" s="174"/>
      <c r="L40" s="176"/>
      <c r="M40" s="174"/>
      <c r="N40" s="176"/>
      <c r="O40" s="174"/>
      <c r="P40" s="176"/>
      <c r="Q40" s="174"/>
      <c r="R40" s="176"/>
      <c r="S40" s="174"/>
      <c r="T40" s="176"/>
      <c r="U40" s="174"/>
      <c r="V40" s="176"/>
      <c r="W40" s="174"/>
      <c r="X40" s="176"/>
      <c r="Y40" s="174"/>
      <c r="Z40" s="176"/>
      <c r="AA40" s="174"/>
      <c r="AB40" s="176"/>
      <c r="AC40" s="174"/>
      <c r="AD40" s="176"/>
      <c r="AE40" s="174"/>
      <c r="AF40" s="176"/>
      <c r="AG40" s="174"/>
      <c r="AH40" s="14">
        <f t="shared" si="1"/>
        <v>0</v>
      </c>
      <c r="AI40" s="14" t="e">
        <f t="shared" si="2"/>
        <v>#DIV/0!</v>
      </c>
      <c r="AJ40" s="14">
        <f t="shared" si="4"/>
        <v>0</v>
      </c>
      <c r="AK40" s="157" t="b">
        <f t="shared" si="5"/>
        <v>0</v>
      </c>
    </row>
    <row r="41" spans="2:39" ht="27.75" customHeight="1">
      <c r="B41" s="170" t="s">
        <v>214</v>
      </c>
      <c r="C41" s="171"/>
      <c r="D41" s="172" t="s">
        <v>214</v>
      </c>
      <c r="E41" s="171"/>
      <c r="F41" s="173" t="str">
        <f t="shared" si="0"/>
        <v>-</v>
      </c>
      <c r="G41" s="173" t="str">
        <f t="shared" si="3"/>
        <v>-</v>
      </c>
      <c r="H41" s="174"/>
      <c r="I41" s="174"/>
      <c r="J41" s="176"/>
      <c r="K41" s="174"/>
      <c r="L41" s="176"/>
      <c r="M41" s="174"/>
      <c r="N41" s="176"/>
      <c r="O41" s="174"/>
      <c r="P41" s="176"/>
      <c r="Q41" s="174"/>
      <c r="R41" s="176"/>
      <c r="S41" s="174"/>
      <c r="T41" s="176"/>
      <c r="U41" s="174"/>
      <c r="V41" s="176"/>
      <c r="W41" s="174"/>
      <c r="X41" s="176"/>
      <c r="Y41" s="174"/>
      <c r="Z41" s="176"/>
      <c r="AA41" s="174"/>
      <c r="AB41" s="176"/>
      <c r="AC41" s="174"/>
      <c r="AD41" s="176"/>
      <c r="AE41" s="174"/>
      <c r="AF41" s="176"/>
      <c r="AG41" s="174"/>
      <c r="AH41" s="14">
        <f t="shared" si="1"/>
        <v>0</v>
      </c>
      <c r="AI41" s="14" t="e">
        <f t="shared" si="2"/>
        <v>#DIV/0!</v>
      </c>
      <c r="AJ41" s="14">
        <f t="shared" si="4"/>
        <v>0</v>
      </c>
      <c r="AK41" s="157" t="b">
        <f t="shared" si="5"/>
        <v>0</v>
      </c>
    </row>
    <row r="42" spans="2:39" ht="27.75" customHeight="1">
      <c r="B42" s="170" t="s">
        <v>214</v>
      </c>
      <c r="C42" s="171"/>
      <c r="D42" s="172" t="s">
        <v>214</v>
      </c>
      <c r="E42" s="171"/>
      <c r="F42" s="173" t="str">
        <f t="shared" si="0"/>
        <v>-</v>
      </c>
      <c r="G42" s="173" t="str">
        <f t="shared" si="3"/>
        <v>-</v>
      </c>
      <c r="H42" s="174"/>
      <c r="I42" s="174"/>
      <c r="J42" s="176"/>
      <c r="K42" s="174"/>
      <c r="L42" s="176"/>
      <c r="M42" s="174"/>
      <c r="N42" s="176"/>
      <c r="O42" s="174"/>
      <c r="P42" s="176"/>
      <c r="Q42" s="174"/>
      <c r="R42" s="176"/>
      <c r="S42" s="174"/>
      <c r="T42" s="176"/>
      <c r="U42" s="174"/>
      <c r="V42" s="176"/>
      <c r="W42" s="174"/>
      <c r="X42" s="176"/>
      <c r="Y42" s="174"/>
      <c r="Z42" s="176"/>
      <c r="AA42" s="174"/>
      <c r="AB42" s="176"/>
      <c r="AC42" s="174"/>
      <c r="AD42" s="176"/>
      <c r="AE42" s="174"/>
      <c r="AF42" s="176"/>
      <c r="AG42" s="174"/>
      <c r="AH42" s="14">
        <f t="shared" si="1"/>
        <v>0</v>
      </c>
      <c r="AI42" s="14" t="e">
        <f t="shared" si="2"/>
        <v>#DIV/0!</v>
      </c>
      <c r="AJ42" s="14">
        <f t="shared" si="4"/>
        <v>0</v>
      </c>
      <c r="AK42" s="157" t="b">
        <f t="shared" si="5"/>
        <v>0</v>
      </c>
    </row>
    <row r="43" spans="2:39" ht="27.75" customHeight="1">
      <c r="B43" s="170" t="s">
        <v>214</v>
      </c>
      <c r="C43" s="171"/>
      <c r="D43" s="172" t="s">
        <v>214</v>
      </c>
      <c r="E43" s="171"/>
      <c r="F43" s="173" t="str">
        <f t="shared" si="0"/>
        <v>-</v>
      </c>
      <c r="G43" s="173" t="str">
        <f t="shared" si="3"/>
        <v>-</v>
      </c>
      <c r="H43" s="174"/>
      <c r="I43" s="174"/>
      <c r="J43" s="176"/>
      <c r="K43" s="174"/>
      <c r="L43" s="176"/>
      <c r="M43" s="174"/>
      <c r="N43" s="176"/>
      <c r="O43" s="174"/>
      <c r="P43" s="176"/>
      <c r="Q43" s="174"/>
      <c r="R43" s="176"/>
      <c r="S43" s="174"/>
      <c r="T43" s="176"/>
      <c r="U43" s="174"/>
      <c r="V43" s="176"/>
      <c r="W43" s="174"/>
      <c r="X43" s="176"/>
      <c r="Y43" s="174"/>
      <c r="Z43" s="176"/>
      <c r="AA43" s="174"/>
      <c r="AB43" s="176"/>
      <c r="AC43" s="174"/>
      <c r="AD43" s="176"/>
      <c r="AE43" s="174"/>
      <c r="AF43" s="176"/>
      <c r="AG43" s="174"/>
      <c r="AH43" s="14">
        <f t="shared" si="1"/>
        <v>0</v>
      </c>
      <c r="AI43" s="14" t="e">
        <f t="shared" si="2"/>
        <v>#DIV/0!</v>
      </c>
      <c r="AJ43" s="14">
        <f t="shared" si="4"/>
        <v>0</v>
      </c>
      <c r="AK43" s="157" t="b">
        <f t="shared" si="5"/>
        <v>0</v>
      </c>
    </row>
    <row r="44" spans="2:39" ht="27.75" customHeight="1">
      <c r="B44" s="170" t="s">
        <v>214</v>
      </c>
      <c r="C44" s="171"/>
      <c r="D44" s="172" t="s">
        <v>214</v>
      </c>
      <c r="E44" s="171"/>
      <c r="F44" s="173" t="str">
        <f t="shared" si="0"/>
        <v>-</v>
      </c>
      <c r="G44" s="173" t="str">
        <f t="shared" si="3"/>
        <v>-</v>
      </c>
      <c r="H44" s="174"/>
      <c r="I44" s="174"/>
      <c r="J44" s="176"/>
      <c r="K44" s="174"/>
      <c r="L44" s="176"/>
      <c r="M44" s="174"/>
      <c r="N44" s="176"/>
      <c r="O44" s="174"/>
      <c r="P44" s="176"/>
      <c r="Q44" s="174"/>
      <c r="R44" s="176"/>
      <c r="S44" s="174"/>
      <c r="T44" s="176"/>
      <c r="U44" s="174"/>
      <c r="V44" s="176"/>
      <c r="W44" s="174"/>
      <c r="X44" s="176"/>
      <c r="Y44" s="174"/>
      <c r="Z44" s="176"/>
      <c r="AA44" s="174"/>
      <c r="AB44" s="176"/>
      <c r="AC44" s="174"/>
      <c r="AD44" s="176"/>
      <c r="AE44" s="174"/>
      <c r="AF44" s="176"/>
      <c r="AG44" s="174"/>
      <c r="AH44" s="14">
        <f t="shared" si="1"/>
        <v>0</v>
      </c>
      <c r="AI44" s="14" t="e">
        <f t="shared" si="2"/>
        <v>#DIV/0!</v>
      </c>
      <c r="AJ44" s="14">
        <f t="shared" si="4"/>
        <v>0</v>
      </c>
      <c r="AK44" s="157" t="b">
        <f t="shared" si="5"/>
        <v>0</v>
      </c>
    </row>
    <row r="45" spans="2:39" ht="27.75" customHeight="1">
      <c r="B45" s="170" t="s">
        <v>214</v>
      </c>
      <c r="C45" s="171"/>
      <c r="D45" s="172" t="s">
        <v>214</v>
      </c>
      <c r="E45" s="171"/>
      <c r="F45" s="173" t="str">
        <f t="shared" si="0"/>
        <v>-</v>
      </c>
      <c r="G45" s="173" t="str">
        <f t="shared" si="3"/>
        <v>-</v>
      </c>
      <c r="H45" s="174"/>
      <c r="I45" s="174"/>
      <c r="J45" s="176"/>
      <c r="K45" s="174"/>
      <c r="L45" s="176"/>
      <c r="M45" s="174"/>
      <c r="N45" s="176"/>
      <c r="O45" s="174"/>
      <c r="P45" s="176"/>
      <c r="Q45" s="174"/>
      <c r="R45" s="176"/>
      <c r="S45" s="174"/>
      <c r="T45" s="176"/>
      <c r="U45" s="174"/>
      <c r="V45" s="176"/>
      <c r="W45" s="174"/>
      <c r="X45" s="176"/>
      <c r="Y45" s="174"/>
      <c r="Z45" s="176"/>
      <c r="AA45" s="174"/>
      <c r="AB45" s="176"/>
      <c r="AC45" s="174"/>
      <c r="AD45" s="176"/>
      <c r="AE45" s="174"/>
      <c r="AF45" s="176"/>
      <c r="AG45" s="174"/>
      <c r="AH45" s="14">
        <f t="shared" si="1"/>
        <v>0</v>
      </c>
      <c r="AI45" s="14" t="e">
        <f t="shared" si="2"/>
        <v>#DIV/0!</v>
      </c>
      <c r="AJ45" s="14">
        <f t="shared" si="4"/>
        <v>0</v>
      </c>
      <c r="AK45" s="157" t="b">
        <f t="shared" si="5"/>
        <v>0</v>
      </c>
    </row>
    <row r="46" spans="2:39" ht="27.75" customHeight="1">
      <c r="B46" s="170" t="s">
        <v>214</v>
      </c>
      <c r="C46" s="171"/>
      <c r="D46" s="172" t="s">
        <v>214</v>
      </c>
      <c r="E46" s="171"/>
      <c r="F46" s="173" t="str">
        <f t="shared" si="0"/>
        <v>-</v>
      </c>
      <c r="G46" s="173" t="str">
        <f t="shared" si="3"/>
        <v>-</v>
      </c>
      <c r="H46" s="174"/>
      <c r="I46" s="174"/>
      <c r="J46" s="176"/>
      <c r="K46" s="174"/>
      <c r="L46" s="176"/>
      <c r="M46" s="174"/>
      <c r="N46" s="176"/>
      <c r="O46" s="174"/>
      <c r="P46" s="176"/>
      <c r="Q46" s="174"/>
      <c r="R46" s="176"/>
      <c r="S46" s="174"/>
      <c r="T46" s="176"/>
      <c r="U46" s="174"/>
      <c r="V46" s="176"/>
      <c r="W46" s="174"/>
      <c r="X46" s="176"/>
      <c r="Y46" s="174"/>
      <c r="Z46" s="176"/>
      <c r="AA46" s="174"/>
      <c r="AB46" s="176"/>
      <c r="AC46" s="174"/>
      <c r="AD46" s="176"/>
      <c r="AE46" s="174"/>
      <c r="AF46" s="176"/>
      <c r="AG46" s="174"/>
      <c r="AH46" s="14">
        <f t="shared" si="1"/>
        <v>0</v>
      </c>
      <c r="AI46" s="14" t="e">
        <f t="shared" si="2"/>
        <v>#DIV/0!</v>
      </c>
      <c r="AJ46" s="14">
        <f t="shared" si="4"/>
        <v>0</v>
      </c>
      <c r="AK46" s="157" t="b">
        <f t="shared" si="5"/>
        <v>0</v>
      </c>
    </row>
    <row r="47" spans="2:39" ht="27.75" customHeight="1">
      <c r="B47" s="170" t="s">
        <v>214</v>
      </c>
      <c r="C47" s="171"/>
      <c r="D47" s="172" t="s">
        <v>214</v>
      </c>
      <c r="E47" s="171"/>
      <c r="F47" s="173" t="str">
        <f t="shared" si="0"/>
        <v>-</v>
      </c>
      <c r="G47" s="173" t="str">
        <f t="shared" si="3"/>
        <v>-</v>
      </c>
      <c r="H47" s="174"/>
      <c r="I47" s="174"/>
      <c r="J47" s="176"/>
      <c r="K47" s="174"/>
      <c r="L47" s="176"/>
      <c r="M47" s="174"/>
      <c r="N47" s="176"/>
      <c r="O47" s="174"/>
      <c r="P47" s="176"/>
      <c r="Q47" s="174"/>
      <c r="R47" s="176"/>
      <c r="S47" s="174"/>
      <c r="T47" s="176"/>
      <c r="U47" s="174"/>
      <c r="V47" s="176"/>
      <c r="W47" s="174"/>
      <c r="X47" s="176"/>
      <c r="Y47" s="174"/>
      <c r="Z47" s="176"/>
      <c r="AA47" s="174"/>
      <c r="AB47" s="176"/>
      <c r="AC47" s="174"/>
      <c r="AD47" s="176"/>
      <c r="AE47" s="174"/>
      <c r="AF47" s="176"/>
      <c r="AG47" s="174"/>
      <c r="AH47" s="14">
        <f t="shared" si="1"/>
        <v>0</v>
      </c>
      <c r="AI47" s="14" t="e">
        <f t="shared" si="2"/>
        <v>#DIV/0!</v>
      </c>
      <c r="AJ47" s="14">
        <f t="shared" si="4"/>
        <v>0</v>
      </c>
      <c r="AK47" s="157" t="b">
        <f t="shared" si="5"/>
        <v>0</v>
      </c>
    </row>
    <row r="48" spans="2:39" ht="27.75" customHeight="1">
      <c r="B48" s="170" t="s">
        <v>214</v>
      </c>
      <c r="C48" s="171"/>
      <c r="D48" s="172" t="s">
        <v>214</v>
      </c>
      <c r="E48" s="171"/>
      <c r="F48" s="173" t="str">
        <f t="shared" si="0"/>
        <v>-</v>
      </c>
      <c r="G48" s="173" t="str">
        <f t="shared" si="3"/>
        <v>-</v>
      </c>
      <c r="H48" s="174"/>
      <c r="I48" s="174"/>
      <c r="J48" s="176"/>
      <c r="K48" s="174"/>
      <c r="L48" s="176"/>
      <c r="M48" s="174"/>
      <c r="N48" s="176"/>
      <c r="O48" s="174"/>
      <c r="P48" s="176"/>
      <c r="Q48" s="174"/>
      <c r="R48" s="176"/>
      <c r="S48" s="174"/>
      <c r="T48" s="176"/>
      <c r="U48" s="174"/>
      <c r="V48" s="176"/>
      <c r="W48" s="174"/>
      <c r="X48" s="176"/>
      <c r="Y48" s="174"/>
      <c r="Z48" s="176"/>
      <c r="AA48" s="174"/>
      <c r="AB48" s="176"/>
      <c r="AC48" s="174"/>
      <c r="AD48" s="176"/>
      <c r="AE48" s="174"/>
      <c r="AF48" s="176"/>
      <c r="AG48" s="174"/>
      <c r="AH48" s="14">
        <f t="shared" si="1"/>
        <v>0</v>
      </c>
      <c r="AI48" s="14" t="e">
        <f t="shared" si="2"/>
        <v>#DIV/0!</v>
      </c>
      <c r="AJ48" s="14">
        <f t="shared" si="4"/>
        <v>0</v>
      </c>
      <c r="AK48" s="157" t="b">
        <f t="shared" si="5"/>
        <v>0</v>
      </c>
    </row>
    <row r="49" spans="1:37" ht="27.75" customHeight="1">
      <c r="B49" s="170" t="s">
        <v>214</v>
      </c>
      <c r="C49" s="171"/>
      <c r="D49" s="172" t="s">
        <v>214</v>
      </c>
      <c r="E49" s="171"/>
      <c r="F49" s="173" t="str">
        <f t="shared" si="0"/>
        <v>-</v>
      </c>
      <c r="G49" s="173" t="str">
        <f t="shared" si="3"/>
        <v>-</v>
      </c>
      <c r="H49" s="174"/>
      <c r="I49" s="174"/>
      <c r="J49" s="176"/>
      <c r="K49" s="174"/>
      <c r="L49" s="176"/>
      <c r="M49" s="174"/>
      <c r="N49" s="176"/>
      <c r="O49" s="174"/>
      <c r="P49" s="176"/>
      <c r="Q49" s="174"/>
      <c r="R49" s="176"/>
      <c r="S49" s="174"/>
      <c r="T49" s="176"/>
      <c r="U49" s="174"/>
      <c r="V49" s="176"/>
      <c r="W49" s="174"/>
      <c r="X49" s="176"/>
      <c r="Y49" s="174"/>
      <c r="Z49" s="176"/>
      <c r="AA49" s="174"/>
      <c r="AB49" s="176"/>
      <c r="AC49" s="174"/>
      <c r="AD49" s="176"/>
      <c r="AE49" s="174"/>
      <c r="AF49" s="176"/>
      <c r="AG49" s="174"/>
      <c r="AH49" s="14">
        <f t="shared" si="1"/>
        <v>0</v>
      </c>
      <c r="AI49" s="14" t="e">
        <f t="shared" si="2"/>
        <v>#DIV/0!</v>
      </c>
      <c r="AJ49" s="14">
        <f t="shared" si="4"/>
        <v>0</v>
      </c>
      <c r="AK49" s="157" t="b">
        <f t="shared" si="5"/>
        <v>0</v>
      </c>
    </row>
    <row r="50" spans="1:37" ht="27.75" customHeight="1">
      <c r="B50" s="170" t="s">
        <v>214</v>
      </c>
      <c r="C50" s="171"/>
      <c r="D50" s="172" t="s">
        <v>214</v>
      </c>
      <c r="E50" s="171"/>
      <c r="F50" s="173" t="str">
        <f t="shared" si="0"/>
        <v>-</v>
      </c>
      <c r="G50" s="173" t="str">
        <f t="shared" si="3"/>
        <v>-</v>
      </c>
      <c r="H50" s="174"/>
      <c r="I50" s="174"/>
      <c r="J50" s="176"/>
      <c r="K50" s="174"/>
      <c r="L50" s="176"/>
      <c r="M50" s="174"/>
      <c r="N50" s="176"/>
      <c r="O50" s="174"/>
      <c r="P50" s="176"/>
      <c r="Q50" s="174"/>
      <c r="R50" s="176"/>
      <c r="S50" s="174"/>
      <c r="T50" s="176"/>
      <c r="U50" s="174"/>
      <c r="V50" s="176"/>
      <c r="W50" s="174"/>
      <c r="X50" s="176"/>
      <c r="Y50" s="174"/>
      <c r="Z50" s="176"/>
      <c r="AA50" s="174"/>
      <c r="AB50" s="176"/>
      <c r="AC50" s="174"/>
      <c r="AD50" s="176"/>
      <c r="AE50" s="174"/>
      <c r="AF50" s="176"/>
      <c r="AG50" s="174"/>
      <c r="AH50" s="14">
        <f t="shared" si="1"/>
        <v>0</v>
      </c>
      <c r="AI50" s="14" t="e">
        <f t="shared" si="2"/>
        <v>#DIV/0!</v>
      </c>
      <c r="AJ50" s="14">
        <f t="shared" si="4"/>
        <v>0</v>
      </c>
      <c r="AK50" s="157" t="b">
        <f t="shared" si="5"/>
        <v>0</v>
      </c>
    </row>
    <row r="51" spans="1:37" ht="27.75" customHeight="1">
      <c r="B51" s="170" t="s">
        <v>214</v>
      </c>
      <c r="C51" s="171"/>
      <c r="D51" s="172" t="s">
        <v>214</v>
      </c>
      <c r="E51" s="171"/>
      <c r="F51" s="173" t="str">
        <f t="shared" si="0"/>
        <v>-</v>
      </c>
      <c r="G51" s="173" t="str">
        <f t="shared" si="3"/>
        <v>-</v>
      </c>
      <c r="H51" s="174"/>
      <c r="I51" s="174"/>
      <c r="J51" s="176"/>
      <c r="K51" s="174"/>
      <c r="L51" s="176"/>
      <c r="M51" s="174"/>
      <c r="N51" s="176"/>
      <c r="O51" s="174"/>
      <c r="P51" s="176"/>
      <c r="Q51" s="174"/>
      <c r="R51" s="176"/>
      <c r="S51" s="174"/>
      <c r="T51" s="176"/>
      <c r="U51" s="174"/>
      <c r="V51" s="176"/>
      <c r="W51" s="174"/>
      <c r="X51" s="176"/>
      <c r="Y51" s="174"/>
      <c r="Z51" s="176"/>
      <c r="AA51" s="174"/>
      <c r="AB51" s="176"/>
      <c r="AC51" s="174"/>
      <c r="AD51" s="176"/>
      <c r="AE51" s="174"/>
      <c r="AF51" s="176"/>
      <c r="AG51" s="174"/>
      <c r="AH51" s="14">
        <f t="shared" si="1"/>
        <v>0</v>
      </c>
      <c r="AI51" s="14" t="e">
        <f t="shared" si="2"/>
        <v>#DIV/0!</v>
      </c>
      <c r="AJ51" s="14">
        <f t="shared" si="4"/>
        <v>0</v>
      </c>
      <c r="AK51" s="157" t="b">
        <f t="shared" si="5"/>
        <v>0</v>
      </c>
    </row>
    <row r="52" spans="1:37" ht="27.75" customHeight="1">
      <c r="B52" s="170" t="s">
        <v>214</v>
      </c>
      <c r="C52" s="171"/>
      <c r="D52" s="172" t="s">
        <v>214</v>
      </c>
      <c r="E52" s="171"/>
      <c r="F52" s="173" t="str">
        <f t="shared" si="0"/>
        <v>-</v>
      </c>
      <c r="G52" s="173" t="str">
        <f t="shared" si="3"/>
        <v>-</v>
      </c>
      <c r="H52" s="174"/>
      <c r="I52" s="174"/>
      <c r="J52" s="176"/>
      <c r="K52" s="174"/>
      <c r="L52" s="176"/>
      <c r="M52" s="174"/>
      <c r="N52" s="176"/>
      <c r="O52" s="174"/>
      <c r="P52" s="176"/>
      <c r="Q52" s="174"/>
      <c r="R52" s="176"/>
      <c r="S52" s="174"/>
      <c r="T52" s="176"/>
      <c r="U52" s="174"/>
      <c r="V52" s="176"/>
      <c r="W52" s="174"/>
      <c r="X52" s="176"/>
      <c r="Y52" s="174"/>
      <c r="Z52" s="176"/>
      <c r="AA52" s="174"/>
      <c r="AB52" s="176"/>
      <c r="AC52" s="174"/>
      <c r="AD52" s="176"/>
      <c r="AE52" s="174"/>
      <c r="AF52" s="176"/>
      <c r="AG52" s="174"/>
      <c r="AH52" s="14">
        <f t="shared" si="1"/>
        <v>0</v>
      </c>
      <c r="AI52" s="14" t="e">
        <f t="shared" si="2"/>
        <v>#DIV/0!</v>
      </c>
      <c r="AJ52" s="14">
        <f t="shared" si="4"/>
        <v>0</v>
      </c>
      <c r="AK52" s="157" t="b">
        <f t="shared" si="5"/>
        <v>0</v>
      </c>
    </row>
    <row r="53" spans="1:37" ht="27.75" customHeight="1">
      <c r="B53" s="170" t="s">
        <v>214</v>
      </c>
      <c r="C53" s="171"/>
      <c r="D53" s="172" t="s">
        <v>214</v>
      </c>
      <c r="E53" s="171"/>
      <c r="F53" s="173" t="str">
        <f t="shared" si="0"/>
        <v>-</v>
      </c>
      <c r="G53" s="173" t="str">
        <f t="shared" si="3"/>
        <v>-</v>
      </c>
      <c r="H53" s="174"/>
      <c r="I53" s="174"/>
      <c r="J53" s="176"/>
      <c r="K53" s="174"/>
      <c r="L53" s="176"/>
      <c r="M53" s="174"/>
      <c r="N53" s="176"/>
      <c r="O53" s="174"/>
      <c r="P53" s="176"/>
      <c r="Q53" s="174"/>
      <c r="R53" s="176"/>
      <c r="S53" s="174"/>
      <c r="T53" s="176"/>
      <c r="U53" s="174"/>
      <c r="V53" s="176"/>
      <c r="W53" s="174"/>
      <c r="X53" s="176"/>
      <c r="Y53" s="174"/>
      <c r="Z53" s="176"/>
      <c r="AA53" s="174"/>
      <c r="AB53" s="176"/>
      <c r="AC53" s="174"/>
      <c r="AD53" s="176"/>
      <c r="AE53" s="174"/>
      <c r="AF53" s="176"/>
      <c r="AG53" s="174"/>
      <c r="AH53" s="14">
        <f t="shared" si="1"/>
        <v>0</v>
      </c>
      <c r="AI53" s="14" t="e">
        <f t="shared" si="2"/>
        <v>#DIV/0!</v>
      </c>
      <c r="AJ53" s="14">
        <f t="shared" si="4"/>
        <v>0</v>
      </c>
      <c r="AK53" s="157" t="b">
        <f t="shared" si="5"/>
        <v>0</v>
      </c>
    </row>
    <row r="54" spans="1:37" ht="27.75" customHeight="1">
      <c r="B54" s="170" t="s">
        <v>214</v>
      </c>
      <c r="C54" s="171"/>
      <c r="D54" s="172" t="s">
        <v>214</v>
      </c>
      <c r="E54" s="171"/>
      <c r="F54" s="173" t="str">
        <f t="shared" si="0"/>
        <v>-</v>
      </c>
      <c r="G54" s="173" t="str">
        <f t="shared" si="3"/>
        <v>-</v>
      </c>
      <c r="H54" s="174"/>
      <c r="I54" s="174"/>
      <c r="J54" s="176"/>
      <c r="K54" s="174"/>
      <c r="L54" s="176"/>
      <c r="M54" s="174"/>
      <c r="N54" s="176"/>
      <c r="O54" s="174"/>
      <c r="P54" s="176"/>
      <c r="Q54" s="174"/>
      <c r="R54" s="176"/>
      <c r="S54" s="174"/>
      <c r="T54" s="176"/>
      <c r="U54" s="174"/>
      <c r="V54" s="176"/>
      <c r="W54" s="174"/>
      <c r="X54" s="176"/>
      <c r="Y54" s="174"/>
      <c r="Z54" s="176"/>
      <c r="AA54" s="174"/>
      <c r="AB54" s="176"/>
      <c r="AC54" s="174"/>
      <c r="AD54" s="176"/>
      <c r="AE54" s="174"/>
      <c r="AF54" s="176"/>
      <c r="AG54" s="174"/>
      <c r="AH54" s="14">
        <f t="shared" si="1"/>
        <v>0</v>
      </c>
      <c r="AI54" s="14" t="e">
        <f t="shared" si="2"/>
        <v>#DIV/0!</v>
      </c>
      <c r="AJ54" s="14">
        <f t="shared" si="4"/>
        <v>0</v>
      </c>
      <c r="AK54" s="157" t="b">
        <f t="shared" si="5"/>
        <v>0</v>
      </c>
    </row>
    <row r="55" spans="1:37" ht="3.75" customHeight="1">
      <c r="A55" s="19"/>
      <c r="B55" s="19"/>
      <c r="C55" s="19"/>
      <c r="D55" s="19"/>
      <c r="E55" s="173" t="str">
        <f>IFERROR(IF(AJ55=TRUE,IF(OR($J$16=0,$L$16=0,$N$16=0,$P$16=0,$R$16=0,$T$16=0,$V$16=0,$X$16=0,$Z$16=0,$AB$16=0,$AD$16=0,$AF$16=0,AI55=0,J55=0,L55=0,N55=0,P55=0,R55=0,T55=0,V55=0,X55=0,Z55=0,AB55=0,AD55=0,AF55=0),"-",AI55/(IF(C55="mg/l",1000,IF(C55="ng/l",1000000000,IF(C55="µg/l",1000000,))))),"-"),"-")</f>
        <v>-</v>
      </c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</row>
    <row r="56" spans="1:37" ht="1.5" hidden="1" customHeight="1">
      <c r="A56" s="19"/>
      <c r="C56" s="19"/>
      <c r="D56" s="19"/>
      <c r="E56" s="173" t="str">
        <f>IFERROR(IF(AJ56=TRUE,IF(OR($J$16=0,$L$16=0,$N$16=0,$P$16=0,$R$16=0,$T$16=0,$V$16=0,$X$16=0,$Z$16=0,$AB$16=0,$AD$16=0,$AF$16=0,AI56=0,J56=0,L56=0,N56=0,P56=0,R56=0,T56=0,V56=0,X56=0,Z56=0,AB56=0,AD56=0,AF56=0),"-",AI56/(IF(C56="mg/l",1000,IF(C56="ng/l",1000000000,IF(C56="µg/l",1000000,))))),"-"),"-")</f>
        <v>-</v>
      </c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</row>
    <row r="57" spans="1:37" ht="3" customHeight="1">
      <c r="A57" s="19"/>
      <c r="B57" s="152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</row>
  </sheetData>
  <sheetProtection algorithmName="SHA-512" hashValue="+W1GaFYRRhnrX7GC/k/tizX9W+X78nQegcJ8hA2wXksO657lHQqKdm2VwbffKFsMUOTlkEJAMBKStcWoEvBVHw==" saltValue="0jmvNKIgalfX5ER1s/aj4A==" spinCount="100000" sheet="1" objects="1" scenarios="1"/>
  <mergeCells count="43">
    <mergeCell ref="AD17:AE17"/>
    <mergeCell ref="AF17:AG17"/>
    <mergeCell ref="B16:E17"/>
    <mergeCell ref="F16:G17"/>
    <mergeCell ref="T17:U17"/>
    <mergeCell ref="V17:W17"/>
    <mergeCell ref="X17:Y17"/>
    <mergeCell ref="Z17:AA17"/>
    <mergeCell ref="AB17:AC17"/>
    <mergeCell ref="J17:K17"/>
    <mergeCell ref="L17:M17"/>
    <mergeCell ref="N17:O17"/>
    <mergeCell ref="P17:Q17"/>
    <mergeCell ref="R17:S17"/>
    <mergeCell ref="AD15:AE15"/>
    <mergeCell ref="AF15:AG15"/>
    <mergeCell ref="J16:K16"/>
    <mergeCell ref="L16:M16"/>
    <mergeCell ref="N16:O16"/>
    <mergeCell ref="P16:Q16"/>
    <mergeCell ref="R16:S16"/>
    <mergeCell ref="T16:U16"/>
    <mergeCell ref="V16:W16"/>
    <mergeCell ref="X16:Y16"/>
    <mergeCell ref="Z16:AA16"/>
    <mergeCell ref="AB16:AC16"/>
    <mergeCell ref="AD16:AE16"/>
    <mergeCell ref="AF16:AG16"/>
    <mergeCell ref="T15:U15"/>
    <mergeCell ref="V15:W15"/>
    <mergeCell ref="X15:Y15"/>
    <mergeCell ref="Z15:AA15"/>
    <mergeCell ref="AB15:AC15"/>
    <mergeCell ref="J15:K15"/>
    <mergeCell ref="L15:M15"/>
    <mergeCell ref="N15:O15"/>
    <mergeCell ref="P15:Q15"/>
    <mergeCell ref="R15:S15"/>
    <mergeCell ref="B5:D5"/>
    <mergeCell ref="B6:D6"/>
    <mergeCell ref="B15:D15"/>
    <mergeCell ref="E15:F15"/>
    <mergeCell ref="G15:H15"/>
  </mergeCells>
  <conditionalFormatting sqref="C20:C54">
    <cfRule type="expression" dxfId="12" priority="2">
      <formula>IF($B20="Outro",FALSE,TRUE)</formula>
    </cfRule>
  </conditionalFormatting>
  <conditionalFormatting sqref="E20:E54">
    <cfRule type="expression" dxfId="11" priority="1">
      <formula>IF($D20="Outro",FALSE,TRUE)</formula>
    </cfRule>
  </conditionalFormatting>
  <dataValidations count="6">
    <dataValidation allowBlank="1" showInputMessage="1" showErrorMessage="1" prompt="O título da folha de cálculo encontra-se nesta célula" sqref="B1 I1" xr:uid="{00000000-0002-0000-1A00-000000000000}"/>
    <dataValidation type="list" allowBlank="1" showInputMessage="1" showErrorMessage="1" sqref="D9" xr:uid="{00000000-0002-0000-1A00-000001000000}">
      <formula1>"&lt;Selecionar&gt;, Águas pluviais, Industrial, Doméstico, Doméstico e Industrial, Todos, Outro"</formula1>
    </dataValidation>
    <dataValidation type="list" allowBlank="1" showInputMessage="1" showErrorMessage="1" sqref="E9 L9" xr:uid="{00000000-0002-0000-1A00-000002000000}">
      <formula1>"&lt;Selecionar&gt;,Contínuo,Descontínuo,Outro"</formula1>
    </dataValidation>
    <dataValidation type="list" allowBlank="1" showInputMessage="1" showErrorMessage="1" sqref="K9" xr:uid="{00000000-0002-0000-1A00-000003000000}">
      <formula1>"&lt;Selecionar&gt;, Águas pluviais potencialmente contaminadas, Industrial, Doméstico, Doméstico e Industrial, Todos, Outro (identificar nas observações)"</formula1>
    </dataValidation>
    <dataValidation type="whole" operator="lessThanOrEqual" allowBlank="1" showInputMessage="1" showErrorMessage="1" errorTitle="1" error="O número de horas de descarga deverá ser inferior ou igual ao número de horas do mês" sqref="L17:AG17" xr:uid="{00000000-0002-0000-1A00-000004000000}">
      <formula1>L18</formula1>
    </dataValidation>
    <dataValidation type="list" allowBlank="1" showInputMessage="1" showErrorMessage="1" error="Selecione &lt;LQ se o valor da monitorização for inferior ao limite de quantificação, &lt;Ld se for inferior ao limite de deteção e deixe em branco ou selecione '-' se for um valor quantificavel." sqref="J20:J54 L20:L54 N20:N54 P20:P54 R20:R54 T20:T54 V20:V54 X20:X54 Z20:Z54 AB20:AB54 AD20:AD54 AF20:AF54" xr:uid="{00000000-0002-0000-1A00-000007000000}">
      <formula1>" -,&lt;LQ, &lt;Ld"</formula1>
    </dataValidation>
  </dataValidations>
  <hyperlinks>
    <hyperlink ref="B2" location="Atividade!A1" display="&lt; Voltar ao ínicio" xr:uid="{00000000-0004-0000-1A00-000000000000}"/>
    <hyperlink ref="B13" location="topoagua" display="&lt;&lt; Voltar ao topo" xr:uid="{00000000-0004-0000-1A00-000001000000}"/>
    <hyperlink ref="B5:D5" location="Listagem_e_caracteristicas_dos_pontos_de_emissão" display="Listagem e caracteristicas dos pontos de emissão" xr:uid="{00000000-0004-0000-1A00-000002000000}"/>
    <hyperlink ref="B6:D6" location="Rejeição_em_coletor___preencha_uma_tabela_para_cada_ponto_de_emissão__se_necessário_copie_a_tabela_completa_e_cole_abaixo_da_anterior" display="Rejeição de águas resíduais" xr:uid="{00000000-0004-0000-1A00-000003000000}"/>
    <hyperlink ref="B7" location="'ED2'!A1" display="ED1" xr:uid="{00000000-0004-0000-1A00-000004000000}"/>
    <hyperlink ref="C7" location="'ED3'!A1" display="ED3" xr:uid="{00000000-0004-0000-1A00-000005000000}"/>
    <hyperlink ref="D7" location="'ED4'!A1" display="ED4" xr:uid="{00000000-0004-0000-1A00-000006000000}"/>
    <hyperlink ref="E7" location="'ED5'!A1" display="ED5" xr:uid="{00000000-0004-0000-1A00-000007000000}"/>
    <hyperlink ref="F7" location="'ED6'!A1" display="ED6" xr:uid="{00000000-0004-0000-1A00-000008000000}"/>
    <hyperlink ref="G7" location="'ED7'!A1" display="ED7" xr:uid="{00000000-0004-0000-1A00-000009000000}"/>
    <hyperlink ref="H7" location="'ED8'!A1" display="ED8" xr:uid="{00000000-0004-0000-1A00-00000A000000}"/>
    <hyperlink ref="I7" location="'ED9'!A1" display="ED9" xr:uid="{00000000-0004-0000-1A00-00000B000000}"/>
    <hyperlink ref="J7" location="'ED10'!A1" display="ED10" xr:uid="{00000000-0004-0000-1A00-00000C000000}"/>
  </hyperlinks>
  <pageMargins left="0.25" right="0.25" top="0.75" bottom="0.75" header="0.3" footer="0.3"/>
  <pageSetup paperSize="9" scale="30" fitToHeight="0" orientation="landscape"/>
  <rowBreaks count="2" manualBreakCount="2">
    <brk id="9" max="30" man="1"/>
    <brk id="54" max="16383" man="1"/>
  </rowBreaks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A00-000005000000}">
          <x14:formula1>
            <xm:f>Suporte!$A$6:$A$23</xm:f>
          </x14:formula1>
          <xm:sqref>C55:D55 D20:D54</xm:sqref>
        </x14:dataValidation>
        <x14:dataValidation type="list" allowBlank="1" showInputMessage="1" showErrorMessage="1" xr:uid="{00000000-0002-0000-1A00-000006000000}">
          <x14:formula1>
            <xm:f>Suporte!$T$6:$T$196</xm:f>
          </x14:formula1>
          <xm:sqref>B20:B55</xm:sqref>
        </x14:dataValidation>
      </x14:dataValidation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A1:AQ57"/>
  <sheetViews>
    <sheetView zoomScale="50" zoomScaleNormal="50" workbookViewId="0">
      <selection activeCell="A3" sqref="A3"/>
    </sheetView>
  </sheetViews>
  <sheetFormatPr defaultColWidth="9" defaultRowHeight="15"/>
  <cols>
    <col min="1" max="1" width="3.375" style="14" customWidth="1"/>
    <col min="2" max="2" width="12.125" style="14" customWidth="1"/>
    <col min="3" max="3" width="13.875" style="14" customWidth="1"/>
    <col min="4" max="4" width="16" style="14" customWidth="1"/>
    <col min="5" max="5" width="15.875" style="14" customWidth="1"/>
    <col min="6" max="6" width="18.375" style="14" customWidth="1"/>
    <col min="7" max="7" width="12.75" style="14" customWidth="1"/>
    <col min="8" max="8" width="14.875" style="14" customWidth="1"/>
    <col min="9" max="9" width="12.75" style="14" customWidth="1"/>
    <col min="10" max="10" width="8.5" style="14" customWidth="1"/>
    <col min="11" max="11" width="17.625" style="14" customWidth="1"/>
    <col min="12" max="12" width="8.5" style="14" customWidth="1"/>
    <col min="13" max="13" width="17.625" style="14" customWidth="1"/>
    <col min="14" max="14" width="8.5" style="14" customWidth="1"/>
    <col min="15" max="15" width="17.625" style="14" customWidth="1"/>
    <col min="16" max="16" width="8.5" style="14" customWidth="1"/>
    <col min="17" max="17" width="17.625" style="14" customWidth="1"/>
    <col min="18" max="18" width="8.5" style="14" customWidth="1"/>
    <col min="19" max="19" width="17.625" style="14" customWidth="1"/>
    <col min="20" max="20" width="8.5" style="14" customWidth="1"/>
    <col min="21" max="21" width="17.625" style="14" customWidth="1"/>
    <col min="22" max="22" width="8.5" style="14" customWidth="1"/>
    <col min="23" max="23" width="17.625" style="14" customWidth="1"/>
    <col min="24" max="24" width="8.5" style="14" customWidth="1"/>
    <col min="25" max="25" width="17.625" style="14" customWidth="1"/>
    <col min="26" max="26" width="8.5" style="14" customWidth="1"/>
    <col min="27" max="27" width="17.625" style="14" customWidth="1"/>
    <col min="28" max="28" width="8.5" style="14" customWidth="1"/>
    <col min="29" max="29" width="17.625" style="14" customWidth="1"/>
    <col min="30" max="30" width="8.5" style="14" customWidth="1"/>
    <col min="31" max="31" width="17.625" style="14" customWidth="1"/>
    <col min="32" max="32" width="8.5" style="14" customWidth="1"/>
    <col min="33" max="33" width="17.625" style="14" customWidth="1"/>
    <col min="34" max="34" width="9.25" style="14" hidden="1" customWidth="1"/>
    <col min="35" max="35" width="11.75" style="14" hidden="1" customWidth="1"/>
    <col min="36" max="36" width="16.375" style="14" hidden="1" customWidth="1"/>
    <col min="37" max="38" width="9" style="14" hidden="1" customWidth="1"/>
    <col min="39" max="16384" width="9" style="14"/>
  </cols>
  <sheetData>
    <row r="1" spans="1:37" ht="23.25">
      <c r="A1" s="146"/>
      <c r="B1" s="64" t="s">
        <v>632</v>
      </c>
      <c r="C1" s="146"/>
      <c r="D1" s="146"/>
      <c r="E1" s="146"/>
      <c r="F1" s="146"/>
      <c r="G1" s="65" t="s">
        <v>192</v>
      </c>
      <c r="H1" s="36">
        <f>Atividade!L3</f>
        <v>0</v>
      </c>
      <c r="I1" s="66" t="s">
        <v>141</v>
      </c>
      <c r="J1" s="36">
        <f>Atividade!I3</f>
        <v>2021</v>
      </c>
      <c r="K1" s="36"/>
      <c r="L1" s="147"/>
      <c r="M1" s="146"/>
      <c r="N1" s="146"/>
      <c r="O1" s="146"/>
      <c r="P1" s="146"/>
      <c r="Q1" s="146"/>
      <c r="R1" s="146"/>
      <c r="S1" s="146"/>
      <c r="T1" s="146"/>
      <c r="U1" s="146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40"/>
      <c r="AK1" s="40"/>
    </row>
    <row r="2" spans="1:37" ht="15.75">
      <c r="A2" s="148"/>
      <c r="B2" s="69" t="s">
        <v>193</v>
      </c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  <c r="U2" s="148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</row>
    <row r="3" spans="1:37">
      <c r="A3" s="71" t="s">
        <v>194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</row>
    <row r="4" spans="1:37">
      <c r="A4" s="71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</row>
    <row r="5" spans="1:37">
      <c r="A5" s="71"/>
      <c r="B5" s="471" t="s">
        <v>635</v>
      </c>
      <c r="C5" s="471"/>
      <c r="D5" s="471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</row>
    <row r="6" spans="1:37">
      <c r="A6" s="71"/>
      <c r="B6" s="471" t="s">
        <v>636</v>
      </c>
      <c r="C6" s="471"/>
      <c r="D6" s="471"/>
      <c r="E6" s="149"/>
      <c r="F6" s="149"/>
      <c r="G6" s="149"/>
      <c r="H6" s="149"/>
      <c r="I6" s="149"/>
      <c r="J6" s="149"/>
      <c r="K6" s="149"/>
      <c r="L6" s="149"/>
      <c r="M6" s="14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</row>
    <row r="7" spans="1:37" ht="12" customHeight="1">
      <c r="A7" s="71"/>
      <c r="B7" s="149" t="s">
        <v>661</v>
      </c>
      <c r="C7" s="149" t="s">
        <v>171</v>
      </c>
      <c r="D7" s="149" t="s">
        <v>172</v>
      </c>
      <c r="E7" s="149" t="s">
        <v>173</v>
      </c>
      <c r="F7" s="149" t="s">
        <v>174</v>
      </c>
      <c r="G7" s="149" t="s">
        <v>175</v>
      </c>
      <c r="H7" s="149" t="s">
        <v>176</v>
      </c>
      <c r="I7" s="149" t="s">
        <v>177</v>
      </c>
      <c r="J7" s="149" t="s">
        <v>178</v>
      </c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</row>
    <row r="9" spans="1:37" ht="5.25" customHeight="1">
      <c r="A9" s="19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92"/>
      <c r="O9" s="19"/>
      <c r="P9" s="19"/>
      <c r="Q9" s="19"/>
      <c r="R9" s="19"/>
      <c r="S9" s="19"/>
      <c r="T9" s="19"/>
    </row>
    <row r="10" spans="1:37" ht="27" customHeight="1">
      <c r="A10" s="108"/>
      <c r="B10" s="109" t="s">
        <v>644</v>
      </c>
      <c r="C10" s="110"/>
      <c r="D10" s="110"/>
      <c r="E10" s="110"/>
      <c r="F10" s="110"/>
      <c r="G10" s="110"/>
      <c r="H10" s="110"/>
      <c r="I10" s="110"/>
      <c r="J10" s="110"/>
      <c r="K10" s="110"/>
      <c r="L10" s="110"/>
      <c r="M10" s="110"/>
      <c r="N10" s="110"/>
      <c r="O10" s="110"/>
      <c r="P10" s="110"/>
      <c r="Q10" s="110"/>
      <c r="R10" s="110"/>
      <c r="S10" s="110"/>
      <c r="T10" s="110"/>
      <c r="U10" s="110"/>
      <c r="V10" s="110"/>
      <c r="W10" s="110"/>
      <c r="X10" s="110"/>
      <c r="Y10" s="110"/>
      <c r="Z10" s="110"/>
      <c r="AA10" s="110"/>
      <c r="AB10" s="110"/>
      <c r="AC10" s="110"/>
      <c r="AD10" s="110"/>
      <c r="AE10" s="110"/>
      <c r="AF10" s="19"/>
      <c r="AG10" s="19"/>
      <c r="AH10" s="19"/>
      <c r="AI10" s="19"/>
      <c r="AJ10" s="19"/>
      <c r="AK10" s="19"/>
    </row>
    <row r="11" spans="1:37" ht="5.25" customHeight="1">
      <c r="A11" s="19"/>
      <c r="B11" s="90"/>
      <c r="C11" s="150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</row>
    <row r="12" spans="1:37" ht="2.25" customHeight="1">
      <c r="A12" s="19"/>
      <c r="B12" s="151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</row>
    <row r="13" spans="1:37" ht="15" customHeight="1">
      <c r="A13" s="19"/>
      <c r="B13" s="149" t="s">
        <v>278</v>
      </c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</row>
    <row r="14" spans="1:37" ht="15.75">
      <c r="A14" s="19"/>
      <c r="B14" s="84" t="s">
        <v>666</v>
      </c>
      <c r="C14" s="19"/>
      <c r="D14" s="19"/>
      <c r="E14" s="19"/>
      <c r="F14" s="19"/>
      <c r="G14" s="152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</row>
    <row r="15" spans="1:37" ht="60.75" customHeight="1">
      <c r="B15" s="712" t="s">
        <v>646</v>
      </c>
      <c r="C15" s="712"/>
      <c r="D15" s="712"/>
      <c r="E15" s="695"/>
      <c r="F15" s="697"/>
      <c r="G15" s="712" t="s">
        <v>648</v>
      </c>
      <c r="H15" s="712"/>
      <c r="I15" s="125"/>
      <c r="J15" s="794" t="s">
        <v>81</v>
      </c>
      <c r="K15" s="795"/>
      <c r="L15" s="796" t="s">
        <v>82</v>
      </c>
      <c r="M15" s="795"/>
      <c r="N15" s="796" t="s">
        <v>83</v>
      </c>
      <c r="O15" s="795"/>
      <c r="P15" s="796" t="s">
        <v>84</v>
      </c>
      <c r="Q15" s="795"/>
      <c r="R15" s="796" t="s">
        <v>85</v>
      </c>
      <c r="S15" s="795"/>
      <c r="T15" s="796" t="s">
        <v>86</v>
      </c>
      <c r="U15" s="795"/>
      <c r="V15" s="796" t="s">
        <v>87</v>
      </c>
      <c r="W15" s="795"/>
      <c r="X15" s="796" t="s">
        <v>88</v>
      </c>
      <c r="Y15" s="795"/>
      <c r="Z15" s="796" t="s">
        <v>89</v>
      </c>
      <c r="AA15" s="795"/>
      <c r="AB15" s="796" t="s">
        <v>90</v>
      </c>
      <c r="AC15" s="795"/>
      <c r="AD15" s="796" t="s">
        <v>91</v>
      </c>
      <c r="AE15" s="795"/>
      <c r="AF15" s="796" t="s">
        <v>92</v>
      </c>
      <c r="AG15" s="797"/>
      <c r="AH15" s="154" t="s">
        <v>649</v>
      </c>
    </row>
    <row r="16" spans="1:37" ht="39" customHeight="1">
      <c r="B16" s="712" t="s">
        <v>650</v>
      </c>
      <c r="C16" s="712"/>
      <c r="D16" s="712"/>
      <c r="E16" s="712"/>
      <c r="F16" s="805" t="str">
        <f>IF(AK16=TRUE,SUM(J16:AG16),"Caso não disponha dos volumes mensais insira o volume total descarregado na célula I15")</f>
        <v>Caso não disponha dos volumes mensais insira o volume total descarregado na célula I15</v>
      </c>
      <c r="G16" s="806"/>
      <c r="H16" s="155" t="s">
        <v>651</v>
      </c>
      <c r="I16" s="153" t="s">
        <v>652</v>
      </c>
      <c r="J16" s="800"/>
      <c r="K16" s="801"/>
      <c r="L16" s="811"/>
      <c r="M16" s="812"/>
      <c r="N16" s="811"/>
      <c r="O16" s="812"/>
      <c r="P16" s="811"/>
      <c r="Q16" s="812"/>
      <c r="R16" s="811"/>
      <c r="S16" s="812"/>
      <c r="T16" s="811"/>
      <c r="U16" s="812"/>
      <c r="V16" s="811"/>
      <c r="W16" s="812"/>
      <c r="X16" s="811"/>
      <c r="Y16" s="812"/>
      <c r="Z16" s="811"/>
      <c r="AA16" s="812"/>
      <c r="AB16" s="811"/>
      <c r="AC16" s="812"/>
      <c r="AD16" s="811"/>
      <c r="AE16" s="812"/>
      <c r="AF16" s="811"/>
      <c r="AG16" s="813"/>
      <c r="AH16" s="156" t="str">
        <f>IFERROR((AVERAGEIF(K16:AG16,"&gt;0")),"")</f>
        <v/>
      </c>
      <c r="AK16" s="157" t="b">
        <f>IF(AND(J16&gt;0,L16&gt;0,N16&gt;0,P16&gt;0,R16&gt;0,T16&gt;0,V16&gt;0,X16&gt;0,Z16&gt;0,AB16&gt;0,AD16&gt;0,AF16&gt;0),TRUE,FALSE)</f>
        <v>0</v>
      </c>
    </row>
    <row r="17" spans="2:43" ht="47.25" customHeight="1">
      <c r="B17" s="712"/>
      <c r="C17" s="712"/>
      <c r="D17" s="712"/>
      <c r="E17" s="712"/>
      <c r="F17" s="807"/>
      <c r="G17" s="808"/>
      <c r="H17" s="155" t="s">
        <v>653</v>
      </c>
      <c r="I17" s="153" t="s">
        <v>654</v>
      </c>
      <c r="J17" s="809"/>
      <c r="K17" s="810"/>
      <c r="L17" s="802"/>
      <c r="M17" s="803"/>
      <c r="N17" s="802"/>
      <c r="O17" s="803"/>
      <c r="P17" s="802"/>
      <c r="Q17" s="803"/>
      <c r="R17" s="802"/>
      <c r="S17" s="803"/>
      <c r="T17" s="802"/>
      <c r="U17" s="803"/>
      <c r="V17" s="802"/>
      <c r="W17" s="803"/>
      <c r="X17" s="802"/>
      <c r="Y17" s="803"/>
      <c r="Z17" s="802"/>
      <c r="AA17" s="803"/>
      <c r="AB17" s="802"/>
      <c r="AC17" s="803"/>
      <c r="AD17" s="802"/>
      <c r="AE17" s="803"/>
      <c r="AF17" s="802"/>
      <c r="AG17" s="804"/>
      <c r="AH17" s="156" t="str">
        <f>IFERROR(AVERAGEIF(K17:AG17,"&gt;0"),"")</f>
        <v/>
      </c>
    </row>
    <row r="18" spans="2:43" ht="17.25" hidden="1" customHeight="1">
      <c r="B18" s="19"/>
      <c r="C18" s="158" t="s">
        <v>655</v>
      </c>
      <c r="D18" s="159" t="s">
        <v>654</v>
      </c>
      <c r="E18" s="159"/>
      <c r="F18" s="160"/>
      <c r="G18" s="468" t="s">
        <v>656</v>
      </c>
      <c r="H18" s="161"/>
      <c r="I18" s="469" t="s">
        <v>656</v>
      </c>
      <c r="J18" s="161"/>
      <c r="K18" s="162">
        <f>24*31</f>
        <v>744</v>
      </c>
      <c r="L18" s="162"/>
      <c r="M18" s="162">
        <f>24*28</f>
        <v>672</v>
      </c>
      <c r="N18" s="162"/>
      <c r="O18" s="162">
        <f>24*31</f>
        <v>744</v>
      </c>
      <c r="P18" s="162"/>
      <c r="Q18" s="162">
        <f>24*30</f>
        <v>720</v>
      </c>
      <c r="R18" s="162"/>
      <c r="S18" s="162">
        <f>24*31</f>
        <v>744</v>
      </c>
      <c r="T18" s="162"/>
      <c r="U18" s="162">
        <f>24*30</f>
        <v>720</v>
      </c>
      <c r="V18" s="162"/>
      <c r="W18" s="162">
        <f>27*31</f>
        <v>837</v>
      </c>
      <c r="X18" s="162"/>
      <c r="Y18" s="162">
        <f>24*31</f>
        <v>744</v>
      </c>
      <c r="Z18" s="162"/>
      <c r="AA18" s="162">
        <f>24*30</f>
        <v>720</v>
      </c>
      <c r="AB18" s="162"/>
      <c r="AC18" s="162">
        <f>24*31</f>
        <v>744</v>
      </c>
      <c r="AD18" s="162"/>
      <c r="AE18" s="162">
        <f>24*30</f>
        <v>720</v>
      </c>
      <c r="AF18" s="162"/>
      <c r="AG18" s="162">
        <f>24*31</f>
        <v>744</v>
      </c>
      <c r="AH18" s="163">
        <f>(AVERAGEIF(K18:AG18,"&gt;0"))</f>
        <v>737.75</v>
      </c>
    </row>
    <row r="19" spans="2:43" ht="78" customHeight="1">
      <c r="B19" s="164" t="s">
        <v>355</v>
      </c>
      <c r="C19" s="164" t="s">
        <v>356</v>
      </c>
      <c r="D19" s="164" t="s">
        <v>224</v>
      </c>
      <c r="E19" s="164" t="s">
        <v>657</v>
      </c>
      <c r="F19" s="165" t="s">
        <v>658</v>
      </c>
      <c r="G19" s="165" t="s">
        <v>659</v>
      </c>
      <c r="H19" s="166" t="s">
        <v>357</v>
      </c>
      <c r="I19" s="167" t="s">
        <v>660</v>
      </c>
      <c r="J19" s="168" t="s">
        <v>362</v>
      </c>
      <c r="K19" s="169" t="s">
        <v>81</v>
      </c>
      <c r="L19" s="168" t="s">
        <v>362</v>
      </c>
      <c r="M19" s="169" t="s">
        <v>82</v>
      </c>
      <c r="N19" s="168" t="s">
        <v>362</v>
      </c>
      <c r="O19" s="169" t="s">
        <v>83</v>
      </c>
      <c r="P19" s="168" t="s">
        <v>362</v>
      </c>
      <c r="Q19" s="169" t="s">
        <v>84</v>
      </c>
      <c r="R19" s="168" t="s">
        <v>362</v>
      </c>
      <c r="S19" s="169" t="s">
        <v>85</v>
      </c>
      <c r="T19" s="168" t="s">
        <v>362</v>
      </c>
      <c r="U19" s="169" t="s">
        <v>86</v>
      </c>
      <c r="V19" s="168" t="s">
        <v>362</v>
      </c>
      <c r="W19" s="169" t="s">
        <v>87</v>
      </c>
      <c r="X19" s="168" t="s">
        <v>362</v>
      </c>
      <c r="Y19" s="169" t="s">
        <v>88</v>
      </c>
      <c r="Z19" s="168" t="s">
        <v>362</v>
      </c>
      <c r="AA19" s="169" t="s">
        <v>89</v>
      </c>
      <c r="AB19" s="168" t="s">
        <v>362</v>
      </c>
      <c r="AC19" s="169" t="s">
        <v>90</v>
      </c>
      <c r="AD19" s="168" t="s">
        <v>362</v>
      </c>
      <c r="AE19" s="169" t="s">
        <v>91</v>
      </c>
      <c r="AF19" s="168" t="s">
        <v>362</v>
      </c>
      <c r="AG19" s="169" t="s">
        <v>92</v>
      </c>
      <c r="AH19" s="165" t="s">
        <v>649</v>
      </c>
      <c r="AK19" s="157"/>
      <c r="AL19" s="157"/>
      <c r="AM19" s="157"/>
      <c r="AN19" s="157"/>
      <c r="AO19" s="157"/>
      <c r="AP19" s="157"/>
      <c r="AQ19" s="157"/>
    </row>
    <row r="20" spans="2:43" ht="27.75" customHeight="1">
      <c r="B20" s="170" t="s">
        <v>214</v>
      </c>
      <c r="C20" s="171"/>
      <c r="D20" s="172" t="s">
        <v>214</v>
      </c>
      <c r="E20" s="171"/>
      <c r="F20" s="173" t="str">
        <f t="shared" ref="F20:F54" si="0">IFERROR(IF(AK20=TRUE,IF(OR($J$16=0,$L$16=0,$N$16=0,$P$16=0,$R$16=0,$T$16=0,$V$16=0,$X$16=0,$Z$16=0,$AB$16=0,$AD$16=0,$AF$16=0,AJ20=0,K20=0,M20=0,O20=0,Q20=0,S20=0,U20=0,W20=0,Y20=0,AA20=0,AC20=0,AE20=0,AG20=0),"-",AJ20/(IF(D20="mg/l",1000,IF(D20="ng/l",1000000000,IF(D20="µg/l",1000000,))))),"-"),"-")</f>
        <v>-</v>
      </c>
      <c r="G20" s="173" t="str">
        <f>IFERROR(IF(AK20=FALSE,IF($I$15=0,AI20*($F$16)/(IF(D20="mg/l",1000,IF(D20="ng/l",1000000000,IF(D20="µg/l",1000000,)))),AI20*$I$15/(IF(D20="mg/l",1000,IF(D20="ng/l",1000000000,IF(D20="µg/l",1000000,))))),"-"),"-")</f>
        <v>-</v>
      </c>
      <c r="H20" s="174"/>
      <c r="I20" s="175"/>
      <c r="J20" s="176"/>
      <c r="K20" s="174"/>
      <c r="L20" s="176"/>
      <c r="M20" s="174"/>
      <c r="N20" s="176"/>
      <c r="O20" s="174"/>
      <c r="P20" s="176"/>
      <c r="Q20" s="174"/>
      <c r="R20" s="176"/>
      <c r="S20" s="174"/>
      <c r="T20" s="176"/>
      <c r="U20" s="174"/>
      <c r="V20" s="176"/>
      <c r="W20" s="174"/>
      <c r="X20" s="176"/>
      <c r="Y20" s="174"/>
      <c r="Z20" s="176"/>
      <c r="AA20" s="174"/>
      <c r="AB20" s="176"/>
      <c r="AC20" s="174"/>
      <c r="AD20" s="176"/>
      <c r="AE20" s="174"/>
      <c r="AF20" s="176"/>
      <c r="AG20" s="174"/>
      <c r="AH20" s="14">
        <f t="shared" ref="AH20:AH54" si="1">K20*IF(J20="&lt;LQ",(1/2),(IF(J20="&lt;Ld",0,1)))+M20*IF(L20="&lt;LQ",(1/2),(IF(L20="&lt;Ld",0,1)))+O20*IF(N20="&lt;LQ",(1/2),(IF(N20="&lt;Ld",0,1)))+Q20*IF(P20="&lt;LQ",(1/2),(IF(P20="&lt;Ld",0,1)))+S20*IF(R20="&lt;LQ",(1/2),(IF(R20="&lt;Ld",0,1)))+U20*IF(T20="&lt;LQ",(1/2),(IF(T20="&lt;Ld",0,1)))+W20*IF(V20="&lt;LQ",(1/2),(IF(V20="&lt;Ld",0,1)))+Y20*IF(X20="&lt;LQ",(1/2),(IF(X20="&lt;Ld",0,1)))+AA20*IF(Z20="&lt;LQ",(1/2),(IF(Z20="&lt;Ld",0,1)))+AC20*IF(AB20="&lt;LQ",(1/2),(IF(AB20="&lt;Ld",0,1)))+AE20*IF(AD20="&lt;LQ",(1/2),(IF(AD20="&lt;Ld",0,1)))+AG20*IF(AF20="&lt;LQ",(1/2),(IF(AF20="&lt;Ld",0,1)))</f>
        <v>0</v>
      </c>
      <c r="AI20" s="14" t="e">
        <f t="shared" ref="AI20:AI54" si="2">AH20/COUNT(J20:AG20)</f>
        <v>#DIV/0!</v>
      </c>
      <c r="AJ20" s="14">
        <f>K20*$J$16*IF(J20="&lt;LQ",(1/2),(IF(J20="&lt;Ld",0,1)))+M20*$L$16*IF(L20="&lt;LQ",(1/2),(IF(L20="&lt;Ld",0,1)))+O20*$N$16*IF(N20="&lt;LQ",(1/2),(IF(N20="&lt;Ld",0,1)))+Q20*$P$16*IF(P20="&lt;LQ",(1/2),(IF(P20="&lt;Ld",0,1)))+S20*$R$16*IF(R20="&lt;LQ",(1/2),(IF(R20="&lt;Ld",0,1)))+U20*$T$16*IF(T20="&lt;LQ",(1/2),(IF(T20="&lt;Ld",0,1)))+W20*$V$16*IF(V20="&lt;LQ",(1/2),(IF(V20="&lt;Ld",0,1)))+Y20*$X$16*IF(X20="&lt;LQ",(1/2),(IF(X20="&lt;Ld",0,1)))+AA20*$Z$16*IF(Z20="&lt;LQ",(1/2),(IF(Z20="&lt;Ld",0,1)))+AC20*$AB$16*IF(AB20="&lt;LQ",(1/2),(IF(AB20="&lt;Ld",0,1)))+AE20*$AD$16*IF(AD20="&lt;LQ",(1/2),(IF(AD20="&lt;Ld",0,1)))+AG20*$AF$16*IF(AF20="&lt;LQ",(1/2),(IF(AF20="&lt;Ld",0,1)))</f>
        <v>0</v>
      </c>
      <c r="AK20" s="157" t="b">
        <f>IF(AND(K20&gt;0,M20&gt;0,O20&gt;0,Q20&gt;0,S20&gt;0,U20&gt;0,W20&gt;0,Y20&gt;0,AA20&gt;0,AC20&gt;0,AE20&gt;0,AG20&gt;0),TRUE,FALSE)</f>
        <v>0</v>
      </c>
      <c r="AL20" s="157" t="str">
        <f>IF(AK20=TRUE,IF(OR($J$16=0,$L$16=0,$N$16=0,$P$16=0,$R$16=0,$T$16=0,$V$16=0,$X$16=0,$Z$16=0,$AB$16=0,$AD$16=0,$AF$16=0,AJ20=0,K20=0,M20=0,O20=0,Q20=0,S20=0,U20=0,W20=0,Y20=0,AA20=0,AC20=0,AE20=0,AG20=0),"-",AJ20/(IF(D20="mg/l",1000,IF(D20="ng/l",1000000000,IF(D20="µg/l",1000000,))))),"-")</f>
        <v>-</v>
      </c>
      <c r="AM20" s="157"/>
      <c r="AN20" s="157"/>
      <c r="AO20" s="157"/>
      <c r="AP20" s="157"/>
      <c r="AQ20" s="157"/>
    </row>
    <row r="21" spans="2:43" ht="27.75" customHeight="1">
      <c r="B21" s="170" t="s">
        <v>214</v>
      </c>
      <c r="C21" s="171"/>
      <c r="D21" s="172" t="s">
        <v>214</v>
      </c>
      <c r="E21" s="171"/>
      <c r="F21" s="173" t="str">
        <f t="shared" si="0"/>
        <v>-</v>
      </c>
      <c r="G21" s="173" t="str">
        <f t="shared" ref="G21:G54" si="3">IFERROR(IF(AK21=FALSE,IF($I$15=0,AI21*($F$16)/(IF(D21="mg/l",1000,IF(D21="ng/l",1000000000,IF(D21="µg/l",1000000,)))),AI21*$I$15/(IF(D21="mg/l",1000,IF(D21="ng/l",1000000000,IF(D21="µg/l",1000000,))))),"-"),"-")</f>
        <v>-</v>
      </c>
      <c r="H21" s="174"/>
      <c r="I21" s="174"/>
      <c r="J21" s="176"/>
      <c r="K21" s="174"/>
      <c r="L21" s="176"/>
      <c r="M21" s="177"/>
      <c r="N21" s="176"/>
      <c r="O21" s="174"/>
      <c r="P21" s="176"/>
      <c r="Q21" s="174"/>
      <c r="R21" s="176"/>
      <c r="S21" s="174"/>
      <c r="T21" s="176"/>
      <c r="U21" s="174"/>
      <c r="V21" s="176"/>
      <c r="W21" s="174"/>
      <c r="X21" s="176"/>
      <c r="Y21" s="174"/>
      <c r="Z21" s="176"/>
      <c r="AA21" s="174"/>
      <c r="AB21" s="176"/>
      <c r="AC21" s="174"/>
      <c r="AD21" s="176"/>
      <c r="AE21" s="174"/>
      <c r="AF21" s="176"/>
      <c r="AG21" s="174"/>
      <c r="AH21" s="14">
        <f t="shared" si="1"/>
        <v>0</v>
      </c>
      <c r="AI21" s="14" t="e">
        <f t="shared" si="2"/>
        <v>#DIV/0!</v>
      </c>
      <c r="AJ21" s="14">
        <f t="shared" ref="AJ21:AJ54" si="4">K21*$J$16*IF(J21="&lt;LQ",(1/2),(IF(J21="&lt;Ld",0,1)))+M21*$L$16*IF(L21="&lt;LQ",(1/2),(IF(L21="&lt;Ld",0,1)))+O21*$N$16*IF(N21="&lt;LQ",(1/2),(IF(N21="&lt;Ld",0,1)))+Q21*$P$16*IF(P21="&lt;LQ",(1/2),(IF(P21="&lt;Ld",0,1)))+S21*$R$16*IF(R21="&lt;LQ",(1/2),(IF(R21="&lt;Ld",0,1)))+U21*$T$16*IF(T21="&lt;LQ",(1/2),(IF(T21="&lt;Ld",0,1)))+W21*$V$16*IF(V21="&lt;LQ",(1/2),(IF(V21="&lt;Ld",0,1)))+Y21*$X$16*IF(X21="&lt;LQ",(1/2),(IF(X21="&lt;Ld",0,1)))+AA21*$Z$16*IF(Z21="&lt;LQ",(1/2),(IF(Z21="&lt;Ld",0,1)))+AC21*$AB$16*IF(AB21="&lt;LQ",(1/2),(IF(AB21="&lt;Ld",0,1)))+AE21*$AD$16*IF(AD21="&lt;LQ",(1/2),(IF(AD21="&lt;Ld",0,1)))+AG21*$AF$16*IF(AF21="&lt;LQ",(1/2),(IF(AF21="&lt;Ld",0,1)))</f>
        <v>0</v>
      </c>
      <c r="AK21" s="157" t="b">
        <f t="shared" ref="AK21:AK54" si="5">IF(AND(K21&gt;0,M21&gt;0,O21&gt;0,Q21&gt;0,S21&gt;0,U21&gt;0,W21&gt;0,Y21&gt;0,AA21&gt;0,AC21&gt;0,AE21&gt;0,AG21&gt;0),TRUE,FALSE)</f>
        <v>0</v>
      </c>
      <c r="AL21" s="157" t="str">
        <f t="shared" ref="AL21:AL27" si="6">IF(AK21=TRUE,IF(OR($J$16=0,$L$16=0,$N$16=0,$P$16=0,$R$16=0,$T$16=0,$V$16=0,$X$16=0,$Z$16=0,$AB$16=0,$AD$16=0,$AF$16=0,AJ21=0,K21=0,M21=0,O21=0,Q21=0,S21=0,U21=0,W21=0,Y21=0,AA21=0,AC21=0,AE21=0,AG21=0),"-",AJ21/(IF(D21="mg/l",1000,IF(D21="ng/l",1000000000,IF(D21="µg/l",1000000,))))),"-")</f>
        <v>-</v>
      </c>
      <c r="AM21" s="157"/>
      <c r="AN21" s="157"/>
      <c r="AO21" s="157"/>
      <c r="AP21" s="157"/>
      <c r="AQ21" s="157"/>
    </row>
    <row r="22" spans="2:43" ht="27.75" customHeight="1">
      <c r="B22" s="170" t="s">
        <v>214</v>
      </c>
      <c r="C22" s="171"/>
      <c r="D22" s="172" t="s">
        <v>214</v>
      </c>
      <c r="E22" s="171"/>
      <c r="F22" s="173" t="str">
        <f t="shared" si="0"/>
        <v>-</v>
      </c>
      <c r="G22" s="173" t="str">
        <f t="shared" si="3"/>
        <v>-</v>
      </c>
      <c r="H22" s="174"/>
      <c r="I22" s="174"/>
      <c r="J22" s="176"/>
      <c r="K22" s="174"/>
      <c r="L22" s="176"/>
      <c r="M22" s="174"/>
      <c r="N22" s="176"/>
      <c r="O22" s="174"/>
      <c r="P22" s="176"/>
      <c r="Q22" s="174"/>
      <c r="R22" s="176"/>
      <c r="S22" s="174"/>
      <c r="T22" s="176"/>
      <c r="U22" s="174"/>
      <c r="V22" s="176"/>
      <c r="W22" s="174"/>
      <c r="X22" s="176"/>
      <c r="Y22" s="174"/>
      <c r="Z22" s="176"/>
      <c r="AA22" s="174"/>
      <c r="AB22" s="176"/>
      <c r="AC22" s="174"/>
      <c r="AD22" s="176"/>
      <c r="AE22" s="174"/>
      <c r="AF22" s="176"/>
      <c r="AG22" s="174"/>
      <c r="AH22" s="14">
        <f t="shared" si="1"/>
        <v>0</v>
      </c>
      <c r="AI22" s="14" t="e">
        <f t="shared" si="2"/>
        <v>#DIV/0!</v>
      </c>
      <c r="AJ22" s="14">
        <f t="shared" si="4"/>
        <v>0</v>
      </c>
      <c r="AK22" s="157" t="b">
        <f t="shared" si="5"/>
        <v>0</v>
      </c>
      <c r="AL22" s="157" t="str">
        <f t="shared" si="6"/>
        <v>-</v>
      </c>
      <c r="AM22" s="157"/>
      <c r="AN22" s="157"/>
      <c r="AO22" s="157"/>
      <c r="AP22" s="157"/>
      <c r="AQ22" s="157"/>
    </row>
    <row r="23" spans="2:43" ht="27.75" customHeight="1">
      <c r="B23" s="170" t="s">
        <v>214</v>
      </c>
      <c r="C23" s="171"/>
      <c r="D23" s="172" t="s">
        <v>214</v>
      </c>
      <c r="E23" s="171"/>
      <c r="F23" s="173" t="str">
        <f t="shared" si="0"/>
        <v>-</v>
      </c>
      <c r="G23" s="173" t="str">
        <f t="shared" si="3"/>
        <v>-</v>
      </c>
      <c r="H23" s="174"/>
      <c r="I23" s="174"/>
      <c r="J23" s="176"/>
      <c r="K23" s="174"/>
      <c r="L23" s="176"/>
      <c r="M23" s="174"/>
      <c r="N23" s="176"/>
      <c r="O23" s="174"/>
      <c r="P23" s="176"/>
      <c r="Q23" s="174"/>
      <c r="R23" s="176"/>
      <c r="S23" s="174"/>
      <c r="T23" s="176"/>
      <c r="U23" s="174"/>
      <c r="V23" s="176"/>
      <c r="W23" s="174"/>
      <c r="X23" s="176"/>
      <c r="Y23" s="174"/>
      <c r="Z23" s="176"/>
      <c r="AA23" s="174"/>
      <c r="AB23" s="176"/>
      <c r="AC23" s="174"/>
      <c r="AD23" s="176"/>
      <c r="AE23" s="174"/>
      <c r="AF23" s="176"/>
      <c r="AG23" s="174"/>
      <c r="AH23" s="14">
        <f t="shared" si="1"/>
        <v>0</v>
      </c>
      <c r="AI23" s="14" t="e">
        <f t="shared" si="2"/>
        <v>#DIV/0!</v>
      </c>
      <c r="AJ23" s="14">
        <f t="shared" si="4"/>
        <v>0</v>
      </c>
      <c r="AK23" s="157" t="b">
        <f t="shared" si="5"/>
        <v>0</v>
      </c>
      <c r="AL23" s="157" t="str">
        <f t="shared" si="6"/>
        <v>-</v>
      </c>
      <c r="AM23" s="157"/>
      <c r="AN23" s="157"/>
      <c r="AO23" s="157"/>
      <c r="AP23" s="157"/>
      <c r="AQ23" s="157"/>
    </row>
    <row r="24" spans="2:43" ht="27.75" customHeight="1">
      <c r="B24" s="170" t="s">
        <v>214</v>
      </c>
      <c r="C24" s="171"/>
      <c r="D24" s="172" t="s">
        <v>214</v>
      </c>
      <c r="E24" s="171"/>
      <c r="F24" s="173" t="str">
        <f t="shared" si="0"/>
        <v>-</v>
      </c>
      <c r="G24" s="173" t="str">
        <f t="shared" si="3"/>
        <v>-</v>
      </c>
      <c r="H24" s="174"/>
      <c r="I24" s="174"/>
      <c r="J24" s="176"/>
      <c r="K24" s="174"/>
      <c r="L24" s="176"/>
      <c r="M24" s="174"/>
      <c r="N24" s="176"/>
      <c r="O24" s="174"/>
      <c r="P24" s="176"/>
      <c r="Q24" s="174"/>
      <c r="R24" s="176"/>
      <c r="S24" s="174"/>
      <c r="T24" s="176"/>
      <c r="U24" s="174"/>
      <c r="V24" s="176"/>
      <c r="W24" s="174"/>
      <c r="X24" s="176"/>
      <c r="Y24" s="174"/>
      <c r="Z24" s="176"/>
      <c r="AA24" s="174"/>
      <c r="AB24" s="176"/>
      <c r="AC24" s="174"/>
      <c r="AD24" s="176"/>
      <c r="AE24" s="174"/>
      <c r="AF24" s="176"/>
      <c r="AG24" s="174"/>
      <c r="AH24" s="14">
        <f t="shared" si="1"/>
        <v>0</v>
      </c>
      <c r="AI24" s="14" t="e">
        <f t="shared" si="2"/>
        <v>#DIV/0!</v>
      </c>
      <c r="AJ24" s="14">
        <f t="shared" si="4"/>
        <v>0</v>
      </c>
      <c r="AK24" s="157" t="b">
        <f t="shared" si="5"/>
        <v>0</v>
      </c>
      <c r="AL24" s="157" t="str">
        <f t="shared" si="6"/>
        <v>-</v>
      </c>
      <c r="AM24" s="157"/>
      <c r="AN24" s="157"/>
      <c r="AO24" s="157"/>
      <c r="AP24" s="157"/>
      <c r="AQ24" s="157"/>
    </row>
    <row r="25" spans="2:43" ht="27.75" customHeight="1">
      <c r="B25" s="170" t="s">
        <v>214</v>
      </c>
      <c r="C25" s="171"/>
      <c r="D25" s="172" t="s">
        <v>214</v>
      </c>
      <c r="E25" s="171"/>
      <c r="F25" s="173" t="str">
        <f t="shared" si="0"/>
        <v>-</v>
      </c>
      <c r="G25" s="173" t="str">
        <f t="shared" si="3"/>
        <v>-</v>
      </c>
      <c r="H25" s="174"/>
      <c r="I25" s="174"/>
      <c r="J25" s="176"/>
      <c r="K25" s="174"/>
      <c r="L25" s="176"/>
      <c r="M25" s="174"/>
      <c r="N25" s="176"/>
      <c r="O25" s="174"/>
      <c r="P25" s="176"/>
      <c r="Q25" s="174"/>
      <c r="R25" s="176"/>
      <c r="S25" s="174"/>
      <c r="T25" s="176"/>
      <c r="U25" s="174"/>
      <c r="V25" s="176"/>
      <c r="W25" s="174"/>
      <c r="X25" s="176"/>
      <c r="Y25" s="174"/>
      <c r="Z25" s="176"/>
      <c r="AA25" s="174"/>
      <c r="AB25" s="176"/>
      <c r="AC25" s="174"/>
      <c r="AD25" s="176"/>
      <c r="AE25" s="174"/>
      <c r="AF25" s="176"/>
      <c r="AG25" s="174"/>
      <c r="AH25" s="14">
        <f t="shared" si="1"/>
        <v>0</v>
      </c>
      <c r="AI25" s="14" t="e">
        <f t="shared" si="2"/>
        <v>#DIV/0!</v>
      </c>
      <c r="AJ25" s="14">
        <f t="shared" si="4"/>
        <v>0</v>
      </c>
      <c r="AK25" s="157" t="b">
        <f t="shared" si="5"/>
        <v>0</v>
      </c>
      <c r="AL25" s="157" t="str">
        <f t="shared" si="6"/>
        <v>-</v>
      </c>
      <c r="AM25" s="157"/>
      <c r="AN25" s="157"/>
      <c r="AO25" s="157"/>
      <c r="AP25" s="157"/>
      <c r="AQ25" s="157"/>
    </row>
    <row r="26" spans="2:43" ht="27.75" customHeight="1">
      <c r="B26" s="170" t="s">
        <v>214</v>
      </c>
      <c r="C26" s="171"/>
      <c r="D26" s="172" t="s">
        <v>214</v>
      </c>
      <c r="E26" s="171"/>
      <c r="F26" s="173" t="str">
        <f t="shared" si="0"/>
        <v>-</v>
      </c>
      <c r="G26" s="173" t="str">
        <f t="shared" si="3"/>
        <v>-</v>
      </c>
      <c r="H26" s="174"/>
      <c r="I26" s="174"/>
      <c r="J26" s="176"/>
      <c r="K26" s="174"/>
      <c r="L26" s="176"/>
      <c r="M26" s="174"/>
      <c r="N26" s="176"/>
      <c r="O26" s="174"/>
      <c r="P26" s="176"/>
      <c r="Q26" s="174"/>
      <c r="R26" s="176"/>
      <c r="S26" s="174"/>
      <c r="T26" s="176"/>
      <c r="U26" s="174"/>
      <c r="V26" s="176"/>
      <c r="W26" s="174"/>
      <c r="X26" s="176"/>
      <c r="Y26" s="174"/>
      <c r="Z26" s="176"/>
      <c r="AA26" s="174"/>
      <c r="AB26" s="176"/>
      <c r="AC26" s="174"/>
      <c r="AD26" s="176"/>
      <c r="AE26" s="174"/>
      <c r="AF26" s="176"/>
      <c r="AG26" s="174"/>
      <c r="AH26" s="14">
        <f t="shared" si="1"/>
        <v>0</v>
      </c>
      <c r="AI26" s="14" t="e">
        <f t="shared" si="2"/>
        <v>#DIV/0!</v>
      </c>
      <c r="AJ26" s="14">
        <f t="shared" si="4"/>
        <v>0</v>
      </c>
      <c r="AK26" s="157" t="b">
        <f t="shared" si="5"/>
        <v>0</v>
      </c>
      <c r="AL26" s="157" t="str">
        <f t="shared" si="6"/>
        <v>-</v>
      </c>
      <c r="AM26" s="157"/>
      <c r="AN26" s="157"/>
      <c r="AO26" s="157"/>
      <c r="AP26" s="157"/>
      <c r="AQ26" s="157"/>
    </row>
    <row r="27" spans="2:43" ht="27.75" customHeight="1">
      <c r="B27" s="170" t="s">
        <v>214</v>
      </c>
      <c r="C27" s="171"/>
      <c r="D27" s="172" t="s">
        <v>214</v>
      </c>
      <c r="E27" s="171"/>
      <c r="F27" s="173" t="str">
        <f t="shared" si="0"/>
        <v>-</v>
      </c>
      <c r="G27" s="173" t="str">
        <f t="shared" si="3"/>
        <v>-</v>
      </c>
      <c r="H27" s="174"/>
      <c r="I27" s="174"/>
      <c r="J27" s="176"/>
      <c r="K27" s="174"/>
      <c r="L27" s="176"/>
      <c r="M27" s="174"/>
      <c r="N27" s="176"/>
      <c r="O27" s="174"/>
      <c r="P27" s="176"/>
      <c r="Q27" s="174"/>
      <c r="R27" s="176"/>
      <c r="S27" s="174"/>
      <c r="T27" s="176"/>
      <c r="U27" s="174"/>
      <c r="V27" s="176"/>
      <c r="W27" s="174"/>
      <c r="X27" s="176"/>
      <c r="Y27" s="174"/>
      <c r="Z27" s="176"/>
      <c r="AA27" s="174"/>
      <c r="AB27" s="176"/>
      <c r="AC27" s="174"/>
      <c r="AD27" s="176"/>
      <c r="AE27" s="174"/>
      <c r="AF27" s="176"/>
      <c r="AG27" s="174"/>
      <c r="AH27" s="14">
        <f t="shared" si="1"/>
        <v>0</v>
      </c>
      <c r="AI27" s="14" t="e">
        <f t="shared" si="2"/>
        <v>#DIV/0!</v>
      </c>
      <c r="AJ27" s="14">
        <f t="shared" si="4"/>
        <v>0</v>
      </c>
      <c r="AK27" s="157" t="b">
        <f t="shared" si="5"/>
        <v>0</v>
      </c>
      <c r="AL27" s="157" t="str">
        <f t="shared" si="6"/>
        <v>-</v>
      </c>
      <c r="AM27" s="157"/>
      <c r="AN27" s="157"/>
      <c r="AO27" s="157"/>
      <c r="AP27" s="157"/>
      <c r="AQ27" s="157"/>
    </row>
    <row r="28" spans="2:43" ht="27.75" customHeight="1">
      <c r="B28" s="170" t="s">
        <v>214</v>
      </c>
      <c r="C28" s="171"/>
      <c r="D28" s="172" t="s">
        <v>214</v>
      </c>
      <c r="E28" s="171"/>
      <c r="F28" s="173" t="str">
        <f t="shared" si="0"/>
        <v>-</v>
      </c>
      <c r="G28" s="173" t="str">
        <f t="shared" si="3"/>
        <v>-</v>
      </c>
      <c r="H28" s="174"/>
      <c r="I28" s="174"/>
      <c r="J28" s="176"/>
      <c r="K28" s="174"/>
      <c r="L28" s="176"/>
      <c r="M28" s="174"/>
      <c r="N28" s="176"/>
      <c r="O28" s="174"/>
      <c r="P28" s="176"/>
      <c r="Q28" s="174"/>
      <c r="R28" s="176"/>
      <c r="S28" s="174"/>
      <c r="T28" s="176"/>
      <c r="U28" s="174"/>
      <c r="V28" s="176"/>
      <c r="W28" s="174"/>
      <c r="X28" s="176"/>
      <c r="Y28" s="174"/>
      <c r="Z28" s="176"/>
      <c r="AA28" s="174"/>
      <c r="AB28" s="176"/>
      <c r="AC28" s="174"/>
      <c r="AD28" s="176"/>
      <c r="AE28" s="174"/>
      <c r="AF28" s="176"/>
      <c r="AG28" s="174"/>
      <c r="AH28" s="14">
        <f t="shared" si="1"/>
        <v>0</v>
      </c>
      <c r="AI28" s="14" t="e">
        <f t="shared" si="2"/>
        <v>#DIV/0!</v>
      </c>
      <c r="AJ28" s="14">
        <f t="shared" si="4"/>
        <v>0</v>
      </c>
      <c r="AK28" s="157" t="b">
        <f t="shared" si="5"/>
        <v>0</v>
      </c>
      <c r="AL28" s="157"/>
      <c r="AM28" s="157"/>
      <c r="AN28" s="157"/>
      <c r="AO28" s="157"/>
      <c r="AP28" s="157"/>
      <c r="AQ28" s="157"/>
    </row>
    <row r="29" spans="2:43" ht="27.75" customHeight="1">
      <c r="B29" s="170" t="s">
        <v>214</v>
      </c>
      <c r="C29" s="171"/>
      <c r="D29" s="172" t="s">
        <v>214</v>
      </c>
      <c r="E29" s="171"/>
      <c r="F29" s="173" t="str">
        <f t="shared" si="0"/>
        <v>-</v>
      </c>
      <c r="G29" s="173" t="str">
        <f t="shared" si="3"/>
        <v>-</v>
      </c>
      <c r="H29" s="174"/>
      <c r="I29" s="174"/>
      <c r="J29" s="176"/>
      <c r="K29" s="174"/>
      <c r="L29" s="176"/>
      <c r="M29" s="174"/>
      <c r="N29" s="176"/>
      <c r="O29" s="174"/>
      <c r="P29" s="176"/>
      <c r="Q29" s="174"/>
      <c r="R29" s="176"/>
      <c r="S29" s="174"/>
      <c r="T29" s="176"/>
      <c r="U29" s="174"/>
      <c r="V29" s="176"/>
      <c r="W29" s="174"/>
      <c r="X29" s="176"/>
      <c r="Y29" s="174"/>
      <c r="Z29" s="176"/>
      <c r="AA29" s="174"/>
      <c r="AB29" s="176"/>
      <c r="AC29" s="174"/>
      <c r="AD29" s="176"/>
      <c r="AE29" s="174"/>
      <c r="AF29" s="176"/>
      <c r="AG29" s="174"/>
      <c r="AH29" s="14">
        <f t="shared" si="1"/>
        <v>0</v>
      </c>
      <c r="AI29" s="14" t="e">
        <f t="shared" si="2"/>
        <v>#DIV/0!</v>
      </c>
      <c r="AJ29" s="14">
        <f t="shared" si="4"/>
        <v>0</v>
      </c>
      <c r="AK29" s="157" t="b">
        <f t="shared" si="5"/>
        <v>0</v>
      </c>
      <c r="AL29" s="157"/>
      <c r="AM29" s="157"/>
      <c r="AN29" s="157"/>
      <c r="AO29" s="157"/>
      <c r="AP29" s="157"/>
      <c r="AQ29" s="157"/>
    </row>
    <row r="30" spans="2:43" ht="27.75" customHeight="1">
      <c r="B30" s="170" t="s">
        <v>214</v>
      </c>
      <c r="C30" s="171"/>
      <c r="D30" s="172" t="s">
        <v>214</v>
      </c>
      <c r="E30" s="171"/>
      <c r="F30" s="173" t="str">
        <f t="shared" si="0"/>
        <v>-</v>
      </c>
      <c r="G30" s="173" t="str">
        <f t="shared" si="3"/>
        <v>-</v>
      </c>
      <c r="H30" s="174"/>
      <c r="I30" s="174"/>
      <c r="J30" s="176"/>
      <c r="K30" s="174"/>
      <c r="L30" s="176"/>
      <c r="M30" s="174"/>
      <c r="N30" s="176"/>
      <c r="O30" s="174"/>
      <c r="P30" s="176"/>
      <c r="Q30" s="174"/>
      <c r="R30" s="176"/>
      <c r="S30" s="174"/>
      <c r="T30" s="176"/>
      <c r="U30" s="174"/>
      <c r="V30" s="176"/>
      <c r="W30" s="174"/>
      <c r="X30" s="176"/>
      <c r="Y30" s="174"/>
      <c r="Z30" s="176"/>
      <c r="AA30" s="174"/>
      <c r="AB30" s="176"/>
      <c r="AC30" s="174"/>
      <c r="AD30" s="176"/>
      <c r="AE30" s="174"/>
      <c r="AF30" s="176"/>
      <c r="AG30" s="174"/>
      <c r="AH30" s="14">
        <f t="shared" si="1"/>
        <v>0</v>
      </c>
      <c r="AI30" s="14" t="e">
        <f t="shared" si="2"/>
        <v>#DIV/0!</v>
      </c>
      <c r="AJ30" s="14">
        <f t="shared" si="4"/>
        <v>0</v>
      </c>
      <c r="AK30" s="157" t="b">
        <f t="shared" si="5"/>
        <v>0</v>
      </c>
      <c r="AL30" s="157"/>
      <c r="AM30" s="157"/>
      <c r="AN30" s="157"/>
      <c r="AO30" s="157"/>
      <c r="AP30" s="157"/>
      <c r="AQ30" s="157"/>
    </row>
    <row r="31" spans="2:43" ht="27.75" customHeight="1">
      <c r="B31" s="170" t="s">
        <v>214</v>
      </c>
      <c r="C31" s="171"/>
      <c r="D31" s="172" t="s">
        <v>214</v>
      </c>
      <c r="E31" s="171"/>
      <c r="F31" s="173" t="str">
        <f t="shared" si="0"/>
        <v>-</v>
      </c>
      <c r="G31" s="173" t="str">
        <f t="shared" si="3"/>
        <v>-</v>
      </c>
      <c r="H31" s="174"/>
      <c r="I31" s="174"/>
      <c r="J31" s="176"/>
      <c r="K31" s="174"/>
      <c r="L31" s="176"/>
      <c r="M31" s="174"/>
      <c r="N31" s="176"/>
      <c r="O31" s="174"/>
      <c r="P31" s="176"/>
      <c r="Q31" s="174"/>
      <c r="R31" s="176"/>
      <c r="S31" s="174"/>
      <c r="T31" s="176"/>
      <c r="U31" s="174"/>
      <c r="V31" s="176"/>
      <c r="W31" s="174"/>
      <c r="X31" s="176"/>
      <c r="Y31" s="174"/>
      <c r="Z31" s="176"/>
      <c r="AA31" s="174"/>
      <c r="AB31" s="176"/>
      <c r="AC31" s="174"/>
      <c r="AD31" s="176"/>
      <c r="AE31" s="174"/>
      <c r="AF31" s="176"/>
      <c r="AG31" s="174"/>
      <c r="AH31" s="14">
        <f t="shared" si="1"/>
        <v>0</v>
      </c>
      <c r="AI31" s="14" t="e">
        <f t="shared" si="2"/>
        <v>#DIV/0!</v>
      </c>
      <c r="AJ31" s="14">
        <f t="shared" si="4"/>
        <v>0</v>
      </c>
      <c r="AK31" s="157" t="b">
        <f t="shared" si="5"/>
        <v>0</v>
      </c>
      <c r="AM31" s="157"/>
    </row>
    <row r="32" spans="2:43" ht="27.75" customHeight="1">
      <c r="B32" s="170" t="s">
        <v>214</v>
      </c>
      <c r="C32" s="171"/>
      <c r="D32" s="172" t="s">
        <v>214</v>
      </c>
      <c r="E32" s="171"/>
      <c r="F32" s="173" t="str">
        <f t="shared" si="0"/>
        <v>-</v>
      </c>
      <c r="G32" s="173" t="str">
        <f t="shared" si="3"/>
        <v>-</v>
      </c>
      <c r="H32" s="174"/>
      <c r="I32" s="174"/>
      <c r="J32" s="176"/>
      <c r="K32" s="174"/>
      <c r="L32" s="176"/>
      <c r="M32" s="174"/>
      <c r="N32" s="176"/>
      <c r="O32" s="174"/>
      <c r="P32" s="176"/>
      <c r="Q32" s="174"/>
      <c r="R32" s="176"/>
      <c r="S32" s="174"/>
      <c r="T32" s="176"/>
      <c r="U32" s="174"/>
      <c r="V32" s="176"/>
      <c r="W32" s="174"/>
      <c r="X32" s="176"/>
      <c r="Y32" s="174"/>
      <c r="Z32" s="176"/>
      <c r="AA32" s="174"/>
      <c r="AB32" s="176"/>
      <c r="AC32" s="174"/>
      <c r="AD32" s="176"/>
      <c r="AE32" s="174"/>
      <c r="AF32" s="176"/>
      <c r="AG32" s="174"/>
      <c r="AH32" s="14">
        <f t="shared" si="1"/>
        <v>0</v>
      </c>
      <c r="AI32" s="14" t="e">
        <f t="shared" si="2"/>
        <v>#DIV/0!</v>
      </c>
      <c r="AJ32" s="14">
        <f t="shared" si="4"/>
        <v>0</v>
      </c>
      <c r="AK32" s="157" t="b">
        <f t="shared" si="5"/>
        <v>0</v>
      </c>
      <c r="AM32" s="157"/>
    </row>
    <row r="33" spans="2:39" ht="27.75" customHeight="1">
      <c r="B33" s="170" t="s">
        <v>214</v>
      </c>
      <c r="C33" s="171"/>
      <c r="D33" s="172" t="s">
        <v>214</v>
      </c>
      <c r="E33" s="171"/>
      <c r="F33" s="173" t="str">
        <f t="shared" si="0"/>
        <v>-</v>
      </c>
      <c r="G33" s="173" t="str">
        <f t="shared" si="3"/>
        <v>-</v>
      </c>
      <c r="H33" s="174"/>
      <c r="I33" s="174"/>
      <c r="J33" s="176"/>
      <c r="K33" s="174"/>
      <c r="L33" s="176"/>
      <c r="M33" s="174"/>
      <c r="N33" s="176"/>
      <c r="O33" s="174"/>
      <c r="P33" s="176"/>
      <c r="Q33" s="174"/>
      <c r="R33" s="176"/>
      <c r="S33" s="174"/>
      <c r="T33" s="176"/>
      <c r="U33" s="174"/>
      <c r="V33" s="176"/>
      <c r="W33" s="174"/>
      <c r="X33" s="176"/>
      <c r="Y33" s="174"/>
      <c r="Z33" s="176"/>
      <c r="AA33" s="174"/>
      <c r="AB33" s="176"/>
      <c r="AC33" s="174"/>
      <c r="AD33" s="176"/>
      <c r="AE33" s="174"/>
      <c r="AF33" s="176"/>
      <c r="AG33" s="174"/>
      <c r="AH33" s="14">
        <f t="shared" si="1"/>
        <v>0</v>
      </c>
      <c r="AI33" s="14" t="e">
        <f t="shared" si="2"/>
        <v>#DIV/0!</v>
      </c>
      <c r="AJ33" s="14">
        <f t="shared" si="4"/>
        <v>0</v>
      </c>
      <c r="AK33" s="157" t="b">
        <f t="shared" si="5"/>
        <v>0</v>
      </c>
      <c r="AM33" s="157"/>
    </row>
    <row r="34" spans="2:39" ht="27.75" customHeight="1">
      <c r="B34" s="170" t="s">
        <v>214</v>
      </c>
      <c r="C34" s="171"/>
      <c r="D34" s="172" t="s">
        <v>214</v>
      </c>
      <c r="E34" s="171"/>
      <c r="F34" s="173" t="str">
        <f t="shared" si="0"/>
        <v>-</v>
      </c>
      <c r="G34" s="173" t="str">
        <f t="shared" si="3"/>
        <v>-</v>
      </c>
      <c r="H34" s="174"/>
      <c r="I34" s="174"/>
      <c r="J34" s="176"/>
      <c r="K34" s="174"/>
      <c r="L34" s="176"/>
      <c r="M34" s="174"/>
      <c r="N34" s="176"/>
      <c r="O34" s="174"/>
      <c r="P34" s="176"/>
      <c r="Q34" s="174"/>
      <c r="R34" s="176"/>
      <c r="S34" s="174"/>
      <c r="T34" s="176"/>
      <c r="U34" s="174"/>
      <c r="V34" s="176"/>
      <c r="W34" s="174"/>
      <c r="X34" s="176"/>
      <c r="Y34" s="174"/>
      <c r="Z34" s="176"/>
      <c r="AA34" s="174"/>
      <c r="AB34" s="176"/>
      <c r="AC34" s="174"/>
      <c r="AD34" s="176"/>
      <c r="AE34" s="174"/>
      <c r="AF34" s="176"/>
      <c r="AG34" s="174"/>
      <c r="AH34" s="14">
        <f t="shared" si="1"/>
        <v>0</v>
      </c>
      <c r="AI34" s="14" t="e">
        <f t="shared" si="2"/>
        <v>#DIV/0!</v>
      </c>
      <c r="AJ34" s="14">
        <f t="shared" si="4"/>
        <v>0</v>
      </c>
      <c r="AK34" s="157" t="b">
        <f t="shared" si="5"/>
        <v>0</v>
      </c>
      <c r="AM34" s="157"/>
    </row>
    <row r="35" spans="2:39" ht="27.75" customHeight="1">
      <c r="B35" s="170" t="s">
        <v>214</v>
      </c>
      <c r="C35" s="171"/>
      <c r="D35" s="172" t="s">
        <v>214</v>
      </c>
      <c r="E35" s="171"/>
      <c r="F35" s="173" t="str">
        <f t="shared" si="0"/>
        <v>-</v>
      </c>
      <c r="G35" s="173" t="str">
        <f t="shared" si="3"/>
        <v>-</v>
      </c>
      <c r="H35" s="174"/>
      <c r="I35" s="174"/>
      <c r="J35" s="176"/>
      <c r="K35" s="174"/>
      <c r="L35" s="176"/>
      <c r="M35" s="174"/>
      <c r="N35" s="176"/>
      <c r="O35" s="174"/>
      <c r="P35" s="176"/>
      <c r="Q35" s="174"/>
      <c r="R35" s="176"/>
      <c r="S35" s="174"/>
      <c r="T35" s="176"/>
      <c r="U35" s="174"/>
      <c r="V35" s="176"/>
      <c r="W35" s="174"/>
      <c r="X35" s="176"/>
      <c r="Y35" s="174"/>
      <c r="Z35" s="176"/>
      <c r="AA35" s="174"/>
      <c r="AB35" s="176"/>
      <c r="AC35" s="174"/>
      <c r="AD35" s="176"/>
      <c r="AE35" s="174"/>
      <c r="AF35" s="176"/>
      <c r="AG35" s="174"/>
      <c r="AH35" s="14">
        <f t="shared" si="1"/>
        <v>0</v>
      </c>
      <c r="AI35" s="14" t="e">
        <f t="shared" si="2"/>
        <v>#DIV/0!</v>
      </c>
      <c r="AJ35" s="14">
        <f t="shared" si="4"/>
        <v>0</v>
      </c>
      <c r="AK35" s="157" t="b">
        <f t="shared" si="5"/>
        <v>0</v>
      </c>
      <c r="AM35" s="157"/>
    </row>
    <row r="36" spans="2:39" ht="27.75" customHeight="1">
      <c r="B36" s="170" t="s">
        <v>214</v>
      </c>
      <c r="C36" s="171"/>
      <c r="D36" s="172" t="s">
        <v>214</v>
      </c>
      <c r="E36" s="171"/>
      <c r="F36" s="173" t="str">
        <f t="shared" si="0"/>
        <v>-</v>
      </c>
      <c r="G36" s="173" t="str">
        <f t="shared" si="3"/>
        <v>-</v>
      </c>
      <c r="H36" s="174"/>
      <c r="I36" s="174"/>
      <c r="J36" s="176"/>
      <c r="K36" s="174"/>
      <c r="L36" s="176"/>
      <c r="M36" s="174"/>
      <c r="N36" s="176"/>
      <c r="O36" s="174"/>
      <c r="P36" s="176"/>
      <c r="Q36" s="174"/>
      <c r="R36" s="176"/>
      <c r="S36" s="174"/>
      <c r="T36" s="176"/>
      <c r="U36" s="174"/>
      <c r="V36" s="176"/>
      <c r="W36" s="174"/>
      <c r="X36" s="176"/>
      <c r="Y36" s="174"/>
      <c r="Z36" s="176"/>
      <c r="AA36" s="174"/>
      <c r="AB36" s="176"/>
      <c r="AC36" s="174"/>
      <c r="AD36" s="176"/>
      <c r="AE36" s="174"/>
      <c r="AF36" s="176"/>
      <c r="AG36" s="174"/>
      <c r="AH36" s="14">
        <f t="shared" si="1"/>
        <v>0</v>
      </c>
      <c r="AI36" s="14" t="e">
        <f t="shared" si="2"/>
        <v>#DIV/0!</v>
      </c>
      <c r="AJ36" s="14">
        <f t="shared" si="4"/>
        <v>0</v>
      </c>
      <c r="AK36" s="157" t="b">
        <f t="shared" si="5"/>
        <v>0</v>
      </c>
    </row>
    <row r="37" spans="2:39" ht="27.75" customHeight="1">
      <c r="B37" s="170" t="s">
        <v>214</v>
      </c>
      <c r="C37" s="171"/>
      <c r="D37" s="172" t="s">
        <v>214</v>
      </c>
      <c r="E37" s="171"/>
      <c r="F37" s="173" t="str">
        <f t="shared" si="0"/>
        <v>-</v>
      </c>
      <c r="G37" s="173" t="str">
        <f t="shared" si="3"/>
        <v>-</v>
      </c>
      <c r="H37" s="174"/>
      <c r="I37" s="174"/>
      <c r="J37" s="176"/>
      <c r="K37" s="174"/>
      <c r="L37" s="176"/>
      <c r="M37" s="174"/>
      <c r="N37" s="176"/>
      <c r="O37" s="174"/>
      <c r="P37" s="176"/>
      <c r="Q37" s="174"/>
      <c r="R37" s="176"/>
      <c r="S37" s="174"/>
      <c r="T37" s="176"/>
      <c r="U37" s="174"/>
      <c r="V37" s="176"/>
      <c r="W37" s="174"/>
      <c r="X37" s="176"/>
      <c r="Y37" s="174"/>
      <c r="Z37" s="176"/>
      <c r="AA37" s="174"/>
      <c r="AB37" s="176"/>
      <c r="AC37" s="174"/>
      <c r="AD37" s="176"/>
      <c r="AE37" s="174"/>
      <c r="AF37" s="176"/>
      <c r="AG37" s="174"/>
      <c r="AH37" s="14">
        <f t="shared" si="1"/>
        <v>0</v>
      </c>
      <c r="AI37" s="14" t="e">
        <f t="shared" si="2"/>
        <v>#DIV/0!</v>
      </c>
      <c r="AJ37" s="14">
        <f t="shared" si="4"/>
        <v>0</v>
      </c>
      <c r="AK37" s="157" t="b">
        <f t="shared" si="5"/>
        <v>0</v>
      </c>
    </row>
    <row r="38" spans="2:39" ht="27.75" customHeight="1">
      <c r="B38" s="170" t="s">
        <v>214</v>
      </c>
      <c r="C38" s="171"/>
      <c r="D38" s="172" t="s">
        <v>214</v>
      </c>
      <c r="E38" s="171"/>
      <c r="F38" s="173" t="str">
        <f t="shared" si="0"/>
        <v>-</v>
      </c>
      <c r="G38" s="173" t="str">
        <f t="shared" si="3"/>
        <v>-</v>
      </c>
      <c r="H38" s="174"/>
      <c r="I38" s="174"/>
      <c r="J38" s="176"/>
      <c r="K38" s="174"/>
      <c r="L38" s="176"/>
      <c r="M38" s="174"/>
      <c r="N38" s="176"/>
      <c r="O38" s="174"/>
      <c r="P38" s="176"/>
      <c r="Q38" s="174"/>
      <c r="R38" s="176"/>
      <c r="S38" s="174"/>
      <c r="T38" s="176"/>
      <c r="U38" s="174"/>
      <c r="V38" s="176"/>
      <c r="W38" s="174"/>
      <c r="X38" s="176"/>
      <c r="Y38" s="174"/>
      <c r="Z38" s="176"/>
      <c r="AA38" s="174"/>
      <c r="AB38" s="176"/>
      <c r="AC38" s="174"/>
      <c r="AD38" s="176"/>
      <c r="AE38" s="174"/>
      <c r="AF38" s="176"/>
      <c r="AG38" s="174"/>
      <c r="AH38" s="14">
        <f t="shared" si="1"/>
        <v>0</v>
      </c>
      <c r="AI38" s="14" t="e">
        <f t="shared" si="2"/>
        <v>#DIV/0!</v>
      </c>
      <c r="AJ38" s="14">
        <f t="shared" si="4"/>
        <v>0</v>
      </c>
      <c r="AK38" s="157" t="b">
        <f t="shared" si="5"/>
        <v>0</v>
      </c>
    </row>
    <row r="39" spans="2:39" ht="27.75" customHeight="1">
      <c r="B39" s="170" t="s">
        <v>214</v>
      </c>
      <c r="C39" s="171"/>
      <c r="D39" s="172" t="s">
        <v>214</v>
      </c>
      <c r="E39" s="171"/>
      <c r="F39" s="173" t="str">
        <f t="shared" si="0"/>
        <v>-</v>
      </c>
      <c r="G39" s="173" t="str">
        <f t="shared" si="3"/>
        <v>-</v>
      </c>
      <c r="H39" s="174"/>
      <c r="I39" s="174"/>
      <c r="J39" s="176"/>
      <c r="K39" s="174"/>
      <c r="L39" s="176"/>
      <c r="M39" s="174"/>
      <c r="N39" s="176"/>
      <c r="O39" s="174"/>
      <c r="P39" s="176"/>
      <c r="Q39" s="174"/>
      <c r="R39" s="176"/>
      <c r="S39" s="174"/>
      <c r="T39" s="176"/>
      <c r="U39" s="174"/>
      <c r="V39" s="176"/>
      <c r="W39" s="174"/>
      <c r="X39" s="176"/>
      <c r="Y39" s="174"/>
      <c r="Z39" s="176"/>
      <c r="AA39" s="174"/>
      <c r="AB39" s="176"/>
      <c r="AC39" s="174"/>
      <c r="AD39" s="176"/>
      <c r="AE39" s="174"/>
      <c r="AF39" s="176"/>
      <c r="AG39" s="174"/>
      <c r="AH39" s="14">
        <f t="shared" si="1"/>
        <v>0</v>
      </c>
      <c r="AI39" s="14" t="e">
        <f t="shared" si="2"/>
        <v>#DIV/0!</v>
      </c>
      <c r="AJ39" s="14">
        <f t="shared" si="4"/>
        <v>0</v>
      </c>
      <c r="AK39" s="157" t="b">
        <f t="shared" si="5"/>
        <v>0</v>
      </c>
    </row>
    <row r="40" spans="2:39" ht="27.75" customHeight="1">
      <c r="B40" s="170" t="s">
        <v>214</v>
      </c>
      <c r="C40" s="171"/>
      <c r="D40" s="172" t="s">
        <v>214</v>
      </c>
      <c r="E40" s="171"/>
      <c r="F40" s="173" t="str">
        <f t="shared" si="0"/>
        <v>-</v>
      </c>
      <c r="G40" s="173" t="str">
        <f t="shared" si="3"/>
        <v>-</v>
      </c>
      <c r="H40" s="174"/>
      <c r="I40" s="174"/>
      <c r="J40" s="176"/>
      <c r="K40" s="174"/>
      <c r="L40" s="176"/>
      <c r="M40" s="174"/>
      <c r="N40" s="176"/>
      <c r="O40" s="174"/>
      <c r="P40" s="176"/>
      <c r="Q40" s="174"/>
      <c r="R40" s="176"/>
      <c r="S40" s="174"/>
      <c r="T40" s="176"/>
      <c r="U40" s="174"/>
      <c r="V40" s="176"/>
      <c r="W40" s="174"/>
      <c r="X40" s="176"/>
      <c r="Y40" s="174"/>
      <c r="Z40" s="176"/>
      <c r="AA40" s="174"/>
      <c r="AB40" s="176"/>
      <c r="AC40" s="174"/>
      <c r="AD40" s="176"/>
      <c r="AE40" s="174"/>
      <c r="AF40" s="176"/>
      <c r="AG40" s="174"/>
      <c r="AH40" s="14">
        <f t="shared" si="1"/>
        <v>0</v>
      </c>
      <c r="AI40" s="14" t="e">
        <f t="shared" si="2"/>
        <v>#DIV/0!</v>
      </c>
      <c r="AJ40" s="14">
        <f t="shared" si="4"/>
        <v>0</v>
      </c>
      <c r="AK40" s="157" t="b">
        <f t="shared" si="5"/>
        <v>0</v>
      </c>
    </row>
    <row r="41" spans="2:39" ht="27.75" customHeight="1">
      <c r="B41" s="170" t="s">
        <v>214</v>
      </c>
      <c r="C41" s="171"/>
      <c r="D41" s="172" t="s">
        <v>214</v>
      </c>
      <c r="E41" s="171"/>
      <c r="F41" s="173" t="str">
        <f t="shared" si="0"/>
        <v>-</v>
      </c>
      <c r="G41" s="173" t="str">
        <f t="shared" si="3"/>
        <v>-</v>
      </c>
      <c r="H41" s="174"/>
      <c r="I41" s="174"/>
      <c r="J41" s="176"/>
      <c r="K41" s="174"/>
      <c r="L41" s="176"/>
      <c r="M41" s="174"/>
      <c r="N41" s="176"/>
      <c r="O41" s="174"/>
      <c r="P41" s="176"/>
      <c r="Q41" s="174"/>
      <c r="R41" s="176"/>
      <c r="S41" s="174"/>
      <c r="T41" s="176"/>
      <c r="U41" s="174"/>
      <c r="V41" s="176"/>
      <c r="W41" s="174"/>
      <c r="X41" s="176"/>
      <c r="Y41" s="174"/>
      <c r="Z41" s="176"/>
      <c r="AA41" s="174"/>
      <c r="AB41" s="176"/>
      <c r="AC41" s="174"/>
      <c r="AD41" s="176"/>
      <c r="AE41" s="174"/>
      <c r="AF41" s="176"/>
      <c r="AG41" s="174"/>
      <c r="AH41" s="14">
        <f t="shared" si="1"/>
        <v>0</v>
      </c>
      <c r="AI41" s="14" t="e">
        <f t="shared" si="2"/>
        <v>#DIV/0!</v>
      </c>
      <c r="AJ41" s="14">
        <f t="shared" si="4"/>
        <v>0</v>
      </c>
      <c r="AK41" s="157" t="b">
        <f t="shared" si="5"/>
        <v>0</v>
      </c>
    </row>
    <row r="42" spans="2:39" ht="27.75" customHeight="1">
      <c r="B42" s="170" t="s">
        <v>214</v>
      </c>
      <c r="C42" s="171"/>
      <c r="D42" s="172" t="s">
        <v>214</v>
      </c>
      <c r="E42" s="171"/>
      <c r="F42" s="173" t="str">
        <f t="shared" si="0"/>
        <v>-</v>
      </c>
      <c r="G42" s="173" t="str">
        <f t="shared" si="3"/>
        <v>-</v>
      </c>
      <c r="H42" s="174"/>
      <c r="I42" s="174"/>
      <c r="J42" s="176"/>
      <c r="K42" s="174"/>
      <c r="L42" s="176"/>
      <c r="M42" s="174"/>
      <c r="N42" s="176"/>
      <c r="O42" s="174"/>
      <c r="P42" s="176"/>
      <c r="Q42" s="174"/>
      <c r="R42" s="176"/>
      <c r="S42" s="174"/>
      <c r="T42" s="176"/>
      <c r="U42" s="174"/>
      <c r="V42" s="176"/>
      <c r="W42" s="174"/>
      <c r="X42" s="176"/>
      <c r="Y42" s="174"/>
      <c r="Z42" s="176"/>
      <c r="AA42" s="174"/>
      <c r="AB42" s="176"/>
      <c r="AC42" s="174"/>
      <c r="AD42" s="176"/>
      <c r="AE42" s="174"/>
      <c r="AF42" s="176"/>
      <c r="AG42" s="174"/>
      <c r="AH42" s="14">
        <f t="shared" si="1"/>
        <v>0</v>
      </c>
      <c r="AI42" s="14" t="e">
        <f t="shared" si="2"/>
        <v>#DIV/0!</v>
      </c>
      <c r="AJ42" s="14">
        <f t="shared" si="4"/>
        <v>0</v>
      </c>
      <c r="AK42" s="157" t="b">
        <f t="shared" si="5"/>
        <v>0</v>
      </c>
    </row>
    <row r="43" spans="2:39" ht="27.75" customHeight="1">
      <c r="B43" s="170" t="s">
        <v>214</v>
      </c>
      <c r="C43" s="171"/>
      <c r="D43" s="172" t="s">
        <v>214</v>
      </c>
      <c r="E43" s="171"/>
      <c r="F43" s="173" t="str">
        <f t="shared" si="0"/>
        <v>-</v>
      </c>
      <c r="G43" s="173" t="str">
        <f t="shared" si="3"/>
        <v>-</v>
      </c>
      <c r="H43" s="174"/>
      <c r="I43" s="174"/>
      <c r="J43" s="176"/>
      <c r="K43" s="174"/>
      <c r="L43" s="176"/>
      <c r="M43" s="174"/>
      <c r="N43" s="176"/>
      <c r="O43" s="174"/>
      <c r="P43" s="176"/>
      <c r="Q43" s="174"/>
      <c r="R43" s="176"/>
      <c r="S43" s="174"/>
      <c r="T43" s="176"/>
      <c r="U43" s="174"/>
      <c r="V43" s="176"/>
      <c r="W43" s="174"/>
      <c r="X43" s="176"/>
      <c r="Y43" s="174"/>
      <c r="Z43" s="176"/>
      <c r="AA43" s="174"/>
      <c r="AB43" s="176"/>
      <c r="AC43" s="174"/>
      <c r="AD43" s="176"/>
      <c r="AE43" s="174"/>
      <c r="AF43" s="176"/>
      <c r="AG43" s="174"/>
      <c r="AH43" s="14">
        <f t="shared" si="1"/>
        <v>0</v>
      </c>
      <c r="AI43" s="14" t="e">
        <f t="shared" si="2"/>
        <v>#DIV/0!</v>
      </c>
      <c r="AJ43" s="14">
        <f t="shared" si="4"/>
        <v>0</v>
      </c>
      <c r="AK43" s="157" t="b">
        <f t="shared" si="5"/>
        <v>0</v>
      </c>
    </row>
    <row r="44" spans="2:39" ht="27.75" customHeight="1">
      <c r="B44" s="170" t="s">
        <v>214</v>
      </c>
      <c r="C44" s="171"/>
      <c r="D44" s="172" t="s">
        <v>214</v>
      </c>
      <c r="E44" s="171"/>
      <c r="F44" s="173" t="str">
        <f t="shared" si="0"/>
        <v>-</v>
      </c>
      <c r="G44" s="173" t="str">
        <f t="shared" si="3"/>
        <v>-</v>
      </c>
      <c r="H44" s="174"/>
      <c r="I44" s="174"/>
      <c r="J44" s="176"/>
      <c r="K44" s="174"/>
      <c r="L44" s="176"/>
      <c r="M44" s="174"/>
      <c r="N44" s="176"/>
      <c r="O44" s="174"/>
      <c r="P44" s="176"/>
      <c r="Q44" s="174"/>
      <c r="R44" s="176"/>
      <c r="S44" s="174"/>
      <c r="T44" s="176"/>
      <c r="U44" s="174"/>
      <c r="V44" s="176"/>
      <c r="W44" s="174"/>
      <c r="X44" s="176"/>
      <c r="Y44" s="174"/>
      <c r="Z44" s="176"/>
      <c r="AA44" s="174"/>
      <c r="AB44" s="176"/>
      <c r="AC44" s="174"/>
      <c r="AD44" s="176"/>
      <c r="AE44" s="174"/>
      <c r="AF44" s="176"/>
      <c r="AG44" s="174"/>
      <c r="AH44" s="14">
        <f t="shared" si="1"/>
        <v>0</v>
      </c>
      <c r="AI44" s="14" t="e">
        <f t="shared" si="2"/>
        <v>#DIV/0!</v>
      </c>
      <c r="AJ44" s="14">
        <f t="shared" si="4"/>
        <v>0</v>
      </c>
      <c r="AK44" s="157" t="b">
        <f t="shared" si="5"/>
        <v>0</v>
      </c>
    </row>
    <row r="45" spans="2:39" ht="27.75" customHeight="1">
      <c r="B45" s="170" t="s">
        <v>214</v>
      </c>
      <c r="C45" s="171"/>
      <c r="D45" s="172" t="s">
        <v>214</v>
      </c>
      <c r="E45" s="171"/>
      <c r="F45" s="173" t="str">
        <f t="shared" si="0"/>
        <v>-</v>
      </c>
      <c r="G45" s="173" t="str">
        <f t="shared" si="3"/>
        <v>-</v>
      </c>
      <c r="H45" s="174"/>
      <c r="I45" s="174"/>
      <c r="J45" s="176"/>
      <c r="K45" s="174"/>
      <c r="L45" s="176"/>
      <c r="M45" s="174"/>
      <c r="N45" s="176"/>
      <c r="O45" s="174"/>
      <c r="P45" s="176"/>
      <c r="Q45" s="174"/>
      <c r="R45" s="176"/>
      <c r="S45" s="174"/>
      <c r="T45" s="176"/>
      <c r="U45" s="174"/>
      <c r="V45" s="176"/>
      <c r="W45" s="174"/>
      <c r="X45" s="176"/>
      <c r="Y45" s="174"/>
      <c r="Z45" s="176"/>
      <c r="AA45" s="174"/>
      <c r="AB45" s="176"/>
      <c r="AC45" s="174"/>
      <c r="AD45" s="176"/>
      <c r="AE45" s="174"/>
      <c r="AF45" s="176"/>
      <c r="AG45" s="174"/>
      <c r="AH45" s="14">
        <f t="shared" si="1"/>
        <v>0</v>
      </c>
      <c r="AI45" s="14" t="e">
        <f t="shared" si="2"/>
        <v>#DIV/0!</v>
      </c>
      <c r="AJ45" s="14">
        <f t="shared" si="4"/>
        <v>0</v>
      </c>
      <c r="AK45" s="157" t="b">
        <f t="shared" si="5"/>
        <v>0</v>
      </c>
    </row>
    <row r="46" spans="2:39" ht="27.75" customHeight="1">
      <c r="B46" s="170" t="s">
        <v>214</v>
      </c>
      <c r="C46" s="171"/>
      <c r="D46" s="172" t="s">
        <v>214</v>
      </c>
      <c r="E46" s="171"/>
      <c r="F46" s="173" t="str">
        <f t="shared" si="0"/>
        <v>-</v>
      </c>
      <c r="G46" s="173" t="str">
        <f t="shared" si="3"/>
        <v>-</v>
      </c>
      <c r="H46" s="174"/>
      <c r="I46" s="174"/>
      <c r="J46" s="176"/>
      <c r="K46" s="174"/>
      <c r="L46" s="176"/>
      <c r="M46" s="174"/>
      <c r="N46" s="176"/>
      <c r="O46" s="174"/>
      <c r="P46" s="176"/>
      <c r="Q46" s="174"/>
      <c r="R46" s="176"/>
      <c r="S46" s="174"/>
      <c r="T46" s="176"/>
      <c r="U46" s="174"/>
      <c r="V46" s="176"/>
      <c r="W46" s="174"/>
      <c r="X46" s="176"/>
      <c r="Y46" s="174"/>
      <c r="Z46" s="176"/>
      <c r="AA46" s="174"/>
      <c r="AB46" s="176"/>
      <c r="AC46" s="174"/>
      <c r="AD46" s="176"/>
      <c r="AE46" s="174"/>
      <c r="AF46" s="176"/>
      <c r="AG46" s="174"/>
      <c r="AH46" s="14">
        <f t="shared" si="1"/>
        <v>0</v>
      </c>
      <c r="AI46" s="14" t="e">
        <f t="shared" si="2"/>
        <v>#DIV/0!</v>
      </c>
      <c r="AJ46" s="14">
        <f t="shared" si="4"/>
        <v>0</v>
      </c>
      <c r="AK46" s="157" t="b">
        <f t="shared" si="5"/>
        <v>0</v>
      </c>
    </row>
    <row r="47" spans="2:39" ht="27.75" customHeight="1">
      <c r="B47" s="170" t="s">
        <v>214</v>
      </c>
      <c r="C47" s="171"/>
      <c r="D47" s="172" t="s">
        <v>214</v>
      </c>
      <c r="E47" s="171"/>
      <c r="F47" s="173" t="str">
        <f t="shared" si="0"/>
        <v>-</v>
      </c>
      <c r="G47" s="173" t="str">
        <f t="shared" si="3"/>
        <v>-</v>
      </c>
      <c r="H47" s="174"/>
      <c r="I47" s="174"/>
      <c r="J47" s="176"/>
      <c r="K47" s="174"/>
      <c r="L47" s="176"/>
      <c r="M47" s="174"/>
      <c r="N47" s="176"/>
      <c r="O47" s="174"/>
      <c r="P47" s="176"/>
      <c r="Q47" s="174"/>
      <c r="R47" s="176"/>
      <c r="S47" s="174"/>
      <c r="T47" s="176"/>
      <c r="U47" s="174"/>
      <c r="V47" s="176"/>
      <c r="W47" s="174"/>
      <c r="X47" s="176"/>
      <c r="Y47" s="174"/>
      <c r="Z47" s="176"/>
      <c r="AA47" s="174"/>
      <c r="AB47" s="176"/>
      <c r="AC47" s="174"/>
      <c r="AD47" s="176"/>
      <c r="AE47" s="174"/>
      <c r="AF47" s="176"/>
      <c r="AG47" s="174"/>
      <c r="AH47" s="14">
        <f t="shared" si="1"/>
        <v>0</v>
      </c>
      <c r="AI47" s="14" t="e">
        <f t="shared" si="2"/>
        <v>#DIV/0!</v>
      </c>
      <c r="AJ47" s="14">
        <f t="shared" si="4"/>
        <v>0</v>
      </c>
      <c r="AK47" s="157" t="b">
        <f t="shared" si="5"/>
        <v>0</v>
      </c>
    </row>
    <row r="48" spans="2:39" ht="27.75" customHeight="1">
      <c r="B48" s="170" t="s">
        <v>214</v>
      </c>
      <c r="C48" s="171"/>
      <c r="D48" s="172" t="s">
        <v>214</v>
      </c>
      <c r="E48" s="171"/>
      <c r="F48" s="173" t="str">
        <f t="shared" si="0"/>
        <v>-</v>
      </c>
      <c r="G48" s="173" t="str">
        <f t="shared" si="3"/>
        <v>-</v>
      </c>
      <c r="H48" s="174"/>
      <c r="I48" s="174"/>
      <c r="J48" s="176"/>
      <c r="K48" s="174"/>
      <c r="L48" s="176"/>
      <c r="M48" s="174"/>
      <c r="N48" s="176"/>
      <c r="O48" s="174"/>
      <c r="P48" s="176"/>
      <c r="Q48" s="174"/>
      <c r="R48" s="176"/>
      <c r="S48" s="174"/>
      <c r="T48" s="176"/>
      <c r="U48" s="174"/>
      <c r="V48" s="176"/>
      <c r="W48" s="174"/>
      <c r="X48" s="176"/>
      <c r="Y48" s="174"/>
      <c r="Z48" s="176"/>
      <c r="AA48" s="174"/>
      <c r="AB48" s="176"/>
      <c r="AC48" s="174"/>
      <c r="AD48" s="176"/>
      <c r="AE48" s="174"/>
      <c r="AF48" s="176"/>
      <c r="AG48" s="174"/>
      <c r="AH48" s="14">
        <f t="shared" si="1"/>
        <v>0</v>
      </c>
      <c r="AI48" s="14" t="e">
        <f t="shared" si="2"/>
        <v>#DIV/0!</v>
      </c>
      <c r="AJ48" s="14">
        <f t="shared" si="4"/>
        <v>0</v>
      </c>
      <c r="AK48" s="157" t="b">
        <f t="shared" si="5"/>
        <v>0</v>
      </c>
    </row>
    <row r="49" spans="1:37" ht="27.75" customHeight="1">
      <c r="B49" s="170" t="s">
        <v>214</v>
      </c>
      <c r="C49" s="171"/>
      <c r="D49" s="172" t="s">
        <v>214</v>
      </c>
      <c r="E49" s="171"/>
      <c r="F49" s="173" t="str">
        <f t="shared" si="0"/>
        <v>-</v>
      </c>
      <c r="G49" s="173" t="str">
        <f t="shared" si="3"/>
        <v>-</v>
      </c>
      <c r="H49" s="174"/>
      <c r="I49" s="174"/>
      <c r="J49" s="176"/>
      <c r="K49" s="174"/>
      <c r="L49" s="176"/>
      <c r="M49" s="174"/>
      <c r="N49" s="176"/>
      <c r="O49" s="174"/>
      <c r="P49" s="176"/>
      <c r="Q49" s="174"/>
      <c r="R49" s="176"/>
      <c r="S49" s="174"/>
      <c r="T49" s="176"/>
      <c r="U49" s="174"/>
      <c r="V49" s="176"/>
      <c r="W49" s="174"/>
      <c r="X49" s="176"/>
      <c r="Y49" s="174"/>
      <c r="Z49" s="176"/>
      <c r="AA49" s="174"/>
      <c r="AB49" s="176"/>
      <c r="AC49" s="174"/>
      <c r="AD49" s="176"/>
      <c r="AE49" s="174"/>
      <c r="AF49" s="176"/>
      <c r="AG49" s="174"/>
      <c r="AH49" s="14">
        <f t="shared" si="1"/>
        <v>0</v>
      </c>
      <c r="AI49" s="14" t="e">
        <f t="shared" si="2"/>
        <v>#DIV/0!</v>
      </c>
      <c r="AJ49" s="14">
        <f t="shared" si="4"/>
        <v>0</v>
      </c>
      <c r="AK49" s="157" t="b">
        <f t="shared" si="5"/>
        <v>0</v>
      </c>
    </row>
    <row r="50" spans="1:37" ht="27.75" customHeight="1">
      <c r="B50" s="170" t="s">
        <v>214</v>
      </c>
      <c r="C50" s="171"/>
      <c r="D50" s="172" t="s">
        <v>214</v>
      </c>
      <c r="E50" s="171"/>
      <c r="F50" s="173" t="str">
        <f t="shared" si="0"/>
        <v>-</v>
      </c>
      <c r="G50" s="173" t="str">
        <f t="shared" si="3"/>
        <v>-</v>
      </c>
      <c r="H50" s="174"/>
      <c r="I50" s="174"/>
      <c r="J50" s="176"/>
      <c r="K50" s="174"/>
      <c r="L50" s="176"/>
      <c r="M50" s="174"/>
      <c r="N50" s="176"/>
      <c r="O50" s="174"/>
      <c r="P50" s="176"/>
      <c r="Q50" s="174"/>
      <c r="R50" s="176"/>
      <c r="S50" s="174"/>
      <c r="T50" s="176"/>
      <c r="U50" s="174"/>
      <c r="V50" s="176"/>
      <c r="W50" s="174"/>
      <c r="X50" s="176"/>
      <c r="Y50" s="174"/>
      <c r="Z50" s="176"/>
      <c r="AA50" s="174"/>
      <c r="AB50" s="176"/>
      <c r="AC50" s="174"/>
      <c r="AD50" s="176"/>
      <c r="AE50" s="174"/>
      <c r="AF50" s="176"/>
      <c r="AG50" s="174"/>
      <c r="AH50" s="14">
        <f t="shared" si="1"/>
        <v>0</v>
      </c>
      <c r="AI50" s="14" t="e">
        <f t="shared" si="2"/>
        <v>#DIV/0!</v>
      </c>
      <c r="AJ50" s="14">
        <f t="shared" si="4"/>
        <v>0</v>
      </c>
      <c r="AK50" s="157" t="b">
        <f t="shared" si="5"/>
        <v>0</v>
      </c>
    </row>
    <row r="51" spans="1:37" ht="27.75" customHeight="1">
      <c r="B51" s="170" t="s">
        <v>214</v>
      </c>
      <c r="C51" s="171"/>
      <c r="D51" s="172" t="s">
        <v>214</v>
      </c>
      <c r="E51" s="171"/>
      <c r="F51" s="173" t="str">
        <f t="shared" si="0"/>
        <v>-</v>
      </c>
      <c r="G51" s="173" t="str">
        <f t="shared" si="3"/>
        <v>-</v>
      </c>
      <c r="H51" s="174"/>
      <c r="I51" s="174"/>
      <c r="J51" s="176"/>
      <c r="K51" s="174"/>
      <c r="L51" s="176"/>
      <c r="M51" s="174"/>
      <c r="N51" s="176"/>
      <c r="O51" s="174"/>
      <c r="P51" s="176"/>
      <c r="Q51" s="174"/>
      <c r="R51" s="176"/>
      <c r="S51" s="174"/>
      <c r="T51" s="176"/>
      <c r="U51" s="174"/>
      <c r="V51" s="176"/>
      <c r="W51" s="174"/>
      <c r="X51" s="176"/>
      <c r="Y51" s="174"/>
      <c r="Z51" s="176"/>
      <c r="AA51" s="174"/>
      <c r="AB51" s="176"/>
      <c r="AC51" s="174"/>
      <c r="AD51" s="176"/>
      <c r="AE51" s="174"/>
      <c r="AF51" s="176"/>
      <c r="AG51" s="174"/>
      <c r="AH51" s="14">
        <f t="shared" si="1"/>
        <v>0</v>
      </c>
      <c r="AI51" s="14" t="e">
        <f t="shared" si="2"/>
        <v>#DIV/0!</v>
      </c>
      <c r="AJ51" s="14">
        <f t="shared" si="4"/>
        <v>0</v>
      </c>
      <c r="AK51" s="157" t="b">
        <f t="shared" si="5"/>
        <v>0</v>
      </c>
    </row>
    <row r="52" spans="1:37" ht="27.75" customHeight="1">
      <c r="B52" s="170" t="s">
        <v>214</v>
      </c>
      <c r="C52" s="171"/>
      <c r="D52" s="172" t="s">
        <v>214</v>
      </c>
      <c r="E52" s="171"/>
      <c r="F52" s="173" t="str">
        <f t="shared" si="0"/>
        <v>-</v>
      </c>
      <c r="G52" s="173" t="str">
        <f t="shared" si="3"/>
        <v>-</v>
      </c>
      <c r="H52" s="174"/>
      <c r="I52" s="174"/>
      <c r="J52" s="176"/>
      <c r="K52" s="174"/>
      <c r="L52" s="176"/>
      <c r="M52" s="174"/>
      <c r="N52" s="176"/>
      <c r="O52" s="174"/>
      <c r="P52" s="176"/>
      <c r="Q52" s="174"/>
      <c r="R52" s="176"/>
      <c r="S52" s="174"/>
      <c r="T52" s="176"/>
      <c r="U52" s="174"/>
      <c r="V52" s="176"/>
      <c r="W52" s="174"/>
      <c r="X52" s="176"/>
      <c r="Y52" s="174"/>
      <c r="Z52" s="176"/>
      <c r="AA52" s="174"/>
      <c r="AB52" s="176"/>
      <c r="AC52" s="174"/>
      <c r="AD52" s="176"/>
      <c r="AE52" s="174"/>
      <c r="AF52" s="176"/>
      <c r="AG52" s="174"/>
      <c r="AH52" s="14">
        <f t="shared" si="1"/>
        <v>0</v>
      </c>
      <c r="AI52" s="14" t="e">
        <f t="shared" si="2"/>
        <v>#DIV/0!</v>
      </c>
      <c r="AJ52" s="14">
        <f t="shared" si="4"/>
        <v>0</v>
      </c>
      <c r="AK52" s="157" t="b">
        <f t="shared" si="5"/>
        <v>0</v>
      </c>
    </row>
    <row r="53" spans="1:37" ht="27.75" customHeight="1">
      <c r="B53" s="170" t="s">
        <v>214</v>
      </c>
      <c r="C53" s="171"/>
      <c r="D53" s="172" t="s">
        <v>214</v>
      </c>
      <c r="E53" s="171"/>
      <c r="F53" s="173" t="str">
        <f t="shared" si="0"/>
        <v>-</v>
      </c>
      <c r="G53" s="173" t="str">
        <f t="shared" si="3"/>
        <v>-</v>
      </c>
      <c r="H53" s="174"/>
      <c r="I53" s="174"/>
      <c r="J53" s="176"/>
      <c r="K53" s="174"/>
      <c r="L53" s="176"/>
      <c r="M53" s="174"/>
      <c r="N53" s="176"/>
      <c r="O53" s="174"/>
      <c r="P53" s="176"/>
      <c r="Q53" s="174"/>
      <c r="R53" s="176"/>
      <c r="S53" s="174"/>
      <c r="T53" s="176"/>
      <c r="U53" s="174"/>
      <c r="V53" s="176"/>
      <c r="W53" s="174"/>
      <c r="X53" s="176"/>
      <c r="Y53" s="174"/>
      <c r="Z53" s="176"/>
      <c r="AA53" s="174"/>
      <c r="AB53" s="176"/>
      <c r="AC53" s="174"/>
      <c r="AD53" s="176"/>
      <c r="AE53" s="174"/>
      <c r="AF53" s="176"/>
      <c r="AG53" s="174"/>
      <c r="AH53" s="14">
        <f t="shared" si="1"/>
        <v>0</v>
      </c>
      <c r="AI53" s="14" t="e">
        <f t="shared" si="2"/>
        <v>#DIV/0!</v>
      </c>
      <c r="AJ53" s="14">
        <f t="shared" si="4"/>
        <v>0</v>
      </c>
      <c r="AK53" s="157" t="b">
        <f t="shared" si="5"/>
        <v>0</v>
      </c>
    </row>
    <row r="54" spans="1:37" ht="27.75" customHeight="1">
      <c r="B54" s="170" t="s">
        <v>214</v>
      </c>
      <c r="C54" s="171"/>
      <c r="D54" s="172" t="s">
        <v>214</v>
      </c>
      <c r="E54" s="171"/>
      <c r="F54" s="173" t="str">
        <f t="shared" si="0"/>
        <v>-</v>
      </c>
      <c r="G54" s="173" t="str">
        <f t="shared" si="3"/>
        <v>-</v>
      </c>
      <c r="H54" s="174"/>
      <c r="I54" s="174"/>
      <c r="J54" s="176"/>
      <c r="K54" s="174"/>
      <c r="L54" s="176"/>
      <c r="M54" s="174"/>
      <c r="N54" s="176"/>
      <c r="O54" s="174"/>
      <c r="P54" s="176"/>
      <c r="Q54" s="174"/>
      <c r="R54" s="176"/>
      <c r="S54" s="174"/>
      <c r="T54" s="176"/>
      <c r="U54" s="174"/>
      <c r="V54" s="176"/>
      <c r="W54" s="174"/>
      <c r="X54" s="176"/>
      <c r="Y54" s="174"/>
      <c r="Z54" s="176"/>
      <c r="AA54" s="174"/>
      <c r="AB54" s="176"/>
      <c r="AC54" s="174"/>
      <c r="AD54" s="176"/>
      <c r="AE54" s="174"/>
      <c r="AF54" s="176"/>
      <c r="AG54" s="174"/>
      <c r="AH54" s="14">
        <f t="shared" si="1"/>
        <v>0</v>
      </c>
      <c r="AI54" s="14" t="e">
        <f t="shared" si="2"/>
        <v>#DIV/0!</v>
      </c>
      <c r="AJ54" s="14">
        <f t="shared" si="4"/>
        <v>0</v>
      </c>
      <c r="AK54" s="157" t="b">
        <f t="shared" si="5"/>
        <v>0</v>
      </c>
    </row>
    <row r="55" spans="1:37" ht="3.75" customHeight="1">
      <c r="A55" s="19"/>
      <c r="B55" s="19"/>
      <c r="C55" s="19"/>
      <c r="D55" s="19"/>
      <c r="E55" s="173" t="str">
        <f>IFERROR(IF(AJ55=TRUE,IF(OR($J$16=0,$L$16=0,$N$16=0,$P$16=0,$R$16=0,$T$16=0,$V$16=0,$X$16=0,$Z$16=0,$AB$16=0,$AD$16=0,$AF$16=0,AI55=0,J55=0,L55=0,N55=0,P55=0,R55=0,T55=0,V55=0,X55=0,Z55=0,AB55=0,AD55=0,AF55=0),"-",AI55/(IF(C55="mg/l",1000,IF(C55="ng/l",1000000000,IF(C55="µg/l",1000000,))))),"-"),"-")</f>
        <v>-</v>
      </c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</row>
    <row r="56" spans="1:37" ht="1.5" hidden="1" customHeight="1">
      <c r="A56" s="19"/>
      <c r="C56" s="19"/>
      <c r="D56" s="19"/>
      <c r="E56" s="173" t="str">
        <f>IFERROR(IF(AJ56=TRUE,IF(OR($J$16=0,$L$16=0,$N$16=0,$P$16=0,$R$16=0,$T$16=0,$V$16=0,$X$16=0,$Z$16=0,$AB$16=0,$AD$16=0,$AF$16=0,AI56=0,J56=0,L56=0,N56=0,P56=0,R56=0,T56=0,V56=0,X56=0,Z56=0,AB56=0,AD56=0,AF56=0),"-",AI56/(IF(C56="mg/l",1000,IF(C56="ng/l",1000000000,IF(C56="µg/l",1000000,))))),"-"),"-")</f>
        <v>-</v>
      </c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</row>
    <row r="57" spans="1:37" ht="3" customHeight="1">
      <c r="A57" s="19"/>
      <c r="B57" s="152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</row>
  </sheetData>
  <sheetProtection algorithmName="SHA-512" hashValue="I1bkOsWjiaYdKseLGz7dDW4hwJCEeXPLct10qobZqGhwXr6KKzbyp2UU4Iz/gteAuBcJVRFOHBZPN1WtRAgbmw==" saltValue="N01i8SaOfBeH0MuVld0V9A==" spinCount="100000" sheet="1" objects="1" scenarios="1"/>
  <mergeCells count="43">
    <mergeCell ref="AD17:AE17"/>
    <mergeCell ref="AF17:AG17"/>
    <mergeCell ref="B16:E17"/>
    <mergeCell ref="F16:G17"/>
    <mergeCell ref="T17:U17"/>
    <mergeCell ref="V17:W17"/>
    <mergeCell ref="X17:Y17"/>
    <mergeCell ref="Z17:AA17"/>
    <mergeCell ref="AB17:AC17"/>
    <mergeCell ref="J17:K17"/>
    <mergeCell ref="L17:M17"/>
    <mergeCell ref="N17:O17"/>
    <mergeCell ref="P17:Q17"/>
    <mergeCell ref="R17:S17"/>
    <mergeCell ref="AD15:AE15"/>
    <mergeCell ref="AF15:AG15"/>
    <mergeCell ref="J16:K16"/>
    <mergeCell ref="L16:M16"/>
    <mergeCell ref="N16:O16"/>
    <mergeCell ref="P16:Q16"/>
    <mergeCell ref="R16:S16"/>
    <mergeCell ref="T16:U16"/>
    <mergeCell ref="V16:W16"/>
    <mergeCell ref="X16:Y16"/>
    <mergeCell ref="Z16:AA16"/>
    <mergeCell ref="AB16:AC16"/>
    <mergeCell ref="AD16:AE16"/>
    <mergeCell ref="AF16:AG16"/>
    <mergeCell ref="T15:U15"/>
    <mergeCell ref="V15:W15"/>
    <mergeCell ref="X15:Y15"/>
    <mergeCell ref="Z15:AA15"/>
    <mergeCell ref="AB15:AC15"/>
    <mergeCell ref="J15:K15"/>
    <mergeCell ref="L15:M15"/>
    <mergeCell ref="N15:O15"/>
    <mergeCell ref="P15:Q15"/>
    <mergeCell ref="R15:S15"/>
    <mergeCell ref="B5:D5"/>
    <mergeCell ref="B6:D6"/>
    <mergeCell ref="B15:D15"/>
    <mergeCell ref="E15:F15"/>
    <mergeCell ref="G15:H15"/>
  </mergeCells>
  <conditionalFormatting sqref="C20:C54">
    <cfRule type="expression" dxfId="10" priority="2">
      <formula>IF($B20="Outro",FALSE,TRUE)</formula>
    </cfRule>
  </conditionalFormatting>
  <conditionalFormatting sqref="E20:E54">
    <cfRule type="expression" dxfId="9" priority="1">
      <formula>IF($D20="Outro",FALSE,TRUE)</formula>
    </cfRule>
  </conditionalFormatting>
  <dataValidations count="6">
    <dataValidation allowBlank="1" showInputMessage="1" showErrorMessage="1" prompt="O título da folha de cálculo encontra-se nesta célula" sqref="B1 I1" xr:uid="{00000000-0002-0000-1B00-000000000000}"/>
    <dataValidation type="list" allowBlank="1" showInputMessage="1" showErrorMessage="1" sqref="D9" xr:uid="{00000000-0002-0000-1B00-000001000000}">
      <formula1>"&lt;Selecionar&gt;, Águas pluviais, Industrial, Doméstico, Doméstico e Industrial, Todos, Outro"</formula1>
    </dataValidation>
    <dataValidation type="list" allowBlank="1" showInputMessage="1" showErrorMessage="1" sqref="E9 L9" xr:uid="{00000000-0002-0000-1B00-000002000000}">
      <formula1>"&lt;Selecionar&gt;,Contínuo,Descontínuo,Outro"</formula1>
    </dataValidation>
    <dataValidation type="list" allowBlank="1" showInputMessage="1" showErrorMessage="1" sqref="K9" xr:uid="{00000000-0002-0000-1B00-000003000000}">
      <formula1>"&lt;Selecionar&gt;, Águas pluviais potencialmente contaminadas, Industrial, Doméstico, Doméstico e Industrial, Todos, Outro (identificar nas observações)"</formula1>
    </dataValidation>
    <dataValidation type="whole" operator="lessThanOrEqual" allowBlank="1" showInputMessage="1" showErrorMessage="1" errorTitle="1" error="O número de horas de descarga deverá ser inferior ou igual ao número de horas do mês" sqref="L17:AG17" xr:uid="{00000000-0002-0000-1B00-000004000000}">
      <formula1>L18</formula1>
    </dataValidation>
    <dataValidation type="list" allowBlank="1" showInputMessage="1" showErrorMessage="1" error="Selecione &lt;LQ se o valor da monitorização for inferior ao limite de quantificação, &lt;Ld se for inferior ao limite de deteção e deixe em branco ou selecione '-' se for um valor quantificavel." sqref="J20:J54 L20:L54 N20:N54 P20:P54 R20:R54 T20:T54 V20:V54 X20:X54 Z20:Z54 AB20:AB54 AD20:AD54 AF20:AF54" xr:uid="{00000000-0002-0000-1B00-000007000000}">
      <formula1>" -,&lt;LQ, &lt;Ld"</formula1>
    </dataValidation>
  </dataValidations>
  <hyperlinks>
    <hyperlink ref="B2" location="Atividade!A1" display="&lt; Voltar ao ínicio" xr:uid="{00000000-0004-0000-1B00-000000000000}"/>
    <hyperlink ref="B13" location="topoagua" display="&lt;&lt; Voltar ao topo" xr:uid="{00000000-0004-0000-1B00-000001000000}"/>
    <hyperlink ref="B5:D5" location="Listagem_e_caracteristicas_dos_pontos_de_emissão" display="Listagem e caracteristicas dos pontos de emissão" xr:uid="{00000000-0004-0000-1B00-000002000000}"/>
    <hyperlink ref="B6:D6" location="Rejeição_em_coletor___preencha_uma_tabela_para_cada_ponto_de_emissão__se_necessário_copie_a_tabela_completa_e_cole_abaixo_da_anterior" display="Rejeição de águas resíduais" xr:uid="{00000000-0004-0000-1B00-000003000000}"/>
    <hyperlink ref="B7" location="'ED2'!A1" display="ED1" xr:uid="{00000000-0004-0000-1B00-000004000000}"/>
    <hyperlink ref="C7" location="'ED3'!A1" display="ED3" xr:uid="{00000000-0004-0000-1B00-000005000000}"/>
    <hyperlink ref="D7" location="'ED4'!A1" display="ED4" xr:uid="{00000000-0004-0000-1B00-000006000000}"/>
    <hyperlink ref="E7" location="'ED5'!A1" display="ED5" xr:uid="{00000000-0004-0000-1B00-000007000000}"/>
    <hyperlink ref="F7" location="'ED6'!A1" display="ED6" xr:uid="{00000000-0004-0000-1B00-000008000000}"/>
    <hyperlink ref="G7" location="'ED7'!A1" display="ED7" xr:uid="{00000000-0004-0000-1B00-000009000000}"/>
    <hyperlink ref="H7" location="'ED8'!A1" display="ED8" xr:uid="{00000000-0004-0000-1B00-00000A000000}"/>
    <hyperlink ref="I7" location="'ED9'!A1" display="ED9" xr:uid="{00000000-0004-0000-1B00-00000B000000}"/>
    <hyperlink ref="J7" location="'ED10'!A1" display="ED10" xr:uid="{00000000-0004-0000-1B00-00000C000000}"/>
  </hyperlinks>
  <pageMargins left="0.25" right="0.25" top="0.75" bottom="0.75" header="0.3" footer="0.3"/>
  <pageSetup paperSize="9" scale="30" fitToHeight="0" orientation="landscape"/>
  <rowBreaks count="2" manualBreakCount="2">
    <brk id="9" max="30" man="1"/>
    <brk id="54" max="16383" man="1"/>
  </rowBreaks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B00-000005000000}">
          <x14:formula1>
            <xm:f>Suporte!$A$6:$A$23</xm:f>
          </x14:formula1>
          <xm:sqref>C55:D55 D20:D54</xm:sqref>
        </x14:dataValidation>
        <x14:dataValidation type="list" allowBlank="1" showInputMessage="1" showErrorMessage="1" xr:uid="{00000000-0002-0000-1B00-000006000000}">
          <x14:formula1>
            <xm:f>Suporte!$T$6:$T$196</xm:f>
          </x14:formula1>
          <xm:sqref>B20:B55</xm:sqref>
        </x14:dataValidation>
      </x14:dataValidation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fitToPage="1"/>
  </sheetPr>
  <dimension ref="A1:AQ57"/>
  <sheetViews>
    <sheetView zoomScale="50" zoomScaleNormal="50" workbookViewId="0">
      <selection activeCell="A3" sqref="A3"/>
    </sheetView>
  </sheetViews>
  <sheetFormatPr defaultColWidth="9" defaultRowHeight="15"/>
  <cols>
    <col min="1" max="1" width="3.375" style="14" customWidth="1"/>
    <col min="2" max="2" width="12.125" style="14" customWidth="1"/>
    <col min="3" max="3" width="13.875" style="14" customWidth="1"/>
    <col min="4" max="4" width="16.25" style="14" customWidth="1"/>
    <col min="5" max="5" width="15.875" style="14" customWidth="1"/>
    <col min="6" max="6" width="18.375" style="14" customWidth="1"/>
    <col min="7" max="7" width="12.75" style="14" customWidth="1"/>
    <col min="8" max="8" width="14.875" style="14" customWidth="1"/>
    <col min="9" max="9" width="12.75" style="14" customWidth="1"/>
    <col min="10" max="10" width="8.5" style="14" customWidth="1"/>
    <col min="11" max="11" width="17.625" style="14" customWidth="1"/>
    <col min="12" max="12" width="8.5" style="14" customWidth="1"/>
    <col min="13" max="13" width="17.625" style="14" customWidth="1"/>
    <col min="14" max="14" width="8.5" style="14" customWidth="1"/>
    <col min="15" max="15" width="17.625" style="14" customWidth="1"/>
    <col min="16" max="16" width="8.5" style="14" customWidth="1"/>
    <col min="17" max="17" width="17.625" style="14" customWidth="1"/>
    <col min="18" max="18" width="8.5" style="14" customWidth="1"/>
    <col min="19" max="19" width="17.625" style="14" customWidth="1"/>
    <col min="20" max="20" width="8.5" style="14" customWidth="1"/>
    <col min="21" max="21" width="17.625" style="14" customWidth="1"/>
    <col min="22" max="22" width="8.5" style="14" customWidth="1"/>
    <col min="23" max="23" width="17.625" style="14" customWidth="1"/>
    <col min="24" max="24" width="8.5" style="14" customWidth="1"/>
    <col min="25" max="25" width="17.625" style="14" customWidth="1"/>
    <col min="26" max="26" width="8.5" style="14" customWidth="1"/>
    <col min="27" max="27" width="17.625" style="14" customWidth="1"/>
    <col min="28" max="28" width="8.5" style="14" customWidth="1"/>
    <col min="29" max="29" width="17.625" style="14" customWidth="1"/>
    <col min="30" max="30" width="8.5" style="14" customWidth="1"/>
    <col min="31" max="31" width="17.625" style="14" customWidth="1"/>
    <col min="32" max="32" width="8.5" style="14" customWidth="1"/>
    <col min="33" max="33" width="17.625" style="14" customWidth="1"/>
    <col min="34" max="34" width="9.25" style="14" hidden="1" customWidth="1"/>
    <col min="35" max="35" width="11.75" style="14" hidden="1" customWidth="1"/>
    <col min="36" max="36" width="16.375" style="14" hidden="1" customWidth="1"/>
    <col min="37" max="38" width="9" style="14" hidden="1" customWidth="1"/>
    <col min="39" max="16384" width="9" style="14"/>
  </cols>
  <sheetData>
    <row r="1" spans="1:37" ht="23.25">
      <c r="A1" s="146"/>
      <c r="B1" s="64" t="s">
        <v>632</v>
      </c>
      <c r="C1" s="146"/>
      <c r="D1" s="146"/>
      <c r="E1" s="146"/>
      <c r="F1" s="146"/>
      <c r="G1" s="65" t="s">
        <v>192</v>
      </c>
      <c r="H1" s="36">
        <f>Atividade!L3</f>
        <v>0</v>
      </c>
      <c r="I1" s="66" t="s">
        <v>141</v>
      </c>
      <c r="J1" s="36">
        <f>Atividade!I3</f>
        <v>2021</v>
      </c>
      <c r="K1" s="36"/>
      <c r="L1" s="147"/>
      <c r="M1" s="146"/>
      <c r="N1" s="146"/>
      <c r="O1" s="146"/>
      <c r="P1" s="146"/>
      <c r="Q1" s="146"/>
      <c r="R1" s="146"/>
      <c r="S1" s="146"/>
      <c r="T1" s="146"/>
      <c r="U1" s="146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40"/>
      <c r="AK1" s="40"/>
    </row>
    <row r="2" spans="1:37" ht="15.75">
      <c r="A2" s="148"/>
      <c r="B2" s="69" t="s">
        <v>193</v>
      </c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  <c r="U2" s="148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</row>
    <row r="3" spans="1:37">
      <c r="A3" s="71" t="s">
        <v>194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</row>
    <row r="4" spans="1:37">
      <c r="A4" s="71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</row>
    <row r="5" spans="1:37">
      <c r="A5" s="71"/>
      <c r="B5" s="471" t="s">
        <v>635</v>
      </c>
      <c r="C5" s="471"/>
      <c r="D5" s="471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</row>
    <row r="6" spans="1:37">
      <c r="A6" s="71"/>
      <c r="B6" s="471" t="s">
        <v>636</v>
      </c>
      <c r="C6" s="471"/>
      <c r="D6" s="471"/>
      <c r="E6" s="149"/>
      <c r="F6" s="149"/>
      <c r="G6" s="149"/>
      <c r="H6" s="149"/>
      <c r="I6" s="149"/>
      <c r="J6" s="149"/>
      <c r="K6" s="149"/>
      <c r="L6" s="149"/>
      <c r="M6" s="14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</row>
    <row r="7" spans="1:37" ht="12" customHeight="1">
      <c r="A7" s="71"/>
      <c r="B7" s="149" t="s">
        <v>661</v>
      </c>
      <c r="C7" s="149" t="s">
        <v>171</v>
      </c>
      <c r="D7" s="149" t="s">
        <v>172</v>
      </c>
      <c r="E7" s="149" t="s">
        <v>173</v>
      </c>
      <c r="F7" s="149" t="s">
        <v>174</v>
      </c>
      <c r="G7" s="149" t="s">
        <v>175</v>
      </c>
      <c r="H7" s="149" t="s">
        <v>176</v>
      </c>
      <c r="I7" s="149" t="s">
        <v>177</v>
      </c>
      <c r="J7" s="149" t="s">
        <v>178</v>
      </c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</row>
    <row r="9" spans="1:37" ht="5.25" customHeight="1">
      <c r="A9" s="19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92"/>
      <c r="O9" s="19"/>
      <c r="P9" s="19"/>
      <c r="Q9" s="19"/>
      <c r="R9" s="19"/>
      <c r="S9" s="19"/>
      <c r="T9" s="19"/>
    </row>
    <row r="10" spans="1:37" ht="27" customHeight="1">
      <c r="A10" s="108"/>
      <c r="B10" s="109" t="s">
        <v>644</v>
      </c>
      <c r="C10" s="110"/>
      <c r="D10" s="110"/>
      <c r="E10" s="110"/>
      <c r="F10" s="110"/>
      <c r="G10" s="110"/>
      <c r="H10" s="110"/>
      <c r="I10" s="110"/>
      <c r="J10" s="110"/>
      <c r="K10" s="110"/>
      <c r="L10" s="110"/>
      <c r="M10" s="110"/>
      <c r="N10" s="110"/>
      <c r="O10" s="110"/>
      <c r="P10" s="110"/>
      <c r="Q10" s="110"/>
      <c r="R10" s="110"/>
      <c r="S10" s="110"/>
      <c r="T10" s="110"/>
      <c r="U10" s="110"/>
      <c r="V10" s="110"/>
      <c r="W10" s="110"/>
      <c r="X10" s="110"/>
      <c r="Y10" s="110"/>
      <c r="Z10" s="110"/>
      <c r="AA10" s="110"/>
      <c r="AB10" s="110"/>
      <c r="AC10" s="110"/>
      <c r="AD10" s="110"/>
      <c r="AE10" s="110"/>
      <c r="AF10" s="19"/>
      <c r="AG10" s="19"/>
      <c r="AH10" s="19"/>
      <c r="AI10" s="19"/>
      <c r="AJ10" s="19"/>
      <c r="AK10" s="19"/>
    </row>
    <row r="11" spans="1:37" ht="5.25" customHeight="1">
      <c r="A11" s="19"/>
      <c r="B11" s="90"/>
      <c r="C11" s="150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</row>
    <row r="12" spans="1:37" ht="2.25" customHeight="1">
      <c r="A12" s="19"/>
      <c r="B12" s="151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</row>
    <row r="13" spans="1:37" ht="15" customHeight="1">
      <c r="A13" s="19"/>
      <c r="B13" s="149" t="s">
        <v>278</v>
      </c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</row>
    <row r="14" spans="1:37" ht="15.75">
      <c r="A14" s="19"/>
      <c r="B14" s="84" t="s">
        <v>667</v>
      </c>
      <c r="C14" s="19"/>
      <c r="D14" s="19"/>
      <c r="E14" s="19"/>
      <c r="F14" s="19"/>
      <c r="G14" s="152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</row>
    <row r="15" spans="1:37" ht="60.75" customHeight="1">
      <c r="B15" s="712" t="s">
        <v>646</v>
      </c>
      <c r="C15" s="712"/>
      <c r="D15" s="712"/>
      <c r="E15" s="695"/>
      <c r="F15" s="697"/>
      <c r="G15" s="712" t="s">
        <v>648</v>
      </c>
      <c r="H15" s="712"/>
      <c r="I15" s="125"/>
      <c r="J15" s="794" t="s">
        <v>81</v>
      </c>
      <c r="K15" s="795"/>
      <c r="L15" s="796" t="s">
        <v>82</v>
      </c>
      <c r="M15" s="795"/>
      <c r="N15" s="796" t="s">
        <v>83</v>
      </c>
      <c r="O15" s="795"/>
      <c r="P15" s="796" t="s">
        <v>84</v>
      </c>
      <c r="Q15" s="795"/>
      <c r="R15" s="796" t="s">
        <v>85</v>
      </c>
      <c r="S15" s="795"/>
      <c r="T15" s="796" t="s">
        <v>86</v>
      </c>
      <c r="U15" s="795"/>
      <c r="V15" s="796" t="s">
        <v>87</v>
      </c>
      <c r="W15" s="795"/>
      <c r="X15" s="796" t="s">
        <v>88</v>
      </c>
      <c r="Y15" s="795"/>
      <c r="Z15" s="796" t="s">
        <v>89</v>
      </c>
      <c r="AA15" s="795"/>
      <c r="AB15" s="796" t="s">
        <v>90</v>
      </c>
      <c r="AC15" s="795"/>
      <c r="AD15" s="796" t="s">
        <v>91</v>
      </c>
      <c r="AE15" s="795"/>
      <c r="AF15" s="796" t="s">
        <v>92</v>
      </c>
      <c r="AG15" s="797"/>
      <c r="AH15" s="154" t="s">
        <v>649</v>
      </c>
    </row>
    <row r="16" spans="1:37" ht="39" customHeight="1">
      <c r="B16" s="712" t="s">
        <v>650</v>
      </c>
      <c r="C16" s="712"/>
      <c r="D16" s="712"/>
      <c r="E16" s="712"/>
      <c r="F16" s="805" t="str">
        <f>IF(AK16=TRUE,SUM(J16:AG16),"Caso não disponha dos volumes mensais insira o volume total descarregado na célula I15")</f>
        <v>Caso não disponha dos volumes mensais insira o volume total descarregado na célula I15</v>
      </c>
      <c r="G16" s="806"/>
      <c r="H16" s="155" t="s">
        <v>651</v>
      </c>
      <c r="I16" s="153" t="s">
        <v>652</v>
      </c>
      <c r="J16" s="800"/>
      <c r="K16" s="801"/>
      <c r="L16" s="811"/>
      <c r="M16" s="812"/>
      <c r="N16" s="811"/>
      <c r="O16" s="812"/>
      <c r="P16" s="811"/>
      <c r="Q16" s="812"/>
      <c r="R16" s="811"/>
      <c r="S16" s="812"/>
      <c r="T16" s="811"/>
      <c r="U16" s="812"/>
      <c r="V16" s="811"/>
      <c r="W16" s="812"/>
      <c r="X16" s="811"/>
      <c r="Y16" s="812"/>
      <c r="Z16" s="811"/>
      <c r="AA16" s="812"/>
      <c r="AB16" s="811"/>
      <c r="AC16" s="812"/>
      <c r="AD16" s="811"/>
      <c r="AE16" s="812"/>
      <c r="AF16" s="811"/>
      <c r="AG16" s="813"/>
      <c r="AH16" s="156" t="str">
        <f>IFERROR((AVERAGEIF(K16:AG16,"&gt;0")),"")</f>
        <v/>
      </c>
      <c r="AK16" s="157" t="b">
        <f>IF(AND(J16&gt;0,L16&gt;0,N16&gt;0,P16&gt;0,R16&gt;0,T16&gt;0,V16&gt;0,X16&gt;0,Z16&gt;0,AB16&gt;0,AD16&gt;0,AF16&gt;0),TRUE,FALSE)</f>
        <v>0</v>
      </c>
    </row>
    <row r="17" spans="2:43" ht="47.25" customHeight="1">
      <c r="B17" s="712"/>
      <c r="C17" s="712"/>
      <c r="D17" s="712"/>
      <c r="E17" s="712"/>
      <c r="F17" s="807"/>
      <c r="G17" s="808"/>
      <c r="H17" s="155" t="s">
        <v>653</v>
      </c>
      <c r="I17" s="153" t="s">
        <v>654</v>
      </c>
      <c r="J17" s="809"/>
      <c r="K17" s="810"/>
      <c r="L17" s="802"/>
      <c r="M17" s="803"/>
      <c r="N17" s="802"/>
      <c r="O17" s="803"/>
      <c r="P17" s="802"/>
      <c r="Q17" s="803"/>
      <c r="R17" s="802"/>
      <c r="S17" s="803"/>
      <c r="T17" s="802"/>
      <c r="U17" s="803"/>
      <c r="V17" s="802"/>
      <c r="W17" s="803"/>
      <c r="X17" s="802"/>
      <c r="Y17" s="803"/>
      <c r="Z17" s="802"/>
      <c r="AA17" s="803"/>
      <c r="AB17" s="802"/>
      <c r="AC17" s="803"/>
      <c r="AD17" s="802"/>
      <c r="AE17" s="803"/>
      <c r="AF17" s="802"/>
      <c r="AG17" s="804"/>
      <c r="AH17" s="156" t="str">
        <f>IFERROR(AVERAGEIF(K17:AG17,"&gt;0"),"")</f>
        <v/>
      </c>
    </row>
    <row r="18" spans="2:43" ht="17.25" hidden="1" customHeight="1">
      <c r="B18" s="19"/>
      <c r="C18" s="158" t="s">
        <v>655</v>
      </c>
      <c r="D18" s="159" t="s">
        <v>654</v>
      </c>
      <c r="E18" s="159"/>
      <c r="F18" s="160"/>
      <c r="G18" s="468" t="s">
        <v>656</v>
      </c>
      <c r="H18" s="161"/>
      <c r="I18" s="469" t="s">
        <v>656</v>
      </c>
      <c r="J18" s="161"/>
      <c r="K18" s="162">
        <f>24*31</f>
        <v>744</v>
      </c>
      <c r="L18" s="162"/>
      <c r="M18" s="162">
        <f>24*28</f>
        <v>672</v>
      </c>
      <c r="N18" s="162"/>
      <c r="O18" s="162">
        <f>24*31</f>
        <v>744</v>
      </c>
      <c r="P18" s="162"/>
      <c r="Q18" s="162">
        <f>24*30</f>
        <v>720</v>
      </c>
      <c r="R18" s="162"/>
      <c r="S18" s="162">
        <f>24*31</f>
        <v>744</v>
      </c>
      <c r="T18" s="162"/>
      <c r="U18" s="162">
        <f>24*30</f>
        <v>720</v>
      </c>
      <c r="V18" s="162"/>
      <c r="W18" s="162">
        <f>27*31</f>
        <v>837</v>
      </c>
      <c r="X18" s="162"/>
      <c r="Y18" s="162">
        <f>24*31</f>
        <v>744</v>
      </c>
      <c r="Z18" s="162"/>
      <c r="AA18" s="162">
        <f>24*30</f>
        <v>720</v>
      </c>
      <c r="AB18" s="162"/>
      <c r="AC18" s="162">
        <f>24*31</f>
        <v>744</v>
      </c>
      <c r="AD18" s="162"/>
      <c r="AE18" s="162">
        <f>24*30</f>
        <v>720</v>
      </c>
      <c r="AF18" s="162"/>
      <c r="AG18" s="162">
        <f>24*31</f>
        <v>744</v>
      </c>
      <c r="AH18" s="163">
        <f>(AVERAGEIF(K18:AG18,"&gt;0"))</f>
        <v>737.75</v>
      </c>
    </row>
    <row r="19" spans="2:43" ht="78" customHeight="1">
      <c r="B19" s="164" t="s">
        <v>355</v>
      </c>
      <c r="C19" s="164" t="s">
        <v>356</v>
      </c>
      <c r="D19" s="164" t="s">
        <v>224</v>
      </c>
      <c r="E19" s="164" t="s">
        <v>657</v>
      </c>
      <c r="F19" s="165" t="s">
        <v>658</v>
      </c>
      <c r="G19" s="165" t="s">
        <v>659</v>
      </c>
      <c r="H19" s="166" t="s">
        <v>357</v>
      </c>
      <c r="I19" s="167" t="s">
        <v>660</v>
      </c>
      <c r="J19" s="168" t="s">
        <v>362</v>
      </c>
      <c r="K19" s="169" t="s">
        <v>81</v>
      </c>
      <c r="L19" s="168" t="s">
        <v>362</v>
      </c>
      <c r="M19" s="169" t="s">
        <v>82</v>
      </c>
      <c r="N19" s="168" t="s">
        <v>362</v>
      </c>
      <c r="O19" s="169" t="s">
        <v>83</v>
      </c>
      <c r="P19" s="168" t="s">
        <v>362</v>
      </c>
      <c r="Q19" s="169" t="s">
        <v>84</v>
      </c>
      <c r="R19" s="168" t="s">
        <v>362</v>
      </c>
      <c r="S19" s="169" t="s">
        <v>85</v>
      </c>
      <c r="T19" s="168" t="s">
        <v>362</v>
      </c>
      <c r="U19" s="169" t="s">
        <v>86</v>
      </c>
      <c r="V19" s="168" t="s">
        <v>362</v>
      </c>
      <c r="W19" s="169" t="s">
        <v>87</v>
      </c>
      <c r="X19" s="168" t="s">
        <v>362</v>
      </c>
      <c r="Y19" s="169" t="s">
        <v>88</v>
      </c>
      <c r="Z19" s="168" t="s">
        <v>362</v>
      </c>
      <c r="AA19" s="169" t="s">
        <v>89</v>
      </c>
      <c r="AB19" s="168" t="s">
        <v>362</v>
      </c>
      <c r="AC19" s="169" t="s">
        <v>90</v>
      </c>
      <c r="AD19" s="168" t="s">
        <v>362</v>
      </c>
      <c r="AE19" s="169" t="s">
        <v>91</v>
      </c>
      <c r="AF19" s="168" t="s">
        <v>362</v>
      </c>
      <c r="AG19" s="169" t="s">
        <v>92</v>
      </c>
      <c r="AH19" s="165" t="s">
        <v>649</v>
      </c>
      <c r="AK19" s="157"/>
      <c r="AL19" s="157"/>
      <c r="AM19" s="157"/>
      <c r="AN19" s="157"/>
      <c r="AO19" s="157"/>
      <c r="AP19" s="157"/>
      <c r="AQ19" s="157"/>
    </row>
    <row r="20" spans="2:43" ht="27.75" customHeight="1">
      <c r="B20" s="170" t="s">
        <v>214</v>
      </c>
      <c r="C20" s="171"/>
      <c r="D20" s="172" t="s">
        <v>214</v>
      </c>
      <c r="E20" s="171"/>
      <c r="F20" s="173" t="str">
        <f t="shared" ref="F20:F54" si="0">IFERROR(IF(AK20=TRUE,IF(OR($J$16=0,$L$16=0,$N$16=0,$P$16=0,$R$16=0,$T$16=0,$V$16=0,$X$16=0,$Z$16=0,$AB$16=0,$AD$16=0,$AF$16=0,AJ20=0,K20=0,M20=0,O20=0,Q20=0,S20=0,U20=0,W20=0,Y20=0,AA20=0,AC20=0,AE20=0,AG20=0),"-",AJ20/(IF(D20="mg/l",1000,IF(D20="ng/l",1000000000,IF(D20="µg/l",1000000,))))),"-"),"-")</f>
        <v>-</v>
      </c>
      <c r="G20" s="173" t="str">
        <f>IFERROR(IF(AK20=FALSE,IF($I$15=0,AI20*($F$16)/(IF(D20="mg/l",1000,IF(D20="ng/l",1000000000,IF(D20="µg/l",1000000,)))),AI20*$I$15/(IF(D20="mg/l",1000,IF(D20="ng/l",1000000000,IF(D20="µg/l",1000000,))))),"-"),"-")</f>
        <v>-</v>
      </c>
      <c r="H20" s="174"/>
      <c r="I20" s="175"/>
      <c r="J20" s="176"/>
      <c r="K20" s="174"/>
      <c r="L20" s="176"/>
      <c r="M20" s="174"/>
      <c r="N20" s="176"/>
      <c r="O20" s="174"/>
      <c r="P20" s="176"/>
      <c r="Q20" s="174"/>
      <c r="R20" s="176"/>
      <c r="S20" s="174"/>
      <c r="T20" s="176"/>
      <c r="U20" s="174"/>
      <c r="V20" s="176"/>
      <c r="W20" s="174"/>
      <c r="X20" s="176"/>
      <c r="Y20" s="174"/>
      <c r="Z20" s="176"/>
      <c r="AA20" s="174"/>
      <c r="AB20" s="176"/>
      <c r="AC20" s="174"/>
      <c r="AD20" s="176"/>
      <c r="AE20" s="174"/>
      <c r="AF20" s="176"/>
      <c r="AG20" s="174"/>
      <c r="AH20" s="14">
        <f t="shared" ref="AH20:AH54" si="1">K20*IF(J20="&lt;LQ",(1/2),(IF(J20="&lt;Ld",0,1)))+M20*IF(L20="&lt;LQ",(1/2),(IF(L20="&lt;Ld",0,1)))+O20*IF(N20="&lt;LQ",(1/2),(IF(N20="&lt;Ld",0,1)))+Q20*IF(P20="&lt;LQ",(1/2),(IF(P20="&lt;Ld",0,1)))+S20*IF(R20="&lt;LQ",(1/2),(IF(R20="&lt;Ld",0,1)))+U20*IF(T20="&lt;LQ",(1/2),(IF(T20="&lt;Ld",0,1)))+W20*IF(V20="&lt;LQ",(1/2),(IF(V20="&lt;Ld",0,1)))+Y20*IF(X20="&lt;LQ",(1/2),(IF(X20="&lt;Ld",0,1)))+AA20*IF(Z20="&lt;LQ",(1/2),(IF(Z20="&lt;Ld",0,1)))+AC20*IF(AB20="&lt;LQ",(1/2),(IF(AB20="&lt;Ld",0,1)))+AE20*IF(AD20="&lt;LQ",(1/2),(IF(AD20="&lt;Ld",0,1)))+AG20*IF(AF20="&lt;LQ",(1/2),(IF(AF20="&lt;Ld",0,1)))</f>
        <v>0</v>
      </c>
      <c r="AI20" s="14" t="e">
        <f t="shared" ref="AI20:AI54" si="2">AH20/COUNT(J20:AG20)</f>
        <v>#DIV/0!</v>
      </c>
      <c r="AJ20" s="14">
        <f>K20*$J$16*IF(J20="&lt;LQ",(1/2),(IF(J20="&lt;Ld",0,1)))+M20*$L$16*IF(L20="&lt;LQ",(1/2),(IF(L20="&lt;Ld",0,1)))+O20*$N$16*IF(N20="&lt;LQ",(1/2),(IF(N20="&lt;Ld",0,1)))+Q20*$P$16*IF(P20="&lt;LQ",(1/2),(IF(P20="&lt;Ld",0,1)))+S20*$R$16*IF(R20="&lt;LQ",(1/2),(IF(R20="&lt;Ld",0,1)))+U20*$T$16*IF(T20="&lt;LQ",(1/2),(IF(T20="&lt;Ld",0,1)))+W20*$V$16*IF(V20="&lt;LQ",(1/2),(IF(V20="&lt;Ld",0,1)))+Y20*$X$16*IF(X20="&lt;LQ",(1/2),(IF(X20="&lt;Ld",0,1)))+AA20*$Z$16*IF(Z20="&lt;LQ",(1/2),(IF(Z20="&lt;Ld",0,1)))+AC20*$AB$16*IF(AB20="&lt;LQ",(1/2),(IF(AB20="&lt;Ld",0,1)))+AE20*$AD$16*IF(AD20="&lt;LQ",(1/2),(IF(AD20="&lt;Ld",0,1)))+AG20*$AF$16*IF(AF20="&lt;LQ",(1/2),(IF(AF20="&lt;Ld",0,1)))</f>
        <v>0</v>
      </c>
      <c r="AK20" s="157" t="b">
        <f>IF(AND(K20&gt;0,M20&gt;0,O20&gt;0,Q20&gt;0,S20&gt;0,U20&gt;0,W20&gt;0,Y20&gt;0,AA20&gt;0,AC20&gt;0,AE20&gt;0,AG20&gt;0),TRUE,FALSE)</f>
        <v>0</v>
      </c>
      <c r="AL20" s="157" t="str">
        <f>IF(AK20=TRUE,IF(OR($J$16=0,$L$16=0,$N$16=0,$P$16=0,$R$16=0,$T$16=0,$V$16=0,$X$16=0,$Z$16=0,$AB$16=0,$AD$16=0,$AF$16=0,AJ20=0,K20=0,M20=0,O20=0,Q20=0,S20=0,U20=0,W20=0,Y20=0,AA20=0,AC20=0,AE20=0,AG20=0),"-",AJ20/(IF(D20="mg/l",1000,IF(D20="ng/l",1000000000,IF(D20="µg/l",1000000,))))),"-")</f>
        <v>-</v>
      </c>
      <c r="AM20" s="157"/>
      <c r="AN20" s="157"/>
      <c r="AO20" s="157"/>
      <c r="AP20" s="157"/>
      <c r="AQ20" s="157"/>
    </row>
    <row r="21" spans="2:43" ht="27.75" customHeight="1">
      <c r="B21" s="170" t="s">
        <v>214</v>
      </c>
      <c r="C21" s="171"/>
      <c r="D21" s="172" t="s">
        <v>214</v>
      </c>
      <c r="E21" s="171"/>
      <c r="F21" s="173" t="str">
        <f t="shared" si="0"/>
        <v>-</v>
      </c>
      <c r="G21" s="173" t="str">
        <f t="shared" ref="G21:G54" si="3">IFERROR(IF(AK21=FALSE,IF($I$15=0,AI21*($F$16)/(IF(D21="mg/l",1000,IF(D21="ng/l",1000000000,IF(D21="µg/l",1000000,)))),AI21*$I$15/(IF(D21="mg/l",1000,IF(D21="ng/l",1000000000,IF(D21="µg/l",1000000,))))),"-"),"-")</f>
        <v>-</v>
      </c>
      <c r="H21" s="174"/>
      <c r="I21" s="174"/>
      <c r="J21" s="176"/>
      <c r="K21" s="174"/>
      <c r="L21" s="176"/>
      <c r="M21" s="177"/>
      <c r="N21" s="176"/>
      <c r="O21" s="174"/>
      <c r="P21" s="176"/>
      <c r="Q21" s="174"/>
      <c r="R21" s="176"/>
      <c r="S21" s="174"/>
      <c r="T21" s="176"/>
      <c r="U21" s="174"/>
      <c r="V21" s="176"/>
      <c r="W21" s="174"/>
      <c r="X21" s="176"/>
      <c r="Y21" s="174"/>
      <c r="Z21" s="176"/>
      <c r="AA21" s="174"/>
      <c r="AB21" s="176"/>
      <c r="AC21" s="174"/>
      <c r="AD21" s="176"/>
      <c r="AE21" s="174"/>
      <c r="AF21" s="176"/>
      <c r="AG21" s="174"/>
      <c r="AH21" s="14">
        <f t="shared" si="1"/>
        <v>0</v>
      </c>
      <c r="AI21" s="14" t="e">
        <f t="shared" si="2"/>
        <v>#DIV/0!</v>
      </c>
      <c r="AJ21" s="14">
        <f t="shared" ref="AJ21:AJ54" si="4">K21*$J$16*IF(J21="&lt;LQ",(1/2),(IF(J21="&lt;Ld",0,1)))+M21*$L$16*IF(L21="&lt;LQ",(1/2),(IF(L21="&lt;Ld",0,1)))+O21*$N$16*IF(N21="&lt;LQ",(1/2),(IF(N21="&lt;Ld",0,1)))+Q21*$P$16*IF(P21="&lt;LQ",(1/2),(IF(P21="&lt;Ld",0,1)))+S21*$R$16*IF(R21="&lt;LQ",(1/2),(IF(R21="&lt;Ld",0,1)))+U21*$T$16*IF(T21="&lt;LQ",(1/2),(IF(T21="&lt;Ld",0,1)))+W21*$V$16*IF(V21="&lt;LQ",(1/2),(IF(V21="&lt;Ld",0,1)))+Y21*$X$16*IF(X21="&lt;LQ",(1/2),(IF(X21="&lt;Ld",0,1)))+AA21*$Z$16*IF(Z21="&lt;LQ",(1/2),(IF(Z21="&lt;Ld",0,1)))+AC21*$AB$16*IF(AB21="&lt;LQ",(1/2),(IF(AB21="&lt;Ld",0,1)))+AE21*$AD$16*IF(AD21="&lt;LQ",(1/2),(IF(AD21="&lt;Ld",0,1)))+AG21*$AF$16*IF(AF21="&lt;LQ",(1/2),(IF(AF21="&lt;Ld",0,1)))</f>
        <v>0</v>
      </c>
      <c r="AK21" s="157" t="b">
        <f t="shared" ref="AK21:AK54" si="5">IF(AND(K21&gt;0,M21&gt;0,O21&gt;0,Q21&gt;0,S21&gt;0,U21&gt;0,W21&gt;0,Y21&gt;0,AA21&gt;0,AC21&gt;0,AE21&gt;0,AG21&gt;0),TRUE,FALSE)</f>
        <v>0</v>
      </c>
      <c r="AL21" s="157" t="str">
        <f t="shared" ref="AL21:AL27" si="6">IF(AK21=TRUE,IF(OR($J$16=0,$L$16=0,$N$16=0,$P$16=0,$R$16=0,$T$16=0,$V$16=0,$X$16=0,$Z$16=0,$AB$16=0,$AD$16=0,$AF$16=0,AJ21=0,K21=0,M21=0,O21=0,Q21=0,S21=0,U21=0,W21=0,Y21=0,AA21=0,AC21=0,AE21=0,AG21=0),"-",AJ21/(IF(D21="mg/l",1000,IF(D21="ng/l",1000000000,IF(D21="µg/l",1000000,))))),"-")</f>
        <v>-</v>
      </c>
      <c r="AM21" s="157"/>
      <c r="AN21" s="157"/>
      <c r="AO21" s="157"/>
      <c r="AP21" s="157"/>
      <c r="AQ21" s="157"/>
    </row>
    <row r="22" spans="2:43" ht="27.75" customHeight="1">
      <c r="B22" s="170" t="s">
        <v>214</v>
      </c>
      <c r="C22" s="171"/>
      <c r="D22" s="172" t="s">
        <v>214</v>
      </c>
      <c r="E22" s="171"/>
      <c r="F22" s="173" t="str">
        <f t="shared" si="0"/>
        <v>-</v>
      </c>
      <c r="G22" s="173" t="str">
        <f t="shared" si="3"/>
        <v>-</v>
      </c>
      <c r="H22" s="174"/>
      <c r="I22" s="174"/>
      <c r="J22" s="176"/>
      <c r="K22" s="174"/>
      <c r="L22" s="176"/>
      <c r="M22" s="174"/>
      <c r="N22" s="176"/>
      <c r="O22" s="174"/>
      <c r="P22" s="176"/>
      <c r="Q22" s="174"/>
      <c r="R22" s="176"/>
      <c r="S22" s="174"/>
      <c r="T22" s="176"/>
      <c r="U22" s="174"/>
      <c r="V22" s="176"/>
      <c r="W22" s="174"/>
      <c r="X22" s="176"/>
      <c r="Y22" s="174"/>
      <c r="Z22" s="176"/>
      <c r="AA22" s="174"/>
      <c r="AB22" s="176"/>
      <c r="AC22" s="174"/>
      <c r="AD22" s="176"/>
      <c r="AE22" s="174"/>
      <c r="AF22" s="176"/>
      <c r="AG22" s="174"/>
      <c r="AH22" s="14">
        <f t="shared" si="1"/>
        <v>0</v>
      </c>
      <c r="AI22" s="14" t="e">
        <f t="shared" si="2"/>
        <v>#DIV/0!</v>
      </c>
      <c r="AJ22" s="14">
        <f t="shared" si="4"/>
        <v>0</v>
      </c>
      <c r="AK22" s="157" t="b">
        <f t="shared" si="5"/>
        <v>0</v>
      </c>
      <c r="AL22" s="157" t="str">
        <f t="shared" si="6"/>
        <v>-</v>
      </c>
      <c r="AM22" s="157"/>
      <c r="AN22" s="157"/>
      <c r="AO22" s="157"/>
      <c r="AP22" s="157"/>
      <c r="AQ22" s="157"/>
    </row>
    <row r="23" spans="2:43" ht="27.75" customHeight="1">
      <c r="B23" s="170" t="s">
        <v>214</v>
      </c>
      <c r="C23" s="171"/>
      <c r="D23" s="172" t="s">
        <v>214</v>
      </c>
      <c r="E23" s="171"/>
      <c r="F23" s="173" t="str">
        <f t="shared" si="0"/>
        <v>-</v>
      </c>
      <c r="G23" s="173" t="str">
        <f t="shared" si="3"/>
        <v>-</v>
      </c>
      <c r="H23" s="174"/>
      <c r="I23" s="174"/>
      <c r="J23" s="176"/>
      <c r="K23" s="174"/>
      <c r="L23" s="176"/>
      <c r="M23" s="174"/>
      <c r="N23" s="176"/>
      <c r="O23" s="174"/>
      <c r="P23" s="176"/>
      <c r="Q23" s="174"/>
      <c r="R23" s="176"/>
      <c r="S23" s="174"/>
      <c r="T23" s="176"/>
      <c r="U23" s="174"/>
      <c r="V23" s="176"/>
      <c r="W23" s="174"/>
      <c r="X23" s="176"/>
      <c r="Y23" s="174"/>
      <c r="Z23" s="176"/>
      <c r="AA23" s="174"/>
      <c r="AB23" s="176"/>
      <c r="AC23" s="174"/>
      <c r="AD23" s="176"/>
      <c r="AE23" s="174"/>
      <c r="AF23" s="176"/>
      <c r="AG23" s="174"/>
      <c r="AH23" s="14">
        <f t="shared" si="1"/>
        <v>0</v>
      </c>
      <c r="AI23" s="14" t="e">
        <f t="shared" si="2"/>
        <v>#DIV/0!</v>
      </c>
      <c r="AJ23" s="14">
        <f t="shared" si="4"/>
        <v>0</v>
      </c>
      <c r="AK23" s="157" t="b">
        <f t="shared" si="5"/>
        <v>0</v>
      </c>
      <c r="AL23" s="157" t="str">
        <f t="shared" si="6"/>
        <v>-</v>
      </c>
      <c r="AM23" s="157"/>
      <c r="AN23" s="157"/>
      <c r="AO23" s="157"/>
      <c r="AP23" s="157"/>
      <c r="AQ23" s="157"/>
    </row>
    <row r="24" spans="2:43" ht="27.75" customHeight="1">
      <c r="B24" s="170" t="s">
        <v>214</v>
      </c>
      <c r="C24" s="171"/>
      <c r="D24" s="172" t="s">
        <v>214</v>
      </c>
      <c r="E24" s="171"/>
      <c r="F24" s="173" t="str">
        <f t="shared" si="0"/>
        <v>-</v>
      </c>
      <c r="G24" s="173" t="str">
        <f t="shared" si="3"/>
        <v>-</v>
      </c>
      <c r="H24" s="174"/>
      <c r="I24" s="174"/>
      <c r="J24" s="176"/>
      <c r="K24" s="174"/>
      <c r="L24" s="176"/>
      <c r="M24" s="174"/>
      <c r="N24" s="176"/>
      <c r="O24" s="174"/>
      <c r="P24" s="176"/>
      <c r="Q24" s="174"/>
      <c r="R24" s="176"/>
      <c r="S24" s="174"/>
      <c r="T24" s="176"/>
      <c r="U24" s="174"/>
      <c r="V24" s="176"/>
      <c r="W24" s="174"/>
      <c r="X24" s="176"/>
      <c r="Y24" s="174"/>
      <c r="Z24" s="176"/>
      <c r="AA24" s="174"/>
      <c r="AB24" s="176"/>
      <c r="AC24" s="174"/>
      <c r="AD24" s="176"/>
      <c r="AE24" s="174"/>
      <c r="AF24" s="176"/>
      <c r="AG24" s="174"/>
      <c r="AH24" s="14">
        <f t="shared" si="1"/>
        <v>0</v>
      </c>
      <c r="AI24" s="14" t="e">
        <f t="shared" si="2"/>
        <v>#DIV/0!</v>
      </c>
      <c r="AJ24" s="14">
        <f t="shared" si="4"/>
        <v>0</v>
      </c>
      <c r="AK24" s="157" t="b">
        <f t="shared" si="5"/>
        <v>0</v>
      </c>
      <c r="AL24" s="157" t="str">
        <f t="shared" si="6"/>
        <v>-</v>
      </c>
      <c r="AM24" s="157"/>
      <c r="AN24" s="157"/>
      <c r="AO24" s="157"/>
      <c r="AP24" s="157"/>
      <c r="AQ24" s="157"/>
    </row>
    <row r="25" spans="2:43" ht="27.75" customHeight="1">
      <c r="B25" s="170" t="s">
        <v>214</v>
      </c>
      <c r="C25" s="171"/>
      <c r="D25" s="172" t="s">
        <v>214</v>
      </c>
      <c r="E25" s="171"/>
      <c r="F25" s="173" t="str">
        <f t="shared" si="0"/>
        <v>-</v>
      </c>
      <c r="G25" s="173" t="str">
        <f t="shared" si="3"/>
        <v>-</v>
      </c>
      <c r="H25" s="174"/>
      <c r="I25" s="174"/>
      <c r="J25" s="176"/>
      <c r="K25" s="174"/>
      <c r="L25" s="176"/>
      <c r="M25" s="174"/>
      <c r="N25" s="176"/>
      <c r="O25" s="174"/>
      <c r="P25" s="176"/>
      <c r="Q25" s="174"/>
      <c r="R25" s="176"/>
      <c r="S25" s="174"/>
      <c r="T25" s="176"/>
      <c r="U25" s="174"/>
      <c r="V25" s="176"/>
      <c r="W25" s="174"/>
      <c r="X25" s="176"/>
      <c r="Y25" s="174"/>
      <c r="Z25" s="176"/>
      <c r="AA25" s="174"/>
      <c r="AB25" s="176"/>
      <c r="AC25" s="174"/>
      <c r="AD25" s="176"/>
      <c r="AE25" s="174"/>
      <c r="AF25" s="176"/>
      <c r="AG25" s="174"/>
      <c r="AH25" s="14">
        <f t="shared" si="1"/>
        <v>0</v>
      </c>
      <c r="AI25" s="14" t="e">
        <f t="shared" si="2"/>
        <v>#DIV/0!</v>
      </c>
      <c r="AJ25" s="14">
        <f t="shared" si="4"/>
        <v>0</v>
      </c>
      <c r="AK25" s="157" t="b">
        <f t="shared" si="5"/>
        <v>0</v>
      </c>
      <c r="AL25" s="157" t="str">
        <f t="shared" si="6"/>
        <v>-</v>
      </c>
      <c r="AM25" s="157"/>
      <c r="AN25" s="157"/>
      <c r="AO25" s="157"/>
      <c r="AP25" s="157"/>
      <c r="AQ25" s="157"/>
    </row>
    <row r="26" spans="2:43" ht="27.75" customHeight="1">
      <c r="B26" s="170" t="s">
        <v>214</v>
      </c>
      <c r="C26" s="171"/>
      <c r="D26" s="172" t="s">
        <v>214</v>
      </c>
      <c r="E26" s="171"/>
      <c r="F26" s="173" t="str">
        <f t="shared" si="0"/>
        <v>-</v>
      </c>
      <c r="G26" s="173" t="str">
        <f t="shared" si="3"/>
        <v>-</v>
      </c>
      <c r="H26" s="174"/>
      <c r="I26" s="174"/>
      <c r="J26" s="176"/>
      <c r="K26" s="174"/>
      <c r="L26" s="176"/>
      <c r="M26" s="174"/>
      <c r="N26" s="176"/>
      <c r="O26" s="174"/>
      <c r="P26" s="176"/>
      <c r="Q26" s="174"/>
      <c r="R26" s="176"/>
      <c r="S26" s="174"/>
      <c r="T26" s="176"/>
      <c r="U26" s="174"/>
      <c r="V26" s="176"/>
      <c r="W26" s="174"/>
      <c r="X26" s="176"/>
      <c r="Y26" s="174"/>
      <c r="Z26" s="176"/>
      <c r="AA26" s="174"/>
      <c r="AB26" s="176"/>
      <c r="AC26" s="174"/>
      <c r="AD26" s="176"/>
      <c r="AE26" s="174"/>
      <c r="AF26" s="176"/>
      <c r="AG26" s="174"/>
      <c r="AH26" s="14">
        <f t="shared" si="1"/>
        <v>0</v>
      </c>
      <c r="AI26" s="14" t="e">
        <f t="shared" si="2"/>
        <v>#DIV/0!</v>
      </c>
      <c r="AJ26" s="14">
        <f t="shared" si="4"/>
        <v>0</v>
      </c>
      <c r="AK26" s="157" t="b">
        <f t="shared" si="5"/>
        <v>0</v>
      </c>
      <c r="AL26" s="157" t="str">
        <f t="shared" si="6"/>
        <v>-</v>
      </c>
      <c r="AM26" s="157"/>
      <c r="AN26" s="157"/>
      <c r="AO26" s="157"/>
      <c r="AP26" s="157"/>
      <c r="AQ26" s="157"/>
    </row>
    <row r="27" spans="2:43" ht="27.75" customHeight="1">
      <c r="B27" s="170" t="s">
        <v>214</v>
      </c>
      <c r="C27" s="171"/>
      <c r="D27" s="172" t="s">
        <v>214</v>
      </c>
      <c r="E27" s="171"/>
      <c r="F27" s="173" t="str">
        <f t="shared" si="0"/>
        <v>-</v>
      </c>
      <c r="G27" s="173" t="str">
        <f t="shared" si="3"/>
        <v>-</v>
      </c>
      <c r="H27" s="174"/>
      <c r="I27" s="174"/>
      <c r="J27" s="176"/>
      <c r="K27" s="174"/>
      <c r="L27" s="176"/>
      <c r="M27" s="174"/>
      <c r="N27" s="176"/>
      <c r="O27" s="174"/>
      <c r="P27" s="176"/>
      <c r="Q27" s="174"/>
      <c r="R27" s="176"/>
      <c r="S27" s="174"/>
      <c r="T27" s="176"/>
      <c r="U27" s="174"/>
      <c r="V27" s="176"/>
      <c r="W27" s="174"/>
      <c r="X27" s="176"/>
      <c r="Y27" s="174"/>
      <c r="Z27" s="176"/>
      <c r="AA27" s="174"/>
      <c r="AB27" s="176"/>
      <c r="AC27" s="174"/>
      <c r="AD27" s="176"/>
      <c r="AE27" s="174"/>
      <c r="AF27" s="176"/>
      <c r="AG27" s="174"/>
      <c r="AH27" s="14">
        <f t="shared" si="1"/>
        <v>0</v>
      </c>
      <c r="AI27" s="14" t="e">
        <f t="shared" si="2"/>
        <v>#DIV/0!</v>
      </c>
      <c r="AJ27" s="14">
        <f t="shared" si="4"/>
        <v>0</v>
      </c>
      <c r="AK27" s="157" t="b">
        <f t="shared" si="5"/>
        <v>0</v>
      </c>
      <c r="AL27" s="157" t="str">
        <f t="shared" si="6"/>
        <v>-</v>
      </c>
      <c r="AM27" s="157"/>
      <c r="AN27" s="157"/>
      <c r="AO27" s="157"/>
      <c r="AP27" s="157"/>
      <c r="AQ27" s="157"/>
    </row>
    <row r="28" spans="2:43" ht="27.75" customHeight="1">
      <c r="B28" s="170" t="s">
        <v>214</v>
      </c>
      <c r="C28" s="171"/>
      <c r="D28" s="172" t="s">
        <v>214</v>
      </c>
      <c r="E28" s="171"/>
      <c r="F28" s="173" t="str">
        <f t="shared" si="0"/>
        <v>-</v>
      </c>
      <c r="G28" s="173" t="str">
        <f t="shared" si="3"/>
        <v>-</v>
      </c>
      <c r="H28" s="174"/>
      <c r="I28" s="174"/>
      <c r="J28" s="176"/>
      <c r="K28" s="174"/>
      <c r="L28" s="176"/>
      <c r="M28" s="174"/>
      <c r="N28" s="176"/>
      <c r="O28" s="174"/>
      <c r="P28" s="176"/>
      <c r="Q28" s="174"/>
      <c r="R28" s="176"/>
      <c r="S28" s="174"/>
      <c r="T28" s="176"/>
      <c r="U28" s="174"/>
      <c r="V28" s="176"/>
      <c r="W28" s="174"/>
      <c r="X28" s="176"/>
      <c r="Y28" s="174"/>
      <c r="Z28" s="176"/>
      <c r="AA28" s="174"/>
      <c r="AB28" s="176"/>
      <c r="AC28" s="174"/>
      <c r="AD28" s="176"/>
      <c r="AE28" s="174"/>
      <c r="AF28" s="176"/>
      <c r="AG28" s="174"/>
      <c r="AH28" s="14">
        <f t="shared" si="1"/>
        <v>0</v>
      </c>
      <c r="AI28" s="14" t="e">
        <f t="shared" si="2"/>
        <v>#DIV/0!</v>
      </c>
      <c r="AJ28" s="14">
        <f t="shared" si="4"/>
        <v>0</v>
      </c>
      <c r="AK28" s="157" t="b">
        <f t="shared" si="5"/>
        <v>0</v>
      </c>
      <c r="AL28" s="157"/>
      <c r="AM28" s="157"/>
      <c r="AN28" s="157"/>
      <c r="AO28" s="157"/>
      <c r="AP28" s="157"/>
      <c r="AQ28" s="157"/>
    </row>
    <row r="29" spans="2:43" ht="27.75" customHeight="1">
      <c r="B29" s="170" t="s">
        <v>214</v>
      </c>
      <c r="C29" s="171"/>
      <c r="D29" s="172" t="s">
        <v>214</v>
      </c>
      <c r="E29" s="171"/>
      <c r="F29" s="173" t="str">
        <f t="shared" si="0"/>
        <v>-</v>
      </c>
      <c r="G29" s="173" t="str">
        <f t="shared" si="3"/>
        <v>-</v>
      </c>
      <c r="H29" s="174"/>
      <c r="I29" s="174"/>
      <c r="J29" s="176"/>
      <c r="K29" s="174"/>
      <c r="L29" s="176"/>
      <c r="M29" s="174"/>
      <c r="N29" s="176"/>
      <c r="O29" s="174"/>
      <c r="P29" s="176"/>
      <c r="Q29" s="174"/>
      <c r="R29" s="176"/>
      <c r="S29" s="174"/>
      <c r="T29" s="176"/>
      <c r="U29" s="174"/>
      <c r="V29" s="176"/>
      <c r="W29" s="174"/>
      <c r="X29" s="176"/>
      <c r="Y29" s="174"/>
      <c r="Z29" s="176"/>
      <c r="AA29" s="174"/>
      <c r="AB29" s="176"/>
      <c r="AC29" s="174"/>
      <c r="AD29" s="176"/>
      <c r="AE29" s="174"/>
      <c r="AF29" s="176"/>
      <c r="AG29" s="174"/>
      <c r="AH29" s="14">
        <f t="shared" si="1"/>
        <v>0</v>
      </c>
      <c r="AI29" s="14" t="e">
        <f t="shared" si="2"/>
        <v>#DIV/0!</v>
      </c>
      <c r="AJ29" s="14">
        <f t="shared" si="4"/>
        <v>0</v>
      </c>
      <c r="AK29" s="157" t="b">
        <f t="shared" si="5"/>
        <v>0</v>
      </c>
      <c r="AL29" s="157"/>
      <c r="AM29" s="157"/>
      <c r="AN29" s="157"/>
      <c r="AO29" s="157"/>
      <c r="AP29" s="157"/>
      <c r="AQ29" s="157"/>
    </row>
    <row r="30" spans="2:43" ht="27.75" customHeight="1">
      <c r="B30" s="170" t="s">
        <v>214</v>
      </c>
      <c r="C30" s="171"/>
      <c r="D30" s="172" t="s">
        <v>214</v>
      </c>
      <c r="E30" s="171"/>
      <c r="F30" s="173" t="str">
        <f t="shared" si="0"/>
        <v>-</v>
      </c>
      <c r="G30" s="173" t="str">
        <f t="shared" si="3"/>
        <v>-</v>
      </c>
      <c r="H30" s="174"/>
      <c r="I30" s="174"/>
      <c r="J30" s="176"/>
      <c r="K30" s="174"/>
      <c r="L30" s="176"/>
      <c r="M30" s="174"/>
      <c r="N30" s="176"/>
      <c r="O30" s="174"/>
      <c r="P30" s="176"/>
      <c r="Q30" s="174"/>
      <c r="R30" s="176"/>
      <c r="S30" s="174"/>
      <c r="T30" s="176"/>
      <c r="U30" s="174"/>
      <c r="V30" s="176"/>
      <c r="W30" s="174"/>
      <c r="X30" s="176"/>
      <c r="Y30" s="174"/>
      <c r="Z30" s="176"/>
      <c r="AA30" s="174"/>
      <c r="AB30" s="176"/>
      <c r="AC30" s="174"/>
      <c r="AD30" s="176"/>
      <c r="AE30" s="174"/>
      <c r="AF30" s="176"/>
      <c r="AG30" s="174"/>
      <c r="AH30" s="14">
        <f t="shared" si="1"/>
        <v>0</v>
      </c>
      <c r="AI30" s="14" t="e">
        <f t="shared" si="2"/>
        <v>#DIV/0!</v>
      </c>
      <c r="AJ30" s="14">
        <f t="shared" si="4"/>
        <v>0</v>
      </c>
      <c r="AK30" s="157" t="b">
        <f t="shared" si="5"/>
        <v>0</v>
      </c>
      <c r="AL30" s="157"/>
      <c r="AM30" s="157"/>
      <c r="AN30" s="157"/>
      <c r="AO30" s="157"/>
      <c r="AP30" s="157"/>
      <c r="AQ30" s="157"/>
    </row>
    <row r="31" spans="2:43" ht="27.75" customHeight="1">
      <c r="B31" s="170" t="s">
        <v>214</v>
      </c>
      <c r="C31" s="171"/>
      <c r="D31" s="172" t="s">
        <v>214</v>
      </c>
      <c r="E31" s="171"/>
      <c r="F31" s="173" t="str">
        <f t="shared" si="0"/>
        <v>-</v>
      </c>
      <c r="G31" s="173" t="str">
        <f t="shared" si="3"/>
        <v>-</v>
      </c>
      <c r="H31" s="174"/>
      <c r="I31" s="174"/>
      <c r="J31" s="176"/>
      <c r="K31" s="174"/>
      <c r="L31" s="176"/>
      <c r="M31" s="174"/>
      <c r="N31" s="176"/>
      <c r="O31" s="174"/>
      <c r="P31" s="176"/>
      <c r="Q31" s="174"/>
      <c r="R31" s="176"/>
      <c r="S31" s="174"/>
      <c r="T31" s="176"/>
      <c r="U31" s="174"/>
      <c r="V31" s="176"/>
      <c r="W31" s="174"/>
      <c r="X31" s="176"/>
      <c r="Y31" s="174"/>
      <c r="Z31" s="176"/>
      <c r="AA31" s="174"/>
      <c r="AB31" s="176"/>
      <c r="AC31" s="174"/>
      <c r="AD31" s="176"/>
      <c r="AE31" s="174"/>
      <c r="AF31" s="176"/>
      <c r="AG31" s="174"/>
      <c r="AH31" s="14">
        <f t="shared" si="1"/>
        <v>0</v>
      </c>
      <c r="AI31" s="14" t="e">
        <f t="shared" si="2"/>
        <v>#DIV/0!</v>
      </c>
      <c r="AJ31" s="14">
        <f t="shared" si="4"/>
        <v>0</v>
      </c>
      <c r="AK31" s="157" t="b">
        <f t="shared" si="5"/>
        <v>0</v>
      </c>
      <c r="AM31" s="157"/>
    </row>
    <row r="32" spans="2:43" ht="27.75" customHeight="1">
      <c r="B32" s="170" t="s">
        <v>214</v>
      </c>
      <c r="C32" s="171"/>
      <c r="D32" s="172" t="s">
        <v>214</v>
      </c>
      <c r="E32" s="171"/>
      <c r="F32" s="173" t="str">
        <f t="shared" si="0"/>
        <v>-</v>
      </c>
      <c r="G32" s="173" t="str">
        <f t="shared" si="3"/>
        <v>-</v>
      </c>
      <c r="H32" s="174"/>
      <c r="I32" s="174"/>
      <c r="J32" s="176"/>
      <c r="K32" s="174"/>
      <c r="L32" s="176"/>
      <c r="M32" s="174"/>
      <c r="N32" s="176"/>
      <c r="O32" s="174"/>
      <c r="P32" s="176"/>
      <c r="Q32" s="174"/>
      <c r="R32" s="176"/>
      <c r="S32" s="174"/>
      <c r="T32" s="176"/>
      <c r="U32" s="174"/>
      <c r="V32" s="176"/>
      <c r="W32" s="174"/>
      <c r="X32" s="176"/>
      <c r="Y32" s="174"/>
      <c r="Z32" s="176"/>
      <c r="AA32" s="174"/>
      <c r="AB32" s="176"/>
      <c r="AC32" s="174"/>
      <c r="AD32" s="176"/>
      <c r="AE32" s="174"/>
      <c r="AF32" s="176"/>
      <c r="AG32" s="174"/>
      <c r="AH32" s="14">
        <f t="shared" si="1"/>
        <v>0</v>
      </c>
      <c r="AI32" s="14" t="e">
        <f t="shared" si="2"/>
        <v>#DIV/0!</v>
      </c>
      <c r="AJ32" s="14">
        <f t="shared" si="4"/>
        <v>0</v>
      </c>
      <c r="AK32" s="157" t="b">
        <f t="shared" si="5"/>
        <v>0</v>
      </c>
      <c r="AM32" s="157"/>
    </row>
    <row r="33" spans="2:39" ht="27.75" customHeight="1">
      <c r="B33" s="170" t="s">
        <v>214</v>
      </c>
      <c r="C33" s="171"/>
      <c r="D33" s="172" t="s">
        <v>214</v>
      </c>
      <c r="E33" s="171"/>
      <c r="F33" s="173" t="str">
        <f t="shared" si="0"/>
        <v>-</v>
      </c>
      <c r="G33" s="173" t="str">
        <f t="shared" si="3"/>
        <v>-</v>
      </c>
      <c r="H33" s="174"/>
      <c r="I33" s="174"/>
      <c r="J33" s="176"/>
      <c r="K33" s="174"/>
      <c r="L33" s="176"/>
      <c r="M33" s="174"/>
      <c r="N33" s="176"/>
      <c r="O33" s="174"/>
      <c r="P33" s="176"/>
      <c r="Q33" s="174"/>
      <c r="R33" s="176"/>
      <c r="S33" s="174"/>
      <c r="T33" s="176"/>
      <c r="U33" s="174"/>
      <c r="V33" s="176"/>
      <c r="W33" s="174"/>
      <c r="X33" s="176"/>
      <c r="Y33" s="174"/>
      <c r="Z33" s="176"/>
      <c r="AA33" s="174"/>
      <c r="AB33" s="176"/>
      <c r="AC33" s="174"/>
      <c r="AD33" s="176"/>
      <c r="AE33" s="174"/>
      <c r="AF33" s="176"/>
      <c r="AG33" s="174"/>
      <c r="AH33" s="14">
        <f t="shared" si="1"/>
        <v>0</v>
      </c>
      <c r="AI33" s="14" t="e">
        <f t="shared" si="2"/>
        <v>#DIV/0!</v>
      </c>
      <c r="AJ33" s="14">
        <f t="shared" si="4"/>
        <v>0</v>
      </c>
      <c r="AK33" s="157" t="b">
        <f t="shared" si="5"/>
        <v>0</v>
      </c>
      <c r="AM33" s="157"/>
    </row>
    <row r="34" spans="2:39" ht="27.75" customHeight="1">
      <c r="B34" s="170" t="s">
        <v>214</v>
      </c>
      <c r="C34" s="171"/>
      <c r="D34" s="172" t="s">
        <v>214</v>
      </c>
      <c r="E34" s="171"/>
      <c r="F34" s="173" t="str">
        <f t="shared" si="0"/>
        <v>-</v>
      </c>
      <c r="G34" s="173" t="str">
        <f t="shared" si="3"/>
        <v>-</v>
      </c>
      <c r="H34" s="174"/>
      <c r="I34" s="174"/>
      <c r="J34" s="176"/>
      <c r="K34" s="174"/>
      <c r="L34" s="176"/>
      <c r="M34" s="174"/>
      <c r="N34" s="176"/>
      <c r="O34" s="174"/>
      <c r="P34" s="176"/>
      <c r="Q34" s="174"/>
      <c r="R34" s="176"/>
      <c r="S34" s="174"/>
      <c r="T34" s="176"/>
      <c r="U34" s="174"/>
      <c r="V34" s="176"/>
      <c r="W34" s="174"/>
      <c r="X34" s="176"/>
      <c r="Y34" s="174"/>
      <c r="Z34" s="176"/>
      <c r="AA34" s="174"/>
      <c r="AB34" s="176"/>
      <c r="AC34" s="174"/>
      <c r="AD34" s="176"/>
      <c r="AE34" s="174"/>
      <c r="AF34" s="176"/>
      <c r="AG34" s="174"/>
      <c r="AH34" s="14">
        <f t="shared" si="1"/>
        <v>0</v>
      </c>
      <c r="AI34" s="14" t="e">
        <f t="shared" si="2"/>
        <v>#DIV/0!</v>
      </c>
      <c r="AJ34" s="14">
        <f t="shared" si="4"/>
        <v>0</v>
      </c>
      <c r="AK34" s="157" t="b">
        <f t="shared" si="5"/>
        <v>0</v>
      </c>
      <c r="AM34" s="157"/>
    </row>
    <row r="35" spans="2:39" ht="27.75" customHeight="1">
      <c r="B35" s="170" t="s">
        <v>214</v>
      </c>
      <c r="C35" s="171"/>
      <c r="D35" s="172" t="s">
        <v>214</v>
      </c>
      <c r="E35" s="171"/>
      <c r="F35" s="173" t="str">
        <f t="shared" si="0"/>
        <v>-</v>
      </c>
      <c r="G35" s="173" t="str">
        <f t="shared" si="3"/>
        <v>-</v>
      </c>
      <c r="H35" s="174"/>
      <c r="I35" s="174"/>
      <c r="J35" s="176"/>
      <c r="K35" s="174"/>
      <c r="L35" s="176"/>
      <c r="M35" s="174"/>
      <c r="N35" s="176"/>
      <c r="O35" s="174"/>
      <c r="P35" s="176"/>
      <c r="Q35" s="174"/>
      <c r="R35" s="176"/>
      <c r="S35" s="174"/>
      <c r="T35" s="176"/>
      <c r="U35" s="174"/>
      <c r="V35" s="176"/>
      <c r="W35" s="174"/>
      <c r="X35" s="176"/>
      <c r="Y35" s="174"/>
      <c r="Z35" s="176"/>
      <c r="AA35" s="174"/>
      <c r="AB35" s="176"/>
      <c r="AC35" s="174"/>
      <c r="AD35" s="176"/>
      <c r="AE35" s="174"/>
      <c r="AF35" s="176"/>
      <c r="AG35" s="174"/>
      <c r="AH35" s="14">
        <f t="shared" si="1"/>
        <v>0</v>
      </c>
      <c r="AI35" s="14" t="e">
        <f t="shared" si="2"/>
        <v>#DIV/0!</v>
      </c>
      <c r="AJ35" s="14">
        <f t="shared" si="4"/>
        <v>0</v>
      </c>
      <c r="AK35" s="157" t="b">
        <f t="shared" si="5"/>
        <v>0</v>
      </c>
      <c r="AM35" s="157"/>
    </row>
    <row r="36" spans="2:39" ht="27.75" customHeight="1">
      <c r="B36" s="170" t="s">
        <v>214</v>
      </c>
      <c r="C36" s="171"/>
      <c r="D36" s="172" t="s">
        <v>214</v>
      </c>
      <c r="E36" s="171"/>
      <c r="F36" s="173" t="str">
        <f t="shared" si="0"/>
        <v>-</v>
      </c>
      <c r="G36" s="173" t="str">
        <f t="shared" si="3"/>
        <v>-</v>
      </c>
      <c r="H36" s="174"/>
      <c r="I36" s="174"/>
      <c r="J36" s="176"/>
      <c r="K36" s="174"/>
      <c r="L36" s="176"/>
      <c r="M36" s="174"/>
      <c r="N36" s="176"/>
      <c r="O36" s="174"/>
      <c r="P36" s="176"/>
      <c r="Q36" s="174"/>
      <c r="R36" s="176"/>
      <c r="S36" s="174"/>
      <c r="T36" s="176"/>
      <c r="U36" s="174"/>
      <c r="V36" s="176"/>
      <c r="W36" s="174"/>
      <c r="X36" s="176"/>
      <c r="Y36" s="174"/>
      <c r="Z36" s="176"/>
      <c r="AA36" s="174"/>
      <c r="AB36" s="176"/>
      <c r="AC36" s="174"/>
      <c r="AD36" s="176"/>
      <c r="AE36" s="174"/>
      <c r="AF36" s="176"/>
      <c r="AG36" s="174"/>
      <c r="AH36" s="14">
        <f t="shared" si="1"/>
        <v>0</v>
      </c>
      <c r="AI36" s="14" t="e">
        <f t="shared" si="2"/>
        <v>#DIV/0!</v>
      </c>
      <c r="AJ36" s="14">
        <f t="shared" si="4"/>
        <v>0</v>
      </c>
      <c r="AK36" s="157" t="b">
        <f t="shared" si="5"/>
        <v>0</v>
      </c>
    </row>
    <row r="37" spans="2:39" ht="27.75" customHeight="1">
      <c r="B37" s="170" t="s">
        <v>214</v>
      </c>
      <c r="C37" s="171"/>
      <c r="D37" s="172" t="s">
        <v>214</v>
      </c>
      <c r="E37" s="171"/>
      <c r="F37" s="173" t="str">
        <f t="shared" si="0"/>
        <v>-</v>
      </c>
      <c r="G37" s="173" t="str">
        <f t="shared" si="3"/>
        <v>-</v>
      </c>
      <c r="H37" s="174"/>
      <c r="I37" s="174"/>
      <c r="J37" s="176"/>
      <c r="K37" s="174"/>
      <c r="L37" s="176"/>
      <c r="M37" s="174"/>
      <c r="N37" s="176"/>
      <c r="O37" s="174"/>
      <c r="P37" s="176"/>
      <c r="Q37" s="174"/>
      <c r="R37" s="176"/>
      <c r="S37" s="174"/>
      <c r="T37" s="176"/>
      <c r="U37" s="174"/>
      <c r="V37" s="176"/>
      <c r="W37" s="174"/>
      <c r="X37" s="176"/>
      <c r="Y37" s="174"/>
      <c r="Z37" s="176"/>
      <c r="AA37" s="174"/>
      <c r="AB37" s="176"/>
      <c r="AC37" s="174"/>
      <c r="AD37" s="176"/>
      <c r="AE37" s="174"/>
      <c r="AF37" s="176"/>
      <c r="AG37" s="174"/>
      <c r="AH37" s="14">
        <f t="shared" si="1"/>
        <v>0</v>
      </c>
      <c r="AI37" s="14" t="e">
        <f t="shared" si="2"/>
        <v>#DIV/0!</v>
      </c>
      <c r="AJ37" s="14">
        <f t="shared" si="4"/>
        <v>0</v>
      </c>
      <c r="AK37" s="157" t="b">
        <f t="shared" si="5"/>
        <v>0</v>
      </c>
    </row>
    <row r="38" spans="2:39" ht="27.75" customHeight="1">
      <c r="B38" s="170" t="s">
        <v>214</v>
      </c>
      <c r="C38" s="171"/>
      <c r="D38" s="172" t="s">
        <v>214</v>
      </c>
      <c r="E38" s="171"/>
      <c r="F38" s="173" t="str">
        <f t="shared" si="0"/>
        <v>-</v>
      </c>
      <c r="G38" s="173" t="str">
        <f t="shared" si="3"/>
        <v>-</v>
      </c>
      <c r="H38" s="174"/>
      <c r="I38" s="174"/>
      <c r="J38" s="176"/>
      <c r="K38" s="174"/>
      <c r="L38" s="176"/>
      <c r="M38" s="174"/>
      <c r="N38" s="176"/>
      <c r="O38" s="174"/>
      <c r="P38" s="176"/>
      <c r="Q38" s="174"/>
      <c r="R38" s="176"/>
      <c r="S38" s="174"/>
      <c r="T38" s="176"/>
      <c r="U38" s="174"/>
      <c r="V38" s="176"/>
      <c r="W38" s="174"/>
      <c r="X38" s="176"/>
      <c r="Y38" s="174"/>
      <c r="Z38" s="176"/>
      <c r="AA38" s="174"/>
      <c r="AB38" s="176"/>
      <c r="AC38" s="174"/>
      <c r="AD38" s="176"/>
      <c r="AE38" s="174"/>
      <c r="AF38" s="176"/>
      <c r="AG38" s="174"/>
      <c r="AH38" s="14">
        <f t="shared" si="1"/>
        <v>0</v>
      </c>
      <c r="AI38" s="14" t="e">
        <f t="shared" si="2"/>
        <v>#DIV/0!</v>
      </c>
      <c r="AJ38" s="14">
        <f t="shared" si="4"/>
        <v>0</v>
      </c>
      <c r="AK38" s="157" t="b">
        <f t="shared" si="5"/>
        <v>0</v>
      </c>
    </row>
    <row r="39" spans="2:39" ht="27.75" customHeight="1">
      <c r="B39" s="170" t="s">
        <v>214</v>
      </c>
      <c r="C39" s="171"/>
      <c r="D39" s="172" t="s">
        <v>214</v>
      </c>
      <c r="E39" s="171"/>
      <c r="F39" s="173" t="str">
        <f t="shared" si="0"/>
        <v>-</v>
      </c>
      <c r="G39" s="173" t="str">
        <f t="shared" si="3"/>
        <v>-</v>
      </c>
      <c r="H39" s="174"/>
      <c r="I39" s="174"/>
      <c r="J39" s="176"/>
      <c r="K39" s="174"/>
      <c r="L39" s="176"/>
      <c r="M39" s="174"/>
      <c r="N39" s="176"/>
      <c r="O39" s="174"/>
      <c r="P39" s="176"/>
      <c r="Q39" s="174"/>
      <c r="R39" s="176"/>
      <c r="S39" s="174"/>
      <c r="T39" s="176"/>
      <c r="U39" s="174"/>
      <c r="V39" s="176"/>
      <c r="W39" s="174"/>
      <c r="X39" s="176"/>
      <c r="Y39" s="174"/>
      <c r="Z39" s="176"/>
      <c r="AA39" s="174"/>
      <c r="AB39" s="176"/>
      <c r="AC39" s="174"/>
      <c r="AD39" s="176"/>
      <c r="AE39" s="174"/>
      <c r="AF39" s="176"/>
      <c r="AG39" s="174"/>
      <c r="AH39" s="14">
        <f t="shared" si="1"/>
        <v>0</v>
      </c>
      <c r="AI39" s="14" t="e">
        <f t="shared" si="2"/>
        <v>#DIV/0!</v>
      </c>
      <c r="AJ39" s="14">
        <f t="shared" si="4"/>
        <v>0</v>
      </c>
      <c r="AK39" s="157" t="b">
        <f t="shared" si="5"/>
        <v>0</v>
      </c>
    </row>
    <row r="40" spans="2:39" ht="27.75" customHeight="1">
      <c r="B40" s="170" t="s">
        <v>214</v>
      </c>
      <c r="C40" s="171"/>
      <c r="D40" s="172" t="s">
        <v>214</v>
      </c>
      <c r="E40" s="171"/>
      <c r="F40" s="173" t="str">
        <f t="shared" si="0"/>
        <v>-</v>
      </c>
      <c r="G40" s="173" t="str">
        <f t="shared" si="3"/>
        <v>-</v>
      </c>
      <c r="H40" s="174"/>
      <c r="I40" s="174"/>
      <c r="J40" s="176"/>
      <c r="K40" s="174"/>
      <c r="L40" s="176"/>
      <c r="M40" s="174"/>
      <c r="N40" s="176"/>
      <c r="O40" s="174"/>
      <c r="P40" s="176"/>
      <c r="Q40" s="174"/>
      <c r="R40" s="176"/>
      <c r="S40" s="174"/>
      <c r="T40" s="176"/>
      <c r="U40" s="174"/>
      <c r="V40" s="176"/>
      <c r="W40" s="174"/>
      <c r="X40" s="176"/>
      <c r="Y40" s="174"/>
      <c r="Z40" s="176"/>
      <c r="AA40" s="174"/>
      <c r="AB40" s="176"/>
      <c r="AC40" s="174"/>
      <c r="AD40" s="176"/>
      <c r="AE40" s="174"/>
      <c r="AF40" s="176"/>
      <c r="AG40" s="174"/>
      <c r="AH40" s="14">
        <f t="shared" si="1"/>
        <v>0</v>
      </c>
      <c r="AI40" s="14" t="e">
        <f t="shared" si="2"/>
        <v>#DIV/0!</v>
      </c>
      <c r="AJ40" s="14">
        <f t="shared" si="4"/>
        <v>0</v>
      </c>
      <c r="AK40" s="157" t="b">
        <f t="shared" si="5"/>
        <v>0</v>
      </c>
    </row>
    <row r="41" spans="2:39" ht="27.75" customHeight="1">
      <c r="B41" s="170" t="s">
        <v>214</v>
      </c>
      <c r="C41" s="171"/>
      <c r="D41" s="172" t="s">
        <v>214</v>
      </c>
      <c r="E41" s="171"/>
      <c r="F41" s="173" t="str">
        <f t="shared" si="0"/>
        <v>-</v>
      </c>
      <c r="G41" s="173" t="str">
        <f t="shared" si="3"/>
        <v>-</v>
      </c>
      <c r="H41" s="174"/>
      <c r="I41" s="174"/>
      <c r="J41" s="176"/>
      <c r="K41" s="174"/>
      <c r="L41" s="176"/>
      <c r="M41" s="174"/>
      <c r="N41" s="176"/>
      <c r="O41" s="174"/>
      <c r="P41" s="176"/>
      <c r="Q41" s="174"/>
      <c r="R41" s="176"/>
      <c r="S41" s="174"/>
      <c r="T41" s="176"/>
      <c r="U41" s="174"/>
      <c r="V41" s="176"/>
      <c r="W41" s="174"/>
      <c r="X41" s="176"/>
      <c r="Y41" s="174"/>
      <c r="Z41" s="176"/>
      <c r="AA41" s="174"/>
      <c r="AB41" s="176"/>
      <c r="AC41" s="174"/>
      <c r="AD41" s="176"/>
      <c r="AE41" s="174"/>
      <c r="AF41" s="176"/>
      <c r="AG41" s="174"/>
      <c r="AH41" s="14">
        <f t="shared" si="1"/>
        <v>0</v>
      </c>
      <c r="AI41" s="14" t="e">
        <f t="shared" si="2"/>
        <v>#DIV/0!</v>
      </c>
      <c r="AJ41" s="14">
        <f t="shared" si="4"/>
        <v>0</v>
      </c>
      <c r="AK41" s="157" t="b">
        <f t="shared" si="5"/>
        <v>0</v>
      </c>
    </row>
    <row r="42" spans="2:39" ht="27.75" customHeight="1">
      <c r="B42" s="170" t="s">
        <v>214</v>
      </c>
      <c r="C42" s="171"/>
      <c r="D42" s="172" t="s">
        <v>214</v>
      </c>
      <c r="E42" s="171"/>
      <c r="F42" s="173" t="str">
        <f t="shared" si="0"/>
        <v>-</v>
      </c>
      <c r="G42" s="173" t="str">
        <f t="shared" si="3"/>
        <v>-</v>
      </c>
      <c r="H42" s="174"/>
      <c r="I42" s="174"/>
      <c r="J42" s="176"/>
      <c r="K42" s="174"/>
      <c r="L42" s="176"/>
      <c r="M42" s="174"/>
      <c r="N42" s="176"/>
      <c r="O42" s="174"/>
      <c r="P42" s="176"/>
      <c r="Q42" s="174"/>
      <c r="R42" s="176"/>
      <c r="S42" s="174"/>
      <c r="T42" s="176"/>
      <c r="U42" s="174"/>
      <c r="V42" s="176"/>
      <c r="W42" s="174"/>
      <c r="X42" s="176"/>
      <c r="Y42" s="174"/>
      <c r="Z42" s="176"/>
      <c r="AA42" s="174"/>
      <c r="AB42" s="176"/>
      <c r="AC42" s="174"/>
      <c r="AD42" s="176"/>
      <c r="AE42" s="174"/>
      <c r="AF42" s="176"/>
      <c r="AG42" s="174"/>
      <c r="AH42" s="14">
        <f t="shared" si="1"/>
        <v>0</v>
      </c>
      <c r="AI42" s="14" t="e">
        <f t="shared" si="2"/>
        <v>#DIV/0!</v>
      </c>
      <c r="AJ42" s="14">
        <f t="shared" si="4"/>
        <v>0</v>
      </c>
      <c r="AK42" s="157" t="b">
        <f t="shared" si="5"/>
        <v>0</v>
      </c>
    </row>
    <row r="43" spans="2:39" ht="27.75" customHeight="1">
      <c r="B43" s="170" t="s">
        <v>214</v>
      </c>
      <c r="C43" s="171"/>
      <c r="D43" s="172" t="s">
        <v>214</v>
      </c>
      <c r="E43" s="171"/>
      <c r="F43" s="173" t="str">
        <f t="shared" si="0"/>
        <v>-</v>
      </c>
      <c r="G43" s="173" t="str">
        <f t="shared" si="3"/>
        <v>-</v>
      </c>
      <c r="H43" s="174"/>
      <c r="I43" s="174"/>
      <c r="J43" s="176"/>
      <c r="K43" s="174"/>
      <c r="L43" s="176"/>
      <c r="M43" s="174"/>
      <c r="N43" s="176"/>
      <c r="O43" s="174"/>
      <c r="P43" s="176"/>
      <c r="Q43" s="174"/>
      <c r="R43" s="176"/>
      <c r="S43" s="174"/>
      <c r="T43" s="176"/>
      <c r="U43" s="174"/>
      <c r="V43" s="176"/>
      <c r="W43" s="174"/>
      <c r="X43" s="176"/>
      <c r="Y43" s="174"/>
      <c r="Z43" s="176"/>
      <c r="AA43" s="174"/>
      <c r="AB43" s="176"/>
      <c r="AC43" s="174"/>
      <c r="AD43" s="176"/>
      <c r="AE43" s="174"/>
      <c r="AF43" s="176"/>
      <c r="AG43" s="174"/>
      <c r="AH43" s="14">
        <f t="shared" si="1"/>
        <v>0</v>
      </c>
      <c r="AI43" s="14" t="e">
        <f t="shared" si="2"/>
        <v>#DIV/0!</v>
      </c>
      <c r="AJ43" s="14">
        <f t="shared" si="4"/>
        <v>0</v>
      </c>
      <c r="AK43" s="157" t="b">
        <f t="shared" si="5"/>
        <v>0</v>
      </c>
    </row>
    <row r="44" spans="2:39" ht="27.75" customHeight="1">
      <c r="B44" s="170" t="s">
        <v>214</v>
      </c>
      <c r="C44" s="171"/>
      <c r="D44" s="172" t="s">
        <v>214</v>
      </c>
      <c r="E44" s="171"/>
      <c r="F44" s="173" t="str">
        <f t="shared" si="0"/>
        <v>-</v>
      </c>
      <c r="G44" s="173" t="str">
        <f t="shared" si="3"/>
        <v>-</v>
      </c>
      <c r="H44" s="174"/>
      <c r="I44" s="174"/>
      <c r="J44" s="176"/>
      <c r="K44" s="174"/>
      <c r="L44" s="176"/>
      <c r="M44" s="174"/>
      <c r="N44" s="176"/>
      <c r="O44" s="174"/>
      <c r="P44" s="176"/>
      <c r="Q44" s="174"/>
      <c r="R44" s="176"/>
      <c r="S44" s="174"/>
      <c r="T44" s="176"/>
      <c r="U44" s="174"/>
      <c r="V44" s="176"/>
      <c r="W44" s="174"/>
      <c r="X44" s="176"/>
      <c r="Y44" s="174"/>
      <c r="Z44" s="176"/>
      <c r="AA44" s="174"/>
      <c r="AB44" s="176"/>
      <c r="AC44" s="174"/>
      <c r="AD44" s="176"/>
      <c r="AE44" s="174"/>
      <c r="AF44" s="176"/>
      <c r="AG44" s="174"/>
      <c r="AH44" s="14">
        <f t="shared" si="1"/>
        <v>0</v>
      </c>
      <c r="AI44" s="14" t="e">
        <f t="shared" si="2"/>
        <v>#DIV/0!</v>
      </c>
      <c r="AJ44" s="14">
        <f t="shared" si="4"/>
        <v>0</v>
      </c>
      <c r="AK44" s="157" t="b">
        <f t="shared" si="5"/>
        <v>0</v>
      </c>
    </row>
    <row r="45" spans="2:39" ht="27.75" customHeight="1">
      <c r="B45" s="170" t="s">
        <v>214</v>
      </c>
      <c r="C45" s="171"/>
      <c r="D45" s="172" t="s">
        <v>214</v>
      </c>
      <c r="E45" s="171"/>
      <c r="F45" s="173" t="str">
        <f t="shared" si="0"/>
        <v>-</v>
      </c>
      <c r="G45" s="173" t="str">
        <f t="shared" si="3"/>
        <v>-</v>
      </c>
      <c r="H45" s="174"/>
      <c r="I45" s="174"/>
      <c r="J45" s="176"/>
      <c r="K45" s="174"/>
      <c r="L45" s="176"/>
      <c r="M45" s="174"/>
      <c r="N45" s="176"/>
      <c r="O45" s="174"/>
      <c r="P45" s="176"/>
      <c r="Q45" s="174"/>
      <c r="R45" s="176"/>
      <c r="S45" s="174"/>
      <c r="T45" s="176"/>
      <c r="U45" s="174"/>
      <c r="V45" s="176"/>
      <c r="W45" s="174"/>
      <c r="X45" s="176"/>
      <c r="Y45" s="174"/>
      <c r="Z45" s="176"/>
      <c r="AA45" s="174"/>
      <c r="AB45" s="176"/>
      <c r="AC45" s="174"/>
      <c r="AD45" s="176"/>
      <c r="AE45" s="174"/>
      <c r="AF45" s="176"/>
      <c r="AG45" s="174"/>
      <c r="AH45" s="14">
        <f t="shared" si="1"/>
        <v>0</v>
      </c>
      <c r="AI45" s="14" t="e">
        <f t="shared" si="2"/>
        <v>#DIV/0!</v>
      </c>
      <c r="AJ45" s="14">
        <f t="shared" si="4"/>
        <v>0</v>
      </c>
      <c r="AK45" s="157" t="b">
        <f t="shared" si="5"/>
        <v>0</v>
      </c>
    </row>
    <row r="46" spans="2:39" ht="27.75" customHeight="1">
      <c r="B46" s="170" t="s">
        <v>214</v>
      </c>
      <c r="C46" s="171"/>
      <c r="D46" s="172" t="s">
        <v>214</v>
      </c>
      <c r="E46" s="171"/>
      <c r="F46" s="173" t="str">
        <f t="shared" si="0"/>
        <v>-</v>
      </c>
      <c r="G46" s="173" t="str">
        <f t="shared" si="3"/>
        <v>-</v>
      </c>
      <c r="H46" s="174"/>
      <c r="I46" s="174"/>
      <c r="J46" s="176"/>
      <c r="K46" s="174"/>
      <c r="L46" s="176"/>
      <c r="M46" s="174"/>
      <c r="N46" s="176"/>
      <c r="O46" s="174"/>
      <c r="P46" s="176"/>
      <c r="Q46" s="174"/>
      <c r="R46" s="176"/>
      <c r="S46" s="174"/>
      <c r="T46" s="176"/>
      <c r="U46" s="174"/>
      <c r="V46" s="176"/>
      <c r="W46" s="174"/>
      <c r="X46" s="176"/>
      <c r="Y46" s="174"/>
      <c r="Z46" s="176"/>
      <c r="AA46" s="174"/>
      <c r="AB46" s="176"/>
      <c r="AC46" s="174"/>
      <c r="AD46" s="176"/>
      <c r="AE46" s="174"/>
      <c r="AF46" s="176"/>
      <c r="AG46" s="174"/>
      <c r="AH46" s="14">
        <f t="shared" si="1"/>
        <v>0</v>
      </c>
      <c r="AI46" s="14" t="e">
        <f t="shared" si="2"/>
        <v>#DIV/0!</v>
      </c>
      <c r="AJ46" s="14">
        <f t="shared" si="4"/>
        <v>0</v>
      </c>
      <c r="AK46" s="157" t="b">
        <f t="shared" si="5"/>
        <v>0</v>
      </c>
    </row>
    <row r="47" spans="2:39" ht="27.75" customHeight="1">
      <c r="B47" s="170" t="s">
        <v>214</v>
      </c>
      <c r="C47" s="171"/>
      <c r="D47" s="172" t="s">
        <v>214</v>
      </c>
      <c r="E47" s="171"/>
      <c r="F47" s="173" t="str">
        <f t="shared" si="0"/>
        <v>-</v>
      </c>
      <c r="G47" s="173" t="str">
        <f t="shared" si="3"/>
        <v>-</v>
      </c>
      <c r="H47" s="174"/>
      <c r="I47" s="174"/>
      <c r="J47" s="176"/>
      <c r="K47" s="174"/>
      <c r="L47" s="176"/>
      <c r="M47" s="174"/>
      <c r="N47" s="176"/>
      <c r="O47" s="174"/>
      <c r="P47" s="176"/>
      <c r="Q47" s="174"/>
      <c r="R47" s="176"/>
      <c r="S47" s="174"/>
      <c r="T47" s="176"/>
      <c r="U47" s="174"/>
      <c r="V47" s="176"/>
      <c r="W47" s="174"/>
      <c r="X47" s="176"/>
      <c r="Y47" s="174"/>
      <c r="Z47" s="176"/>
      <c r="AA47" s="174"/>
      <c r="AB47" s="176"/>
      <c r="AC47" s="174"/>
      <c r="AD47" s="176"/>
      <c r="AE47" s="174"/>
      <c r="AF47" s="176"/>
      <c r="AG47" s="174"/>
      <c r="AH47" s="14">
        <f t="shared" si="1"/>
        <v>0</v>
      </c>
      <c r="AI47" s="14" t="e">
        <f t="shared" si="2"/>
        <v>#DIV/0!</v>
      </c>
      <c r="AJ47" s="14">
        <f t="shared" si="4"/>
        <v>0</v>
      </c>
      <c r="AK47" s="157" t="b">
        <f t="shared" si="5"/>
        <v>0</v>
      </c>
    </row>
    <row r="48" spans="2:39" ht="27.75" customHeight="1">
      <c r="B48" s="170" t="s">
        <v>214</v>
      </c>
      <c r="C48" s="171"/>
      <c r="D48" s="172" t="s">
        <v>214</v>
      </c>
      <c r="E48" s="171"/>
      <c r="F48" s="173" t="str">
        <f t="shared" si="0"/>
        <v>-</v>
      </c>
      <c r="G48" s="173" t="str">
        <f t="shared" si="3"/>
        <v>-</v>
      </c>
      <c r="H48" s="174"/>
      <c r="I48" s="174"/>
      <c r="J48" s="176"/>
      <c r="K48" s="174"/>
      <c r="L48" s="176"/>
      <c r="M48" s="174"/>
      <c r="N48" s="176"/>
      <c r="O48" s="174"/>
      <c r="P48" s="176"/>
      <c r="Q48" s="174"/>
      <c r="R48" s="176"/>
      <c r="S48" s="174"/>
      <c r="T48" s="176"/>
      <c r="U48" s="174"/>
      <c r="V48" s="176"/>
      <c r="W48" s="174"/>
      <c r="X48" s="176"/>
      <c r="Y48" s="174"/>
      <c r="Z48" s="176"/>
      <c r="AA48" s="174"/>
      <c r="AB48" s="176"/>
      <c r="AC48" s="174"/>
      <c r="AD48" s="176"/>
      <c r="AE48" s="174"/>
      <c r="AF48" s="176"/>
      <c r="AG48" s="174"/>
      <c r="AH48" s="14">
        <f t="shared" si="1"/>
        <v>0</v>
      </c>
      <c r="AI48" s="14" t="e">
        <f t="shared" si="2"/>
        <v>#DIV/0!</v>
      </c>
      <c r="AJ48" s="14">
        <f t="shared" si="4"/>
        <v>0</v>
      </c>
      <c r="AK48" s="157" t="b">
        <f t="shared" si="5"/>
        <v>0</v>
      </c>
    </row>
    <row r="49" spans="1:37" ht="27.75" customHeight="1">
      <c r="B49" s="170" t="s">
        <v>214</v>
      </c>
      <c r="C49" s="171"/>
      <c r="D49" s="172" t="s">
        <v>214</v>
      </c>
      <c r="E49" s="171"/>
      <c r="F49" s="173" t="str">
        <f t="shared" si="0"/>
        <v>-</v>
      </c>
      <c r="G49" s="173" t="str">
        <f t="shared" si="3"/>
        <v>-</v>
      </c>
      <c r="H49" s="174"/>
      <c r="I49" s="174"/>
      <c r="J49" s="176"/>
      <c r="K49" s="174"/>
      <c r="L49" s="176"/>
      <c r="M49" s="174"/>
      <c r="N49" s="176"/>
      <c r="O49" s="174"/>
      <c r="P49" s="176"/>
      <c r="Q49" s="174"/>
      <c r="R49" s="176"/>
      <c r="S49" s="174"/>
      <c r="T49" s="176"/>
      <c r="U49" s="174"/>
      <c r="V49" s="176"/>
      <c r="W49" s="174"/>
      <c r="X49" s="176"/>
      <c r="Y49" s="174"/>
      <c r="Z49" s="176"/>
      <c r="AA49" s="174"/>
      <c r="AB49" s="176"/>
      <c r="AC49" s="174"/>
      <c r="AD49" s="176"/>
      <c r="AE49" s="174"/>
      <c r="AF49" s="176"/>
      <c r="AG49" s="174"/>
      <c r="AH49" s="14">
        <f t="shared" si="1"/>
        <v>0</v>
      </c>
      <c r="AI49" s="14" t="e">
        <f t="shared" si="2"/>
        <v>#DIV/0!</v>
      </c>
      <c r="AJ49" s="14">
        <f t="shared" si="4"/>
        <v>0</v>
      </c>
      <c r="AK49" s="157" t="b">
        <f t="shared" si="5"/>
        <v>0</v>
      </c>
    </row>
    <row r="50" spans="1:37" ht="27.75" customHeight="1">
      <c r="B50" s="170" t="s">
        <v>214</v>
      </c>
      <c r="C50" s="171"/>
      <c r="D50" s="172" t="s">
        <v>214</v>
      </c>
      <c r="E50" s="171"/>
      <c r="F50" s="173" t="str">
        <f t="shared" si="0"/>
        <v>-</v>
      </c>
      <c r="G50" s="173" t="str">
        <f t="shared" si="3"/>
        <v>-</v>
      </c>
      <c r="H50" s="174"/>
      <c r="I50" s="174"/>
      <c r="J50" s="176"/>
      <c r="K50" s="174"/>
      <c r="L50" s="176"/>
      <c r="M50" s="174"/>
      <c r="N50" s="176"/>
      <c r="O50" s="174"/>
      <c r="P50" s="176"/>
      <c r="Q50" s="174"/>
      <c r="R50" s="176"/>
      <c r="S50" s="174"/>
      <c r="T50" s="176"/>
      <c r="U50" s="174"/>
      <c r="V50" s="176"/>
      <c r="W50" s="174"/>
      <c r="X50" s="176"/>
      <c r="Y50" s="174"/>
      <c r="Z50" s="176"/>
      <c r="AA50" s="174"/>
      <c r="AB50" s="176"/>
      <c r="AC50" s="174"/>
      <c r="AD50" s="176"/>
      <c r="AE50" s="174"/>
      <c r="AF50" s="176"/>
      <c r="AG50" s="174"/>
      <c r="AH50" s="14">
        <f t="shared" si="1"/>
        <v>0</v>
      </c>
      <c r="AI50" s="14" t="e">
        <f t="shared" si="2"/>
        <v>#DIV/0!</v>
      </c>
      <c r="AJ50" s="14">
        <f t="shared" si="4"/>
        <v>0</v>
      </c>
      <c r="AK50" s="157" t="b">
        <f t="shared" si="5"/>
        <v>0</v>
      </c>
    </row>
    <row r="51" spans="1:37" ht="27.75" customHeight="1">
      <c r="B51" s="170" t="s">
        <v>214</v>
      </c>
      <c r="C51" s="171"/>
      <c r="D51" s="172" t="s">
        <v>214</v>
      </c>
      <c r="E51" s="171"/>
      <c r="F51" s="173" t="str">
        <f t="shared" si="0"/>
        <v>-</v>
      </c>
      <c r="G51" s="173" t="str">
        <f t="shared" si="3"/>
        <v>-</v>
      </c>
      <c r="H51" s="174"/>
      <c r="I51" s="174"/>
      <c r="J51" s="176"/>
      <c r="K51" s="174"/>
      <c r="L51" s="176"/>
      <c r="M51" s="174"/>
      <c r="N51" s="176"/>
      <c r="O51" s="174"/>
      <c r="P51" s="176"/>
      <c r="Q51" s="174"/>
      <c r="R51" s="176"/>
      <c r="S51" s="174"/>
      <c r="T51" s="176"/>
      <c r="U51" s="174"/>
      <c r="V51" s="176"/>
      <c r="W51" s="174"/>
      <c r="X51" s="176"/>
      <c r="Y51" s="174"/>
      <c r="Z51" s="176"/>
      <c r="AA51" s="174"/>
      <c r="AB51" s="176"/>
      <c r="AC51" s="174"/>
      <c r="AD51" s="176"/>
      <c r="AE51" s="174"/>
      <c r="AF51" s="176"/>
      <c r="AG51" s="174"/>
      <c r="AH51" s="14">
        <f t="shared" si="1"/>
        <v>0</v>
      </c>
      <c r="AI51" s="14" t="e">
        <f t="shared" si="2"/>
        <v>#DIV/0!</v>
      </c>
      <c r="AJ51" s="14">
        <f t="shared" si="4"/>
        <v>0</v>
      </c>
      <c r="AK51" s="157" t="b">
        <f t="shared" si="5"/>
        <v>0</v>
      </c>
    </row>
    <row r="52" spans="1:37" ht="27.75" customHeight="1">
      <c r="B52" s="170" t="s">
        <v>214</v>
      </c>
      <c r="C52" s="171"/>
      <c r="D52" s="172" t="s">
        <v>214</v>
      </c>
      <c r="E52" s="171"/>
      <c r="F52" s="173" t="str">
        <f t="shared" si="0"/>
        <v>-</v>
      </c>
      <c r="G52" s="173" t="str">
        <f t="shared" si="3"/>
        <v>-</v>
      </c>
      <c r="H52" s="174"/>
      <c r="I52" s="174"/>
      <c r="J52" s="176"/>
      <c r="K52" s="174"/>
      <c r="L52" s="176"/>
      <c r="M52" s="174"/>
      <c r="N52" s="176"/>
      <c r="O52" s="174"/>
      <c r="P52" s="176"/>
      <c r="Q52" s="174"/>
      <c r="R52" s="176"/>
      <c r="S52" s="174"/>
      <c r="T52" s="176"/>
      <c r="U52" s="174"/>
      <c r="V52" s="176"/>
      <c r="W52" s="174"/>
      <c r="X52" s="176"/>
      <c r="Y52" s="174"/>
      <c r="Z52" s="176"/>
      <c r="AA52" s="174"/>
      <c r="AB52" s="176"/>
      <c r="AC52" s="174"/>
      <c r="AD52" s="176"/>
      <c r="AE52" s="174"/>
      <c r="AF52" s="176"/>
      <c r="AG52" s="174"/>
      <c r="AH52" s="14">
        <f t="shared" si="1"/>
        <v>0</v>
      </c>
      <c r="AI52" s="14" t="e">
        <f t="shared" si="2"/>
        <v>#DIV/0!</v>
      </c>
      <c r="AJ52" s="14">
        <f t="shared" si="4"/>
        <v>0</v>
      </c>
      <c r="AK52" s="157" t="b">
        <f t="shared" si="5"/>
        <v>0</v>
      </c>
    </row>
    <row r="53" spans="1:37" ht="27.75" customHeight="1">
      <c r="B53" s="170" t="s">
        <v>214</v>
      </c>
      <c r="C53" s="171"/>
      <c r="D53" s="172" t="s">
        <v>214</v>
      </c>
      <c r="E53" s="171"/>
      <c r="F53" s="173" t="str">
        <f t="shared" si="0"/>
        <v>-</v>
      </c>
      <c r="G53" s="173" t="str">
        <f t="shared" si="3"/>
        <v>-</v>
      </c>
      <c r="H53" s="174"/>
      <c r="I53" s="174"/>
      <c r="J53" s="176"/>
      <c r="K53" s="174"/>
      <c r="L53" s="176"/>
      <c r="M53" s="174"/>
      <c r="N53" s="176"/>
      <c r="O53" s="174"/>
      <c r="P53" s="176"/>
      <c r="Q53" s="174"/>
      <c r="R53" s="176"/>
      <c r="S53" s="174"/>
      <c r="T53" s="176"/>
      <c r="U53" s="174"/>
      <c r="V53" s="176"/>
      <c r="W53" s="174"/>
      <c r="X53" s="176"/>
      <c r="Y53" s="174"/>
      <c r="Z53" s="176"/>
      <c r="AA53" s="174"/>
      <c r="AB53" s="176"/>
      <c r="AC53" s="174"/>
      <c r="AD53" s="176"/>
      <c r="AE53" s="174"/>
      <c r="AF53" s="176"/>
      <c r="AG53" s="174"/>
      <c r="AH53" s="14">
        <f t="shared" si="1"/>
        <v>0</v>
      </c>
      <c r="AI53" s="14" t="e">
        <f t="shared" si="2"/>
        <v>#DIV/0!</v>
      </c>
      <c r="AJ53" s="14">
        <f t="shared" si="4"/>
        <v>0</v>
      </c>
      <c r="AK53" s="157" t="b">
        <f t="shared" si="5"/>
        <v>0</v>
      </c>
    </row>
    <row r="54" spans="1:37" ht="27.75" customHeight="1">
      <c r="B54" s="170" t="s">
        <v>214</v>
      </c>
      <c r="C54" s="171"/>
      <c r="D54" s="172" t="s">
        <v>214</v>
      </c>
      <c r="E54" s="171"/>
      <c r="F54" s="173" t="str">
        <f t="shared" si="0"/>
        <v>-</v>
      </c>
      <c r="G54" s="173" t="str">
        <f t="shared" si="3"/>
        <v>-</v>
      </c>
      <c r="H54" s="174"/>
      <c r="I54" s="174"/>
      <c r="J54" s="176"/>
      <c r="K54" s="174"/>
      <c r="L54" s="176"/>
      <c r="M54" s="174"/>
      <c r="N54" s="176"/>
      <c r="O54" s="174"/>
      <c r="P54" s="176"/>
      <c r="Q54" s="174"/>
      <c r="R54" s="176"/>
      <c r="S54" s="174"/>
      <c r="T54" s="176"/>
      <c r="U54" s="174"/>
      <c r="V54" s="176"/>
      <c r="W54" s="174"/>
      <c r="X54" s="176"/>
      <c r="Y54" s="174"/>
      <c r="Z54" s="176"/>
      <c r="AA54" s="174"/>
      <c r="AB54" s="176"/>
      <c r="AC54" s="174"/>
      <c r="AD54" s="176"/>
      <c r="AE54" s="174"/>
      <c r="AF54" s="176"/>
      <c r="AG54" s="174"/>
      <c r="AH54" s="14">
        <f t="shared" si="1"/>
        <v>0</v>
      </c>
      <c r="AI54" s="14" t="e">
        <f t="shared" si="2"/>
        <v>#DIV/0!</v>
      </c>
      <c r="AJ54" s="14">
        <f t="shared" si="4"/>
        <v>0</v>
      </c>
      <c r="AK54" s="157" t="b">
        <f t="shared" si="5"/>
        <v>0</v>
      </c>
    </row>
    <row r="55" spans="1:37" ht="3.75" customHeight="1">
      <c r="A55" s="19"/>
      <c r="B55" s="19"/>
      <c r="C55" s="19"/>
      <c r="D55" s="19"/>
      <c r="E55" s="173" t="str">
        <f>IFERROR(IF(AJ55=TRUE,IF(OR($J$16=0,$L$16=0,$N$16=0,$P$16=0,$R$16=0,$T$16=0,$V$16=0,$X$16=0,$Z$16=0,$AB$16=0,$AD$16=0,$AF$16=0,AI55=0,J55=0,L55=0,N55=0,P55=0,R55=0,T55=0,V55=0,X55=0,Z55=0,AB55=0,AD55=0,AF55=0),"-",AI55/(IF(C55="mg/l",1000,IF(C55="ng/l",1000000000,IF(C55="µg/l",1000000,))))),"-"),"-")</f>
        <v>-</v>
      </c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</row>
    <row r="56" spans="1:37" ht="1.5" hidden="1" customHeight="1">
      <c r="A56" s="19"/>
      <c r="C56" s="19"/>
      <c r="D56" s="19"/>
      <c r="E56" s="173" t="str">
        <f>IFERROR(IF(AJ56=TRUE,IF(OR($J$16=0,$L$16=0,$N$16=0,$P$16=0,$R$16=0,$T$16=0,$V$16=0,$X$16=0,$Z$16=0,$AB$16=0,$AD$16=0,$AF$16=0,AI56=0,J56=0,L56=0,N56=0,P56=0,R56=0,T56=0,V56=0,X56=0,Z56=0,AB56=0,AD56=0,AF56=0),"-",AI56/(IF(C56="mg/l",1000,IF(C56="ng/l",1000000000,IF(C56="µg/l",1000000,))))),"-"),"-")</f>
        <v>-</v>
      </c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</row>
    <row r="57" spans="1:37" ht="3" customHeight="1">
      <c r="A57" s="19"/>
      <c r="B57" s="152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</row>
  </sheetData>
  <sheetProtection algorithmName="SHA-512" hashValue="sEmrziPwYUUtyuVf5sBin4EIzlQHl0VAE46aMUluVS9HMBTfp/LvOjIwiTGVwDTP1IYlmAWLM3HPxJqKb+Bg1g==" saltValue="f6vLlJUVAe19NJmKT6MgUA==" spinCount="100000" sheet="1" objects="1" scenarios="1"/>
  <mergeCells count="43">
    <mergeCell ref="AD17:AE17"/>
    <mergeCell ref="AF17:AG17"/>
    <mergeCell ref="B16:E17"/>
    <mergeCell ref="F16:G17"/>
    <mergeCell ref="T17:U17"/>
    <mergeCell ref="V17:W17"/>
    <mergeCell ref="X17:Y17"/>
    <mergeCell ref="Z17:AA17"/>
    <mergeCell ref="AB17:AC17"/>
    <mergeCell ref="J17:K17"/>
    <mergeCell ref="L17:M17"/>
    <mergeCell ref="N17:O17"/>
    <mergeCell ref="P17:Q17"/>
    <mergeCell ref="R17:S17"/>
    <mergeCell ref="AD15:AE15"/>
    <mergeCell ref="AF15:AG15"/>
    <mergeCell ref="J16:K16"/>
    <mergeCell ref="L16:M16"/>
    <mergeCell ref="N16:O16"/>
    <mergeCell ref="P16:Q16"/>
    <mergeCell ref="R16:S16"/>
    <mergeCell ref="T16:U16"/>
    <mergeCell ref="V16:W16"/>
    <mergeCell ref="X16:Y16"/>
    <mergeCell ref="Z16:AA16"/>
    <mergeCell ref="AB16:AC16"/>
    <mergeCell ref="AD16:AE16"/>
    <mergeCell ref="AF16:AG16"/>
    <mergeCell ref="T15:U15"/>
    <mergeCell ref="V15:W15"/>
    <mergeCell ref="X15:Y15"/>
    <mergeCell ref="Z15:AA15"/>
    <mergeCell ref="AB15:AC15"/>
    <mergeCell ref="J15:K15"/>
    <mergeCell ref="L15:M15"/>
    <mergeCell ref="N15:O15"/>
    <mergeCell ref="P15:Q15"/>
    <mergeCell ref="R15:S15"/>
    <mergeCell ref="B5:D5"/>
    <mergeCell ref="B6:D6"/>
    <mergeCell ref="B15:D15"/>
    <mergeCell ref="E15:F15"/>
    <mergeCell ref="G15:H15"/>
  </mergeCells>
  <conditionalFormatting sqref="C20:C54">
    <cfRule type="expression" dxfId="8" priority="2">
      <formula>IF($B20="Outro",FALSE,TRUE)</formula>
    </cfRule>
  </conditionalFormatting>
  <conditionalFormatting sqref="E20:E54">
    <cfRule type="expression" dxfId="7" priority="1">
      <formula>IF($D20="Outro",FALSE,TRUE)</formula>
    </cfRule>
  </conditionalFormatting>
  <dataValidations count="6">
    <dataValidation allowBlank="1" showInputMessage="1" showErrorMessage="1" prompt="O título da folha de cálculo encontra-se nesta célula" sqref="B1 I1" xr:uid="{00000000-0002-0000-1C00-000000000000}"/>
    <dataValidation type="list" allowBlank="1" showInputMessage="1" showErrorMessage="1" sqref="D9" xr:uid="{00000000-0002-0000-1C00-000001000000}">
      <formula1>"&lt;Selecionar&gt;, Águas pluviais, Industrial, Doméstico, Doméstico e Industrial, Todos, Outro"</formula1>
    </dataValidation>
    <dataValidation type="list" allowBlank="1" showInputMessage="1" showErrorMessage="1" sqref="E9 L9" xr:uid="{00000000-0002-0000-1C00-000002000000}">
      <formula1>"&lt;Selecionar&gt;,Contínuo,Descontínuo,Outro"</formula1>
    </dataValidation>
    <dataValidation type="list" allowBlank="1" showInputMessage="1" showErrorMessage="1" sqref="K9" xr:uid="{00000000-0002-0000-1C00-000003000000}">
      <formula1>"&lt;Selecionar&gt;, Águas pluviais potencialmente contaminadas, Industrial, Doméstico, Doméstico e Industrial, Todos, Outro (identificar nas observações)"</formula1>
    </dataValidation>
    <dataValidation type="whole" operator="lessThanOrEqual" allowBlank="1" showInputMessage="1" showErrorMessage="1" errorTitle="1" error="O número de horas de descarga deverá ser inferior ou igual ao número de horas do mês" sqref="L17:AG17" xr:uid="{00000000-0002-0000-1C00-000004000000}">
      <formula1>L18</formula1>
    </dataValidation>
    <dataValidation type="list" allowBlank="1" showInputMessage="1" showErrorMessage="1" error="Selecione &lt;LQ se o valor da monitorização for inferior ao limite de quantificação, &lt;Ld se for inferior ao limite de deteção e deixe em branco ou selecione '-' se for um valor quantificavel." sqref="J20:J54 L20:L54 N20:N54 P20:P54 R20:R54 T20:T54 V20:V54 X20:X54 Z20:Z54 AB20:AB54 AD20:AD54 AF20:AF54" xr:uid="{00000000-0002-0000-1C00-000007000000}">
      <formula1>" -,&lt;LQ, &lt;Ld"</formula1>
    </dataValidation>
  </dataValidations>
  <hyperlinks>
    <hyperlink ref="B2" location="Atividade!A1" display="&lt; Voltar ao ínicio" xr:uid="{00000000-0004-0000-1C00-000000000000}"/>
    <hyperlink ref="B13" location="topoagua" display="&lt;&lt; Voltar ao topo" xr:uid="{00000000-0004-0000-1C00-000001000000}"/>
    <hyperlink ref="B5:D5" location="Listagem_e_caracteristicas_dos_pontos_de_emissão" display="Listagem e caracteristicas dos pontos de emissão" xr:uid="{00000000-0004-0000-1C00-000002000000}"/>
    <hyperlink ref="B6:D6" location="Rejeição_em_coletor___preencha_uma_tabela_para_cada_ponto_de_emissão__se_necessário_copie_a_tabela_completa_e_cole_abaixo_da_anterior" display="Rejeição de águas resíduais" xr:uid="{00000000-0004-0000-1C00-000003000000}"/>
    <hyperlink ref="B7" location="'ED2'!A1" display="ED1" xr:uid="{00000000-0004-0000-1C00-000004000000}"/>
    <hyperlink ref="C7" location="'ED3'!A1" display="ED3" xr:uid="{00000000-0004-0000-1C00-000005000000}"/>
    <hyperlink ref="D7" location="'ED4'!A1" display="ED4" xr:uid="{00000000-0004-0000-1C00-000006000000}"/>
    <hyperlink ref="E7" location="'ED5'!A1" display="ED5" xr:uid="{00000000-0004-0000-1C00-000007000000}"/>
    <hyperlink ref="F7" location="'ED6'!A1" display="ED6" xr:uid="{00000000-0004-0000-1C00-000008000000}"/>
    <hyperlink ref="G7" location="'ED7'!A1" display="ED7" xr:uid="{00000000-0004-0000-1C00-000009000000}"/>
    <hyperlink ref="H7" location="'ED8'!A1" display="ED8" xr:uid="{00000000-0004-0000-1C00-00000A000000}"/>
    <hyperlink ref="I7" location="'ED9'!A1" display="ED9" xr:uid="{00000000-0004-0000-1C00-00000B000000}"/>
    <hyperlink ref="J7" location="'ED10'!A1" display="ED10" xr:uid="{00000000-0004-0000-1C00-00000C000000}"/>
  </hyperlinks>
  <pageMargins left="0.25" right="0.25" top="0.75" bottom="0.75" header="0.3" footer="0.3"/>
  <pageSetup paperSize="9" scale="30" fitToHeight="0" orientation="landscape"/>
  <rowBreaks count="2" manualBreakCount="2">
    <brk id="9" max="30" man="1"/>
    <brk id="54" max="16383" man="1"/>
  </rowBreaks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C00-000005000000}">
          <x14:formula1>
            <xm:f>Suporte!$A$6:$A$23</xm:f>
          </x14:formula1>
          <xm:sqref>C55:D55 D20:D54</xm:sqref>
        </x14:dataValidation>
        <x14:dataValidation type="list" allowBlank="1" showInputMessage="1" showErrorMessage="1" xr:uid="{00000000-0002-0000-1C00-000006000000}">
          <x14:formula1>
            <xm:f>Suporte!$T$6:$T$196</xm:f>
          </x14:formula1>
          <xm:sqref>B20:B55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olha3">
    <tabColor theme="9" tint="-0.249977111117893"/>
    <pageSetUpPr fitToPage="1"/>
  </sheetPr>
  <dimension ref="A1:N60"/>
  <sheetViews>
    <sheetView showWhiteSpace="0" topLeftCell="A13" zoomScale="70" zoomScaleNormal="70" workbookViewId="0">
      <selection activeCell="J46" sqref="J46"/>
    </sheetView>
  </sheetViews>
  <sheetFormatPr defaultColWidth="9" defaultRowHeight="15"/>
  <cols>
    <col min="1" max="1" width="2.625" style="14" customWidth="1"/>
    <col min="2" max="9" width="9" style="14"/>
    <col min="10" max="10" width="9" style="14" customWidth="1"/>
    <col min="11" max="11" width="15.375" style="14" customWidth="1"/>
    <col min="12" max="12" width="10" style="14" customWidth="1"/>
    <col min="13" max="13" width="10.5" style="14" customWidth="1"/>
    <col min="14" max="16384" width="9" style="14"/>
  </cols>
  <sheetData>
    <row r="1" spans="1:14" ht="46.5">
      <c r="A1" s="406"/>
      <c r="B1" s="406"/>
      <c r="C1" s="599" t="s">
        <v>139</v>
      </c>
      <c r="D1" s="599"/>
      <c r="E1" s="599"/>
      <c r="F1" s="599"/>
      <c r="G1" s="599"/>
      <c r="H1" s="599"/>
      <c r="I1" s="599"/>
      <c r="J1" s="599"/>
      <c r="K1" s="599"/>
      <c r="L1" s="599"/>
      <c r="M1" s="599"/>
      <c r="N1" s="406"/>
    </row>
    <row r="2" spans="1:14" ht="18" customHeight="1">
      <c r="A2" s="406"/>
      <c r="B2" s="406"/>
      <c r="C2" s="406"/>
      <c r="D2" s="406"/>
      <c r="E2" s="406"/>
      <c r="F2" s="406"/>
      <c r="G2" s="406"/>
      <c r="H2" s="406"/>
      <c r="I2" s="406"/>
      <c r="J2" s="406"/>
      <c r="K2" s="406"/>
      <c r="L2" s="406"/>
      <c r="M2" s="406"/>
      <c r="N2" s="406"/>
    </row>
    <row r="3" spans="1:14" ht="24" customHeight="1">
      <c r="A3" s="406"/>
      <c r="B3" s="406"/>
      <c r="C3" s="407" t="s">
        <v>140</v>
      </c>
      <c r="D3" s="408"/>
      <c r="E3" s="408"/>
      <c r="F3" s="408"/>
      <c r="G3" s="409"/>
      <c r="H3" s="410" t="s">
        <v>141</v>
      </c>
      <c r="I3" s="411">
        <v>2021</v>
      </c>
      <c r="J3" s="406"/>
      <c r="K3" s="412" t="s">
        <v>142</v>
      </c>
      <c r="L3" s="600"/>
      <c r="M3" s="600"/>
      <c r="N3" s="406"/>
    </row>
    <row r="4" spans="1:14" ht="21" customHeight="1">
      <c r="A4" s="406"/>
      <c r="B4" s="406"/>
      <c r="C4" s="406"/>
      <c r="D4" s="413" t="s">
        <v>143</v>
      </c>
      <c r="E4" s="413" t="s">
        <v>144</v>
      </c>
      <c r="F4" s="413" t="s">
        <v>141</v>
      </c>
      <c r="G4" s="406"/>
      <c r="H4" s="406"/>
      <c r="I4" s="406"/>
      <c r="J4" s="406"/>
      <c r="K4" s="406"/>
      <c r="L4" s="406"/>
      <c r="M4" s="406"/>
      <c r="N4" s="406"/>
    </row>
    <row r="5" spans="1:14" ht="16.5" customHeight="1">
      <c r="A5" s="406"/>
      <c r="B5" s="406"/>
      <c r="C5" s="406"/>
      <c r="D5" s="406"/>
      <c r="E5" s="406"/>
      <c r="F5" s="406"/>
      <c r="G5" s="406"/>
      <c r="H5" s="406"/>
      <c r="I5" s="406"/>
      <c r="J5" s="406"/>
      <c r="K5" s="406"/>
      <c r="L5" s="406"/>
      <c r="M5" s="406"/>
      <c r="N5" s="406"/>
    </row>
    <row r="6" spans="1:14" ht="39.75" customHeight="1">
      <c r="A6" s="406"/>
      <c r="B6" s="406"/>
      <c r="C6" s="601" t="s">
        <v>145</v>
      </c>
      <c r="D6" s="601"/>
      <c r="E6" s="601"/>
      <c r="F6" s="601"/>
      <c r="G6" s="602" t="s">
        <v>146</v>
      </c>
      <c r="H6" s="602"/>
      <c r="I6" s="602"/>
      <c r="J6" s="602"/>
      <c r="K6" s="602"/>
      <c r="L6" s="602"/>
      <c r="M6" s="602"/>
      <c r="N6" s="406"/>
    </row>
    <row r="7" spans="1:14">
      <c r="A7" s="406"/>
      <c r="B7" s="406"/>
      <c r="C7" s="406"/>
      <c r="D7" s="406"/>
      <c r="E7" s="406"/>
      <c r="F7" s="406"/>
      <c r="G7" s="406"/>
      <c r="H7" s="406"/>
      <c r="I7" s="406"/>
      <c r="J7" s="406"/>
      <c r="K7" s="406"/>
      <c r="L7" s="406"/>
      <c r="M7" s="406"/>
      <c r="N7" s="406"/>
    </row>
    <row r="8" spans="1:14" ht="39" customHeight="1">
      <c r="A8" s="406"/>
      <c r="B8" s="406"/>
      <c r="C8" s="601" t="s">
        <v>147</v>
      </c>
      <c r="D8" s="601"/>
      <c r="E8" s="601"/>
      <c r="F8" s="601"/>
      <c r="G8" s="602" t="s">
        <v>148</v>
      </c>
      <c r="H8" s="602"/>
      <c r="I8" s="602"/>
      <c r="J8" s="602"/>
      <c r="K8" s="602"/>
      <c r="L8" s="602"/>
      <c r="M8" s="602"/>
      <c r="N8" s="406"/>
    </row>
    <row r="9" spans="1:14">
      <c r="A9" s="406"/>
      <c r="B9" s="406"/>
      <c r="C9" s="601"/>
      <c r="D9" s="601"/>
      <c r="E9" s="601"/>
      <c r="F9" s="601"/>
      <c r="G9" s="414" t="s">
        <v>149</v>
      </c>
      <c r="H9" s="414"/>
      <c r="I9" s="414"/>
      <c r="J9" s="414"/>
      <c r="K9" s="414"/>
      <c r="L9" s="414"/>
      <c r="M9" s="414"/>
      <c r="N9" s="406"/>
    </row>
    <row r="10" spans="1:14">
      <c r="A10" s="406"/>
      <c r="B10" s="406"/>
      <c r="C10" s="406"/>
      <c r="D10" s="406"/>
      <c r="E10" s="406"/>
      <c r="F10" s="406"/>
      <c r="G10" s="414"/>
      <c r="H10" s="414"/>
      <c r="I10" s="414"/>
      <c r="J10" s="414"/>
      <c r="K10" s="414"/>
      <c r="L10" s="414"/>
      <c r="M10" s="414"/>
      <c r="N10" s="406"/>
    </row>
    <row r="11" spans="1:14">
      <c r="A11" s="406"/>
      <c r="B11" s="406"/>
      <c r="C11" s="406"/>
      <c r="D11" s="406"/>
      <c r="E11" s="406"/>
      <c r="F11" s="406"/>
      <c r="G11" s="370"/>
      <c r="H11" s="370"/>
      <c r="I11" s="370"/>
      <c r="J11" s="370"/>
      <c r="K11" s="370"/>
      <c r="L11" s="370"/>
      <c r="M11" s="370"/>
      <c r="N11" s="406"/>
    </row>
    <row r="12" spans="1:14">
      <c r="A12" s="406"/>
      <c r="B12" s="406"/>
      <c r="C12" s="406"/>
      <c r="D12" s="406"/>
      <c r="E12" s="406"/>
      <c r="F12" s="406"/>
      <c r="G12" s="406"/>
      <c r="H12" s="406"/>
      <c r="I12" s="406"/>
      <c r="J12" s="406"/>
      <c r="K12" s="406"/>
      <c r="L12" s="406"/>
      <c r="M12" s="406"/>
      <c r="N12" s="406"/>
    </row>
    <row r="13" spans="1:14">
      <c r="A13" s="406"/>
      <c r="B13" s="406"/>
      <c r="C13" s="616" t="s">
        <v>150</v>
      </c>
      <c r="D13" s="616"/>
      <c r="E13" s="616"/>
      <c r="F13" s="616"/>
      <c r="G13" s="616"/>
      <c r="H13" s="616"/>
      <c r="I13" s="406"/>
      <c r="J13" s="415" t="s">
        <v>151</v>
      </c>
      <c r="K13" s="416"/>
      <c r="L13" s="416"/>
      <c r="M13" s="416"/>
      <c r="N13" s="406"/>
    </row>
    <row r="14" spans="1:14">
      <c r="A14" s="406"/>
      <c r="B14" s="406"/>
      <c r="C14" s="616"/>
      <c r="D14" s="616"/>
      <c r="E14" s="616"/>
      <c r="F14" s="616"/>
      <c r="G14" s="616"/>
      <c r="H14" s="616"/>
      <c r="I14" s="406"/>
      <c r="J14" s="415" t="s">
        <v>152</v>
      </c>
      <c r="K14" s="416"/>
      <c r="L14" s="416"/>
      <c r="M14" s="416"/>
      <c r="N14" s="406"/>
    </row>
    <row r="15" spans="1:14">
      <c r="A15" s="406"/>
      <c r="B15" s="406"/>
      <c r="C15" s="616"/>
      <c r="D15" s="616"/>
      <c r="E15" s="616"/>
      <c r="F15" s="616"/>
      <c r="G15" s="616"/>
      <c r="H15" s="616"/>
      <c r="I15" s="406"/>
      <c r="J15" s="415" t="s">
        <v>153</v>
      </c>
      <c r="K15" s="416"/>
      <c r="L15" s="416"/>
      <c r="M15" s="416"/>
      <c r="N15" s="406"/>
    </row>
    <row r="16" spans="1:14">
      <c r="A16" s="406"/>
      <c r="B16" s="406"/>
      <c r="C16" s="616"/>
      <c r="D16" s="616"/>
      <c r="E16" s="616"/>
      <c r="F16" s="616"/>
      <c r="G16" s="616"/>
      <c r="H16" s="616"/>
      <c r="I16" s="406"/>
      <c r="J16" s="415" t="s">
        <v>154</v>
      </c>
      <c r="K16" s="416"/>
      <c r="L16" s="416"/>
      <c r="M16" s="416"/>
      <c r="N16" s="406"/>
    </row>
    <row r="17" spans="1:14">
      <c r="A17" s="406"/>
      <c r="B17" s="406"/>
      <c r="C17" s="616"/>
      <c r="D17" s="616"/>
      <c r="E17" s="616"/>
      <c r="F17" s="616"/>
      <c r="G17" s="616"/>
      <c r="H17" s="616"/>
      <c r="I17" s="406"/>
      <c r="J17" s="467" t="s">
        <v>155</v>
      </c>
      <c r="K17" s="416"/>
      <c r="L17" s="416"/>
      <c r="M17" s="416"/>
      <c r="N17" s="406"/>
    </row>
    <row r="18" spans="1:14">
      <c r="A18" s="406"/>
      <c r="B18" s="406"/>
      <c r="C18" s="616"/>
      <c r="D18" s="616"/>
      <c r="E18" s="616"/>
      <c r="F18" s="616"/>
      <c r="G18" s="616"/>
      <c r="H18" s="616"/>
      <c r="I18" s="406"/>
      <c r="J18" s="417" t="s">
        <v>156</v>
      </c>
      <c r="K18" s="416"/>
      <c r="L18" s="416"/>
      <c r="M18" s="416"/>
      <c r="N18" s="406"/>
    </row>
    <row r="19" spans="1:14">
      <c r="A19" s="406"/>
      <c r="B19" s="406"/>
      <c r="C19" s="616"/>
      <c r="D19" s="616"/>
      <c r="E19" s="616"/>
      <c r="F19" s="616"/>
      <c r="G19" s="616"/>
      <c r="H19" s="616"/>
      <c r="I19" s="406"/>
      <c r="J19" s="417" t="s">
        <v>157</v>
      </c>
      <c r="K19" s="416"/>
      <c r="L19" s="416"/>
      <c r="M19" s="416"/>
      <c r="N19" s="406"/>
    </row>
    <row r="20" spans="1:14">
      <c r="A20" s="406"/>
      <c r="B20" s="406"/>
      <c r="C20" s="616"/>
      <c r="D20" s="616"/>
      <c r="E20" s="616"/>
      <c r="F20" s="616"/>
      <c r="G20" s="616"/>
      <c r="H20" s="616"/>
      <c r="I20" s="406"/>
      <c r="J20" s="417" t="s">
        <v>158</v>
      </c>
      <c r="K20" s="416"/>
      <c r="L20" s="416"/>
      <c r="M20" s="416"/>
      <c r="N20" s="406"/>
    </row>
    <row r="21" spans="1:14">
      <c r="A21" s="406"/>
      <c r="B21" s="406"/>
      <c r="C21" s="616"/>
      <c r="D21" s="616"/>
      <c r="E21" s="616"/>
      <c r="F21" s="616"/>
      <c r="G21" s="616"/>
      <c r="H21" s="616"/>
      <c r="I21" s="406"/>
      <c r="J21" s="417" t="s">
        <v>159</v>
      </c>
      <c r="K21" s="416"/>
      <c r="L21" s="416"/>
      <c r="M21" s="416"/>
      <c r="N21" s="406"/>
    </row>
    <row r="22" spans="1:14">
      <c r="A22" s="406"/>
      <c r="B22" s="406"/>
      <c r="C22" s="616"/>
      <c r="D22" s="616"/>
      <c r="E22" s="616"/>
      <c r="F22" s="616"/>
      <c r="G22" s="616"/>
      <c r="H22" s="616"/>
      <c r="I22" s="406"/>
      <c r="J22" s="417" t="s">
        <v>160</v>
      </c>
      <c r="K22" s="416"/>
      <c r="L22" s="416"/>
      <c r="M22" s="416"/>
      <c r="N22" s="406"/>
    </row>
    <row r="23" spans="1:14">
      <c r="A23" s="406"/>
      <c r="B23" s="406"/>
      <c r="C23" s="616"/>
      <c r="D23" s="616"/>
      <c r="E23" s="616"/>
      <c r="F23" s="616"/>
      <c r="G23" s="616"/>
      <c r="H23" s="616"/>
      <c r="I23" s="406"/>
      <c r="J23" s="417" t="s">
        <v>161</v>
      </c>
      <c r="K23" s="416"/>
      <c r="L23" s="416"/>
      <c r="M23" s="416"/>
      <c r="N23" s="406"/>
    </row>
    <row r="24" spans="1:14">
      <c r="A24" s="406"/>
      <c r="B24" s="406"/>
      <c r="C24" s="616"/>
      <c r="D24" s="616"/>
      <c r="E24" s="616"/>
      <c r="F24" s="616"/>
      <c r="G24" s="616"/>
      <c r="H24" s="616"/>
      <c r="I24" s="406"/>
      <c r="J24" s="417" t="s">
        <v>162</v>
      </c>
      <c r="K24" s="416"/>
      <c r="L24" s="416"/>
      <c r="M24" s="416"/>
      <c r="N24" s="406"/>
    </row>
    <row r="25" spans="1:14" ht="15" customHeight="1">
      <c r="A25" s="406"/>
      <c r="B25" s="406"/>
      <c r="C25" s="616"/>
      <c r="D25" s="616"/>
      <c r="E25" s="616"/>
      <c r="F25" s="616"/>
      <c r="G25" s="616"/>
      <c r="H25" s="616"/>
      <c r="I25" s="406"/>
      <c r="J25" s="417" t="s">
        <v>163</v>
      </c>
      <c r="K25" s="416"/>
      <c r="L25" s="416"/>
      <c r="M25" s="416"/>
      <c r="N25" s="406"/>
    </row>
    <row r="26" spans="1:14" ht="15" customHeight="1">
      <c r="A26" s="406"/>
      <c r="B26" s="406"/>
      <c r="C26" s="616"/>
      <c r="D26" s="616"/>
      <c r="E26" s="616"/>
      <c r="F26" s="616"/>
      <c r="G26" s="616"/>
      <c r="H26" s="616"/>
      <c r="I26" s="406"/>
      <c r="J26" s="417" t="s">
        <v>164</v>
      </c>
      <c r="K26" s="416"/>
      <c r="L26" s="416"/>
      <c r="M26" s="416"/>
      <c r="N26" s="406"/>
    </row>
    <row r="27" spans="1:14">
      <c r="A27" s="406"/>
      <c r="B27" s="406"/>
      <c r="C27" s="616"/>
      <c r="D27" s="616"/>
      <c r="E27" s="616"/>
      <c r="F27" s="616"/>
      <c r="G27" s="616"/>
      <c r="H27" s="616"/>
      <c r="I27" s="406"/>
      <c r="J27" s="415" t="s">
        <v>165</v>
      </c>
      <c r="K27" s="416"/>
      <c r="L27" s="416"/>
      <c r="M27" s="416"/>
      <c r="N27" s="406"/>
    </row>
    <row r="28" spans="1:14">
      <c r="A28" s="406"/>
      <c r="B28" s="406"/>
      <c r="C28" s="616"/>
      <c r="D28" s="616"/>
      <c r="E28" s="616"/>
      <c r="F28" s="616"/>
      <c r="G28" s="616"/>
      <c r="H28" s="616"/>
      <c r="I28" s="406"/>
      <c r="J28" s="415" t="s">
        <v>166</v>
      </c>
      <c r="K28" s="416"/>
      <c r="L28" s="416"/>
      <c r="M28" s="416"/>
      <c r="N28" s="406"/>
    </row>
    <row r="29" spans="1:14">
      <c r="A29" s="406"/>
      <c r="B29" s="406"/>
      <c r="C29" s="616"/>
      <c r="D29" s="616"/>
      <c r="E29" s="616"/>
      <c r="F29" s="616"/>
      <c r="G29" s="616"/>
      <c r="H29" s="616"/>
      <c r="I29" s="406"/>
      <c r="J29" s="415" t="s">
        <v>167</v>
      </c>
      <c r="K29" s="416"/>
      <c r="L29" s="416"/>
      <c r="M29" s="416"/>
      <c r="N29" s="406"/>
    </row>
    <row r="30" spans="1:14">
      <c r="A30" s="406"/>
      <c r="B30" s="406"/>
      <c r="C30" s="616"/>
      <c r="D30" s="616"/>
      <c r="E30" s="616"/>
      <c r="F30" s="616"/>
      <c r="G30" s="616"/>
      <c r="H30" s="616"/>
      <c r="I30" s="406"/>
      <c r="J30" s="415" t="s">
        <v>168</v>
      </c>
      <c r="K30" s="416"/>
      <c r="L30" s="416"/>
      <c r="M30" s="416"/>
      <c r="N30" s="406"/>
    </row>
    <row r="31" spans="1:14">
      <c r="A31" s="406"/>
      <c r="B31" s="406"/>
      <c r="C31" s="616"/>
      <c r="D31" s="616"/>
      <c r="E31" s="616"/>
      <c r="F31" s="616"/>
      <c r="G31" s="616"/>
      <c r="H31" s="616"/>
      <c r="I31" s="406"/>
      <c r="J31" s="415" t="s">
        <v>169</v>
      </c>
      <c r="K31" s="416"/>
      <c r="L31" s="416"/>
      <c r="M31" s="416"/>
      <c r="N31" s="406"/>
    </row>
    <row r="32" spans="1:14">
      <c r="A32" s="406"/>
      <c r="B32" s="406"/>
      <c r="C32" s="616"/>
      <c r="D32" s="616"/>
      <c r="E32" s="616"/>
      <c r="F32" s="616"/>
      <c r="G32" s="616"/>
      <c r="H32" s="616"/>
      <c r="I32" s="406"/>
      <c r="J32" s="417" t="s">
        <v>170</v>
      </c>
      <c r="K32" s="416"/>
      <c r="L32" s="416"/>
      <c r="M32" s="416"/>
      <c r="N32" s="406"/>
    </row>
    <row r="33" spans="1:14">
      <c r="A33" s="406"/>
      <c r="B33" s="406"/>
      <c r="C33" s="616"/>
      <c r="D33" s="616"/>
      <c r="E33" s="616"/>
      <c r="F33" s="616"/>
      <c r="G33" s="616"/>
      <c r="H33" s="616"/>
      <c r="I33" s="406"/>
      <c r="J33" s="417" t="s">
        <v>171</v>
      </c>
      <c r="K33" s="416"/>
      <c r="L33" s="416"/>
      <c r="M33" s="416"/>
      <c r="N33" s="406"/>
    </row>
    <row r="34" spans="1:14">
      <c r="A34" s="406"/>
      <c r="B34" s="406"/>
      <c r="C34" s="616"/>
      <c r="D34" s="616"/>
      <c r="E34" s="616"/>
      <c r="F34" s="616"/>
      <c r="G34" s="616"/>
      <c r="H34" s="616"/>
      <c r="I34" s="406"/>
      <c r="J34" s="417" t="s">
        <v>172</v>
      </c>
      <c r="K34" s="416"/>
      <c r="L34" s="416"/>
      <c r="M34" s="416"/>
      <c r="N34" s="406"/>
    </row>
    <row r="35" spans="1:14">
      <c r="A35" s="406"/>
      <c r="B35" s="406"/>
      <c r="C35" s="616"/>
      <c r="D35" s="616"/>
      <c r="E35" s="616"/>
      <c r="F35" s="616"/>
      <c r="G35" s="616"/>
      <c r="H35" s="616"/>
      <c r="I35" s="406"/>
      <c r="J35" s="417" t="s">
        <v>173</v>
      </c>
      <c r="K35" s="416"/>
      <c r="L35" s="416"/>
      <c r="M35" s="416"/>
      <c r="N35" s="406"/>
    </row>
    <row r="36" spans="1:14">
      <c r="A36" s="406"/>
      <c r="B36" s="406"/>
      <c r="C36" s="616"/>
      <c r="D36" s="616"/>
      <c r="E36" s="616"/>
      <c r="F36" s="616"/>
      <c r="G36" s="616"/>
      <c r="H36" s="616"/>
      <c r="I36" s="406"/>
      <c r="J36" s="417" t="s">
        <v>174</v>
      </c>
      <c r="K36" s="416"/>
      <c r="L36" s="416"/>
      <c r="M36" s="416"/>
      <c r="N36" s="406"/>
    </row>
    <row r="37" spans="1:14">
      <c r="A37" s="406"/>
      <c r="B37" s="406"/>
      <c r="C37" s="616"/>
      <c r="D37" s="616"/>
      <c r="E37" s="616"/>
      <c r="F37" s="616"/>
      <c r="G37" s="616"/>
      <c r="H37" s="616"/>
      <c r="I37" s="406"/>
      <c r="J37" s="417" t="s">
        <v>175</v>
      </c>
      <c r="K37" s="416"/>
      <c r="L37" s="416"/>
      <c r="M37" s="416"/>
      <c r="N37" s="406"/>
    </row>
    <row r="38" spans="1:14">
      <c r="A38" s="406"/>
      <c r="B38" s="406"/>
      <c r="C38" s="616"/>
      <c r="D38" s="616"/>
      <c r="E38" s="616"/>
      <c r="F38" s="616"/>
      <c r="G38" s="616"/>
      <c r="H38" s="616"/>
      <c r="I38" s="406"/>
      <c r="J38" s="417" t="s">
        <v>176</v>
      </c>
      <c r="K38" s="416"/>
      <c r="L38" s="416"/>
      <c r="M38" s="416"/>
      <c r="N38" s="406"/>
    </row>
    <row r="39" spans="1:14">
      <c r="A39" s="406"/>
      <c r="B39" s="406"/>
      <c r="C39" s="616"/>
      <c r="D39" s="616"/>
      <c r="E39" s="616"/>
      <c r="F39" s="616"/>
      <c r="G39" s="616"/>
      <c r="H39" s="616"/>
      <c r="I39" s="406"/>
      <c r="J39" s="417" t="s">
        <v>177</v>
      </c>
      <c r="K39" s="416"/>
      <c r="L39" s="416"/>
      <c r="M39" s="416"/>
      <c r="N39" s="406"/>
    </row>
    <row r="40" spans="1:14">
      <c r="A40" s="406"/>
      <c r="B40" s="406"/>
      <c r="C40" s="616"/>
      <c r="D40" s="616"/>
      <c r="E40" s="616"/>
      <c r="F40" s="616"/>
      <c r="G40" s="616"/>
      <c r="H40" s="616"/>
      <c r="I40" s="406"/>
      <c r="J40" s="417" t="s">
        <v>178</v>
      </c>
      <c r="K40" s="416"/>
      <c r="L40" s="416"/>
      <c r="M40" s="416"/>
      <c r="N40" s="406"/>
    </row>
    <row r="41" spans="1:14">
      <c r="A41" s="406"/>
      <c r="B41" s="406"/>
      <c r="C41" s="616"/>
      <c r="D41" s="616"/>
      <c r="E41" s="616"/>
      <c r="F41" s="616"/>
      <c r="G41" s="616"/>
      <c r="H41" s="616"/>
      <c r="I41" s="406"/>
      <c r="J41" s="415" t="s">
        <v>179</v>
      </c>
      <c r="K41" s="416"/>
      <c r="L41" s="416"/>
      <c r="M41" s="416"/>
      <c r="N41" s="406"/>
    </row>
    <row r="42" spans="1:14">
      <c r="A42" s="406"/>
      <c r="B42" s="406"/>
      <c r="C42" s="616"/>
      <c r="D42" s="616"/>
      <c r="E42" s="616"/>
      <c r="F42" s="616"/>
      <c r="G42" s="616"/>
      <c r="H42" s="616"/>
      <c r="I42" s="406"/>
      <c r="J42" s="415" t="s">
        <v>180</v>
      </c>
      <c r="K42" s="416"/>
      <c r="L42" s="416"/>
      <c r="M42" s="416"/>
      <c r="N42" s="406"/>
    </row>
    <row r="43" spans="1:14">
      <c r="A43" s="406"/>
      <c r="B43" s="406"/>
      <c r="C43" s="616"/>
      <c r="D43" s="616"/>
      <c r="E43" s="616"/>
      <c r="F43" s="616"/>
      <c r="G43" s="616"/>
      <c r="H43" s="616"/>
      <c r="I43" s="406"/>
      <c r="J43" s="415" t="s">
        <v>181</v>
      </c>
      <c r="K43" s="416"/>
      <c r="L43" s="416"/>
      <c r="M43" s="416"/>
      <c r="N43" s="406"/>
    </row>
    <row r="44" spans="1:14">
      <c r="A44" s="406"/>
      <c r="B44" s="406"/>
      <c r="C44" s="616"/>
      <c r="D44" s="616"/>
      <c r="E44" s="616"/>
      <c r="F44" s="616"/>
      <c r="G44" s="616"/>
      <c r="H44" s="616"/>
      <c r="I44" s="406"/>
      <c r="J44" s="415" t="s">
        <v>182</v>
      </c>
      <c r="K44" s="416"/>
      <c r="L44" s="416"/>
      <c r="M44" s="416"/>
      <c r="N44" s="406"/>
    </row>
    <row r="45" spans="1:14">
      <c r="A45" s="406"/>
      <c r="B45" s="406"/>
      <c r="C45" s="616"/>
      <c r="D45" s="616"/>
      <c r="E45" s="616"/>
      <c r="F45" s="616"/>
      <c r="G45" s="616"/>
      <c r="H45" s="616"/>
      <c r="I45" s="406"/>
      <c r="J45" s="415" t="s">
        <v>183</v>
      </c>
      <c r="K45" s="416"/>
      <c r="L45" s="416"/>
      <c r="M45" s="416"/>
      <c r="N45" s="406"/>
    </row>
    <row r="46" spans="1:14">
      <c r="A46" s="406"/>
      <c r="B46" s="406"/>
      <c r="C46" s="418"/>
      <c r="D46" s="418"/>
      <c r="E46" s="418"/>
      <c r="F46" s="418"/>
      <c r="G46" s="418"/>
      <c r="H46" s="418"/>
      <c r="I46" s="406"/>
      <c r="J46" s="415" t="s">
        <v>184</v>
      </c>
      <c r="K46" s="416"/>
      <c r="L46" s="406"/>
      <c r="M46" s="406"/>
      <c r="N46" s="406"/>
    </row>
    <row r="47" spans="1:14">
      <c r="A47" s="406"/>
      <c r="B47" s="406"/>
      <c r="C47" s="406"/>
      <c r="D47" s="406"/>
      <c r="E47" s="406"/>
      <c r="F47" s="406"/>
      <c r="G47" s="406"/>
      <c r="H47" s="406"/>
      <c r="I47" s="406"/>
      <c r="J47" s="406"/>
      <c r="K47" s="406"/>
      <c r="L47" s="406"/>
      <c r="M47" s="406"/>
      <c r="N47" s="406"/>
    </row>
    <row r="48" spans="1:14">
      <c r="A48" s="406"/>
      <c r="B48" s="406"/>
      <c r="C48" s="406"/>
      <c r="D48" s="406"/>
      <c r="E48" s="406"/>
      <c r="F48" s="406"/>
      <c r="G48" s="406"/>
      <c r="H48" s="406"/>
      <c r="I48" s="406"/>
      <c r="J48" s="406"/>
      <c r="K48" s="406"/>
      <c r="L48" s="406"/>
      <c r="M48" s="406"/>
      <c r="N48" s="406"/>
    </row>
    <row r="49" spans="1:14" ht="15" customHeight="1">
      <c r="A49" s="406"/>
      <c r="B49" s="406"/>
      <c r="C49" s="621" t="s">
        <v>185</v>
      </c>
      <c r="D49" s="622"/>
      <c r="E49" s="622"/>
      <c r="F49" s="622"/>
      <c r="G49" s="622"/>
      <c r="H49" s="623"/>
      <c r="I49" s="6"/>
      <c r="J49" s="612" t="s">
        <v>186</v>
      </c>
      <c r="K49" s="613"/>
      <c r="L49" s="613"/>
      <c r="M49" s="614"/>
      <c r="N49" s="406"/>
    </row>
    <row r="50" spans="1:14">
      <c r="A50" s="406"/>
      <c r="B50" s="406"/>
      <c r="C50" s="624"/>
      <c r="D50" s="625"/>
      <c r="E50" s="625"/>
      <c r="F50" s="625"/>
      <c r="G50" s="625"/>
      <c r="H50" s="626"/>
      <c r="I50" s="6"/>
      <c r="J50" s="615"/>
      <c r="K50" s="616"/>
      <c r="L50" s="616"/>
      <c r="M50" s="617"/>
      <c r="N50" s="406"/>
    </row>
    <row r="51" spans="1:14">
      <c r="A51" s="406"/>
      <c r="B51" s="406"/>
      <c r="C51" s="624"/>
      <c r="D51" s="625"/>
      <c r="E51" s="625"/>
      <c r="F51" s="625"/>
      <c r="G51" s="625"/>
      <c r="H51" s="626"/>
      <c r="I51" s="6"/>
      <c r="J51" s="615"/>
      <c r="K51" s="616"/>
      <c r="L51" s="616"/>
      <c r="M51" s="617"/>
      <c r="N51" s="406"/>
    </row>
    <row r="52" spans="1:14">
      <c r="A52" s="406"/>
      <c r="B52" s="406"/>
      <c r="C52" s="624"/>
      <c r="D52" s="625"/>
      <c r="E52" s="625"/>
      <c r="F52" s="625"/>
      <c r="G52" s="625"/>
      <c r="H52" s="626"/>
      <c r="I52" s="6"/>
      <c r="J52" s="615"/>
      <c r="K52" s="616"/>
      <c r="L52" s="616"/>
      <c r="M52" s="617"/>
      <c r="N52" s="406"/>
    </row>
    <row r="53" spans="1:14">
      <c r="A53" s="406"/>
      <c r="B53" s="406"/>
      <c r="C53" s="627"/>
      <c r="D53" s="628"/>
      <c r="E53" s="628"/>
      <c r="F53" s="628"/>
      <c r="G53" s="628"/>
      <c r="H53" s="629"/>
      <c r="I53" s="6"/>
      <c r="J53" s="618"/>
      <c r="K53" s="619"/>
      <c r="L53" s="619"/>
      <c r="M53" s="620"/>
      <c r="N53" s="406"/>
    </row>
    <row r="54" spans="1:14">
      <c r="A54" s="406"/>
      <c r="B54" s="406"/>
      <c r="C54" s="406"/>
      <c r="D54" s="406"/>
      <c r="E54" s="406"/>
      <c r="F54" s="406"/>
      <c r="G54" s="406"/>
      <c r="H54" s="406"/>
      <c r="I54" s="406"/>
      <c r="J54" s="406"/>
      <c r="K54" s="406"/>
      <c r="L54" s="406"/>
      <c r="M54" s="406"/>
      <c r="N54" s="406"/>
    </row>
    <row r="55" spans="1:14" ht="15" customHeight="1">
      <c r="A55" s="406"/>
      <c r="B55" s="406"/>
      <c r="C55" s="603" t="s">
        <v>187</v>
      </c>
      <c r="D55" s="604"/>
      <c r="E55" s="604"/>
      <c r="F55" s="604"/>
      <c r="G55" s="604"/>
      <c r="H55" s="604"/>
      <c r="I55" s="6"/>
      <c r="J55" s="606" t="s">
        <v>188</v>
      </c>
      <c r="K55" s="607"/>
      <c r="L55" s="607"/>
      <c r="M55" s="608"/>
      <c r="N55" s="406"/>
    </row>
    <row r="56" spans="1:14" ht="23.25" customHeight="1">
      <c r="A56" s="406"/>
      <c r="B56" s="406"/>
      <c r="C56" s="605"/>
      <c r="D56" s="605"/>
      <c r="E56" s="605"/>
      <c r="F56" s="605"/>
      <c r="G56" s="605"/>
      <c r="H56" s="605"/>
      <c r="I56" s="6"/>
      <c r="J56" s="609"/>
      <c r="K56" s="610"/>
      <c r="L56" s="610"/>
      <c r="M56" s="611"/>
      <c r="N56" s="406"/>
    </row>
    <row r="57" spans="1:14">
      <c r="A57" s="406"/>
      <c r="B57" s="406"/>
      <c r="C57" s="406"/>
      <c r="D57" s="406"/>
      <c r="E57" s="406"/>
      <c r="F57" s="406"/>
      <c r="G57" s="406"/>
      <c r="H57" s="406"/>
      <c r="I57" s="406"/>
      <c r="J57" s="406"/>
      <c r="K57" s="406"/>
      <c r="L57" s="406"/>
      <c r="M57" s="406"/>
      <c r="N57" s="406"/>
    </row>
    <row r="58" spans="1:14" ht="21.75" customHeight="1">
      <c r="A58" s="406"/>
      <c r="B58" s="406"/>
      <c r="C58" s="603" t="s">
        <v>189</v>
      </c>
      <c r="D58" s="604"/>
      <c r="E58" s="604"/>
      <c r="F58" s="604"/>
      <c r="G58" s="604"/>
      <c r="H58" s="604"/>
      <c r="I58" s="6"/>
      <c r="J58" s="606" t="s">
        <v>190</v>
      </c>
      <c r="K58" s="607"/>
      <c r="L58" s="607"/>
      <c r="M58" s="608"/>
      <c r="N58" s="406"/>
    </row>
    <row r="59" spans="1:14" ht="20.25" customHeight="1">
      <c r="A59" s="406"/>
      <c r="B59" s="406"/>
      <c r="C59" s="605"/>
      <c r="D59" s="605"/>
      <c r="E59" s="605"/>
      <c r="F59" s="605"/>
      <c r="G59" s="605"/>
      <c r="H59" s="605"/>
      <c r="I59" s="6"/>
      <c r="J59" s="609"/>
      <c r="K59" s="610"/>
      <c r="L59" s="610"/>
      <c r="M59" s="611"/>
      <c r="N59" s="406"/>
    </row>
    <row r="60" spans="1:14">
      <c r="A60" s="406"/>
      <c r="B60" s="406"/>
      <c r="C60" s="406"/>
      <c r="D60" s="406"/>
      <c r="E60" s="406"/>
      <c r="F60" s="406"/>
      <c r="G60" s="406"/>
      <c r="H60" s="406"/>
      <c r="I60" s="406"/>
      <c r="J60" s="406"/>
      <c r="K60" s="406"/>
      <c r="L60" s="406"/>
      <c r="M60" s="406"/>
      <c r="N60" s="406"/>
    </row>
  </sheetData>
  <sheetProtection algorithmName="SHA-512" hashValue="EfdZ63/pKY04I36Ejycs9maq8GRLJkc+aX0WH/KBJ/rU23GD6BS8+i4i4FGmeH/QxNNUq1LB01Syfj8yzDJFGg==" saltValue="wrIdux9pE87/3/CLTFGbZA==" spinCount="100000" sheet="1" objects="1" scenarios="1"/>
  <customSheetViews>
    <customSheetView guid="{3C65655F-F5CB-4AFF-9FBB-FFE0704F7A17}" scale="66">
      <selection activeCell="Q4" sqref="Q4"/>
      <pageMargins left="0.7" right="0.7" top="0.75" bottom="0.75" header="0.3" footer="0.3"/>
      <pageSetup paperSize="9" scale="67" orientation="portrait"/>
    </customSheetView>
  </customSheetViews>
  <mergeCells count="14">
    <mergeCell ref="C9:F9"/>
    <mergeCell ref="C55:H56"/>
    <mergeCell ref="J55:M56"/>
    <mergeCell ref="C58:H59"/>
    <mergeCell ref="J58:M59"/>
    <mergeCell ref="J49:M53"/>
    <mergeCell ref="C49:H53"/>
    <mergeCell ref="C13:H45"/>
    <mergeCell ref="C1:M1"/>
    <mergeCell ref="L3:M3"/>
    <mergeCell ref="C6:F6"/>
    <mergeCell ref="G6:M6"/>
    <mergeCell ref="C8:F8"/>
    <mergeCell ref="G8:M8"/>
  </mergeCells>
  <dataValidations count="6">
    <dataValidation allowBlank="1" showInputMessage="1" showErrorMessage="1" prompt="Título do projeto. Introduza um novo título nesta célula. Realce um período na célula H2. A legenda do gráfico encontra-se nas células J2 a AI2" sqref="C1 B2:B5" xr:uid="{00000000-0002-0000-0200-000000000000}"/>
    <dataValidation type="list" errorStyle="warning" allowBlank="1" showInputMessage="1" showErrorMessage="1" error="Introduza um valor de 1 a 60 ou selecione um período da lista. Prima Alt+Seta Para Baixo e, em seguida, Enter para selecionar um valor" promptTitle="Dia" prompt="Introduza um período de 1 a 31. Prima Alt+Seta Para Baixo para percorrer a lista e, em seguida, prima Enter para selecionar um valor" sqref="D3" xr:uid="{00000000-0002-0000-0200-000001000000}">
      <formula1>"1,2,3,4,5,6,7,8,9,10,11,12,13,14,15,16,17,18,19,20,21,22,23,24,25,26,27,28,29,30,31,"</formula1>
    </dataValidation>
    <dataValidation type="list" errorStyle="warning" allowBlank="1" showInputMessage="1" showErrorMessage="1" error="Introduza um valor de 1 a 60 ou selecione um período da lista. Prima Alt+Seta Para Baixo e, em seguida, Enter para selecionar um valor" promptTitle="Mês" prompt="Introduza um período de 1 a 12. Prima Alt+Seta Para Baixo para percorrer a lista e, em seguida, prima Enter para selecionar um valor" sqref="E3" xr:uid="{00000000-0002-0000-0200-000002000000}">
      <formula1>"01,02,03,04,05,06,07,08,09,10,11,12,"</formula1>
    </dataValidation>
    <dataValidation type="list" errorStyle="warning" allowBlank="1" showInputMessage="1" showErrorMessage="1" error="Introduza um valor de 1 a 60 ou selecione um período da lista. Prima Alt+Seta Para Baixo e, em seguida, Enter para selecionar um valor" promptTitle="Ano" sqref="F3" xr:uid="{00000000-0002-0000-0200-000003000000}">
      <formula1>"2016,2017,2018,2019,2020,2021,2022,2023,2024"</formula1>
    </dataValidation>
    <dataValidation allowBlank="1" showInputMessage="1" showErrorMessage="1" prompt="Indique o nome da instalação_x000a_" sqref="G6:M6" xr:uid="{00000000-0002-0000-0200-000004000000}"/>
    <dataValidation allowBlank="1" showInputMessage="1" showErrorMessage="1" prompt="Indique as categorias PCIP verificadas na instalação_x000a_" sqref="G8:M8" xr:uid="{00000000-0002-0000-0200-000005000000}"/>
  </dataValidations>
  <hyperlinks>
    <hyperlink ref="J28" location="'Ar - Fontes Pontuais_FF1'!A1" display="Ar - Fontes difusas" xr:uid="{00000000-0004-0000-0200-000000000000}"/>
    <hyperlink ref="J40" location="'ED10'!A1" display="ED10" xr:uid="{00000000-0004-0000-0200-000001000000}"/>
    <hyperlink ref="J42" location="Resíduos!A1" display="Resíduos" xr:uid="{00000000-0004-0000-0200-000002000000}"/>
    <hyperlink ref="J46" location="'Listagem de Anexos'!A1" display="Listagem de Anexos" xr:uid="{00000000-0004-0000-0200-000003000000}"/>
    <hyperlink ref="J13" location="'Condições Operação'!A1" display="Condições Operação" xr:uid="{00000000-0004-0000-0200-000004000000}"/>
    <hyperlink ref="J14" location="'G.Recursos-Condições Gerais'!A1" display="G.Recursos-Condições Gerais" xr:uid="{00000000-0004-0000-0200-000005000000}"/>
    <hyperlink ref="J15" location="'G.Recursos-Consumos'!A1" display="G.Recursos-Consumos" xr:uid="{00000000-0004-0000-0200-000006000000}"/>
    <hyperlink ref="J16" location="'Ar - Condições Gerais'!A1" display="Ar - Condições Gerais" xr:uid="{00000000-0004-0000-0200-000007000000}"/>
    <hyperlink ref="J18" location="'FF2'!A1" display="FF2" xr:uid="{00000000-0004-0000-0200-000008000000}"/>
    <hyperlink ref="J19" location="'FF3'!A1" display="FF3" xr:uid="{00000000-0004-0000-0200-000009000000}"/>
    <hyperlink ref="J20" location="'FF4'!A1" display="FF4" xr:uid="{00000000-0004-0000-0200-00000A000000}"/>
    <hyperlink ref="J21" location="'FF5'!A1" display="FF5" xr:uid="{00000000-0004-0000-0200-00000B000000}"/>
    <hyperlink ref="J22" location="'FF6'!A1" display="FF6" xr:uid="{00000000-0004-0000-0200-00000C000000}"/>
    <hyperlink ref="J23" location="'FF7'!A1" display="FF7" xr:uid="{00000000-0004-0000-0200-00000D000000}"/>
    <hyperlink ref="J24" location="'FF8'!A1" display="FF8" xr:uid="{00000000-0004-0000-0200-00000E000000}"/>
    <hyperlink ref="J25" location="'FF9'!A1" display="FF9" xr:uid="{00000000-0004-0000-0200-00000F000000}"/>
    <hyperlink ref="J26" location="'FF10'!A1" display="FF10" xr:uid="{00000000-0004-0000-0200-000010000000}"/>
    <hyperlink ref="J29" location="'Ar - Biogás'!A1" display="Ar - Biogás" xr:uid="{00000000-0004-0000-0200-000011000000}"/>
    <hyperlink ref="J30" location="'Água - C.Gerais'!A1" display="Água - C.Gerais" xr:uid="{00000000-0004-0000-0200-000012000000}"/>
    <hyperlink ref="J32" location="'ED2'!A1" display="ED2" xr:uid="{00000000-0004-0000-0200-000013000000}"/>
    <hyperlink ref="J33" location="'ED3'!A1" display="ED3" xr:uid="{00000000-0004-0000-0200-000014000000}"/>
    <hyperlink ref="J34" location="'ED4'!A1" display="ED4" xr:uid="{00000000-0004-0000-0200-000015000000}"/>
    <hyperlink ref="J35" location="'ED5'!A1" display="ED5" xr:uid="{00000000-0004-0000-0200-000016000000}"/>
    <hyperlink ref="J36" location="'ED6'!A1" display="ED6" xr:uid="{00000000-0004-0000-0200-000017000000}"/>
    <hyperlink ref="J37" location="'ED7'!A1" display="ED7" xr:uid="{00000000-0004-0000-0200-000018000000}"/>
    <hyperlink ref="J38" location="'ED8'!A1" display="ED8" xr:uid="{00000000-0004-0000-0200-000019000000}"/>
    <hyperlink ref="J39" location="'ED9'!A1" display="ED9" xr:uid="{00000000-0004-0000-0200-00001A000000}"/>
    <hyperlink ref="J41" location="Ruído!A1" display="Ruído" xr:uid="{00000000-0004-0000-0200-00001B000000}"/>
    <hyperlink ref="J43" location="'PDA e MTD'!A1" display="PDA e MTD" xr:uid="{00000000-0004-0000-0200-00001C000000}"/>
    <hyperlink ref="J45" location="Autoavaliação!A1" display="Autoavaliação" xr:uid="{00000000-0004-0000-0200-00001D000000}"/>
    <hyperlink ref="J31" location="'Água - Emissões_ED1'!Área_de_Impressão" display="Água - Emissões_ED1" xr:uid="{00000000-0004-0000-0200-00001E000000}"/>
    <hyperlink ref="J17" location="'Ar - Fontes Pontuais_FF1'!A1" display="Ar - Fontes Pontuais_FF1" xr:uid="{00000000-0004-0000-0200-00001F000000}"/>
    <hyperlink ref="J44" location="PRTR" display="PRTR" xr:uid="{00000000-0004-0000-0200-000020000000}"/>
    <hyperlink ref="J27" location="'Ar - Equip. convencionais'!A1" display="Ar - Equipamentos convencionais" xr:uid="{00000000-0004-0000-0200-000021000000}"/>
  </hyperlinks>
  <pageMargins left="0.7" right="0.7" top="0.75" bottom="0.75" header="0.3" footer="0.3"/>
  <pageSetup paperSize="9" scale="66" orientation="portrait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fitToPage="1"/>
  </sheetPr>
  <dimension ref="A1:AQ57"/>
  <sheetViews>
    <sheetView zoomScale="50" zoomScaleNormal="50" workbookViewId="0">
      <selection activeCell="A3" sqref="A3"/>
    </sheetView>
  </sheetViews>
  <sheetFormatPr defaultColWidth="9" defaultRowHeight="15"/>
  <cols>
    <col min="1" max="1" width="3.375" style="14" customWidth="1"/>
    <col min="2" max="2" width="12.125" style="14" customWidth="1"/>
    <col min="3" max="3" width="13.875" style="14" customWidth="1"/>
    <col min="4" max="4" width="15.625" style="14" customWidth="1"/>
    <col min="5" max="5" width="15.875" style="14" customWidth="1"/>
    <col min="6" max="6" width="18.375" style="14" customWidth="1"/>
    <col min="7" max="7" width="12.75" style="14" customWidth="1"/>
    <col min="8" max="8" width="14.875" style="14" customWidth="1"/>
    <col min="9" max="9" width="12.75" style="14" customWidth="1"/>
    <col min="10" max="10" width="8.5" style="14" customWidth="1"/>
    <col min="11" max="11" width="17.625" style="14" customWidth="1"/>
    <col min="12" max="12" width="8.5" style="14" customWidth="1"/>
    <col min="13" max="13" width="17.625" style="14" customWidth="1"/>
    <col min="14" max="14" width="8.5" style="14" customWidth="1"/>
    <col min="15" max="15" width="17.625" style="14" customWidth="1"/>
    <col min="16" max="16" width="8.5" style="14" customWidth="1"/>
    <col min="17" max="17" width="17.625" style="14" customWidth="1"/>
    <col min="18" max="18" width="8.5" style="14" customWidth="1"/>
    <col min="19" max="19" width="17.625" style="14" customWidth="1"/>
    <col min="20" max="20" width="8.5" style="14" customWidth="1"/>
    <col min="21" max="21" width="17.625" style="14" customWidth="1"/>
    <col min="22" max="22" width="8.5" style="14" customWidth="1"/>
    <col min="23" max="23" width="17.625" style="14" customWidth="1"/>
    <col min="24" max="24" width="8.5" style="14" customWidth="1"/>
    <col min="25" max="25" width="17.625" style="14" customWidth="1"/>
    <col min="26" max="26" width="8.5" style="14" customWidth="1"/>
    <col min="27" max="27" width="17.625" style="14" customWidth="1"/>
    <col min="28" max="28" width="8.5" style="14" customWidth="1"/>
    <col min="29" max="29" width="17.625" style="14" customWidth="1"/>
    <col min="30" max="30" width="8.5" style="14" customWidth="1"/>
    <col min="31" max="31" width="17.625" style="14" customWidth="1"/>
    <col min="32" max="32" width="8.5" style="14" customWidth="1"/>
    <col min="33" max="33" width="17.625" style="14" customWidth="1"/>
    <col min="34" max="34" width="9.25" style="14" hidden="1" customWidth="1"/>
    <col min="35" max="35" width="11.75" style="14" hidden="1" customWidth="1"/>
    <col min="36" max="36" width="16.375" style="14" hidden="1" customWidth="1"/>
    <col min="37" max="38" width="9" style="14" hidden="1" customWidth="1"/>
    <col min="39" max="16384" width="9" style="14"/>
  </cols>
  <sheetData>
    <row r="1" spans="1:37" ht="23.25">
      <c r="A1" s="146"/>
      <c r="B1" s="64" t="s">
        <v>632</v>
      </c>
      <c r="C1" s="146"/>
      <c r="D1" s="146"/>
      <c r="E1" s="146"/>
      <c r="F1" s="146"/>
      <c r="G1" s="65" t="s">
        <v>192</v>
      </c>
      <c r="H1" s="36">
        <f>Atividade!L3</f>
        <v>0</v>
      </c>
      <c r="I1" s="66" t="s">
        <v>141</v>
      </c>
      <c r="J1" s="36">
        <f>Atividade!I3</f>
        <v>2021</v>
      </c>
      <c r="K1" s="36"/>
      <c r="L1" s="147"/>
      <c r="M1" s="146"/>
      <c r="N1" s="146"/>
      <c r="O1" s="146"/>
      <c r="P1" s="146"/>
      <c r="Q1" s="146"/>
      <c r="R1" s="146"/>
      <c r="S1" s="146"/>
      <c r="T1" s="146"/>
      <c r="U1" s="146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40"/>
      <c r="AK1" s="40"/>
    </row>
    <row r="2" spans="1:37" ht="15.75">
      <c r="A2" s="148"/>
      <c r="B2" s="69" t="s">
        <v>193</v>
      </c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  <c r="U2" s="148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</row>
    <row r="3" spans="1:37">
      <c r="A3" s="71" t="s">
        <v>194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</row>
    <row r="4" spans="1:37">
      <c r="A4" s="71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</row>
    <row r="5" spans="1:37">
      <c r="A5" s="71"/>
      <c r="B5" s="471" t="s">
        <v>635</v>
      </c>
      <c r="C5" s="471"/>
      <c r="D5" s="471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</row>
    <row r="6" spans="1:37">
      <c r="A6" s="71"/>
      <c r="B6" s="471" t="s">
        <v>636</v>
      </c>
      <c r="C6" s="471"/>
      <c r="D6" s="471"/>
      <c r="E6" s="149"/>
      <c r="F6" s="149"/>
      <c r="G6" s="149"/>
      <c r="H6" s="149"/>
      <c r="I6" s="149"/>
      <c r="J6" s="149"/>
      <c r="K6" s="149"/>
      <c r="L6" s="149"/>
      <c r="M6" s="14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</row>
    <row r="7" spans="1:37" ht="12" customHeight="1">
      <c r="A7" s="71"/>
      <c r="B7" s="149" t="s">
        <v>661</v>
      </c>
      <c r="C7" s="149" t="s">
        <v>171</v>
      </c>
      <c r="D7" s="149" t="s">
        <v>172</v>
      </c>
      <c r="E7" s="149" t="s">
        <v>173</v>
      </c>
      <c r="F7" s="149" t="s">
        <v>174</v>
      </c>
      <c r="G7" s="149" t="s">
        <v>175</v>
      </c>
      <c r="H7" s="149" t="s">
        <v>176</v>
      </c>
      <c r="I7" s="149" t="s">
        <v>177</v>
      </c>
      <c r="J7" s="149" t="s">
        <v>178</v>
      </c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</row>
    <row r="9" spans="1:37" ht="5.25" customHeight="1">
      <c r="A9" s="19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92"/>
      <c r="O9" s="19"/>
      <c r="P9" s="19"/>
      <c r="Q9" s="19"/>
      <c r="R9" s="19"/>
      <c r="S9" s="19"/>
      <c r="T9" s="19"/>
    </row>
    <row r="10" spans="1:37" ht="27" customHeight="1">
      <c r="A10" s="108"/>
      <c r="B10" s="109" t="s">
        <v>644</v>
      </c>
      <c r="C10" s="110"/>
      <c r="D10" s="110"/>
      <c r="E10" s="110"/>
      <c r="F10" s="110"/>
      <c r="G10" s="110"/>
      <c r="H10" s="110"/>
      <c r="I10" s="110"/>
      <c r="J10" s="110"/>
      <c r="K10" s="110"/>
      <c r="L10" s="110"/>
      <c r="M10" s="110"/>
      <c r="N10" s="110"/>
      <c r="O10" s="110"/>
      <c r="P10" s="110"/>
      <c r="Q10" s="110"/>
      <c r="R10" s="110"/>
      <c r="S10" s="110"/>
      <c r="T10" s="110"/>
      <c r="U10" s="110"/>
      <c r="V10" s="110"/>
      <c r="W10" s="110"/>
      <c r="X10" s="110"/>
      <c r="Y10" s="110"/>
      <c r="Z10" s="110"/>
      <c r="AA10" s="110"/>
      <c r="AB10" s="110"/>
      <c r="AC10" s="110"/>
      <c r="AD10" s="110"/>
      <c r="AE10" s="110"/>
      <c r="AF10" s="19"/>
      <c r="AG10" s="19"/>
      <c r="AH10" s="19"/>
      <c r="AI10" s="19"/>
      <c r="AJ10" s="19"/>
      <c r="AK10" s="19"/>
    </row>
    <row r="11" spans="1:37" ht="5.25" customHeight="1">
      <c r="A11" s="19"/>
      <c r="B11" s="90"/>
      <c r="C11" s="150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</row>
    <row r="12" spans="1:37" ht="2.25" customHeight="1">
      <c r="A12" s="19"/>
      <c r="B12" s="151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</row>
    <row r="13" spans="1:37" ht="15" customHeight="1">
      <c r="A13" s="19"/>
      <c r="B13" s="149" t="s">
        <v>278</v>
      </c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</row>
    <row r="14" spans="1:37" ht="15.75">
      <c r="A14" s="19"/>
      <c r="B14" s="84" t="s">
        <v>668</v>
      </c>
      <c r="C14" s="19"/>
      <c r="D14" s="19"/>
      <c r="E14" s="19"/>
      <c r="F14" s="19"/>
      <c r="G14" s="152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</row>
    <row r="15" spans="1:37" ht="60.75" customHeight="1">
      <c r="B15" s="712" t="s">
        <v>646</v>
      </c>
      <c r="C15" s="712"/>
      <c r="D15" s="712"/>
      <c r="E15" s="695"/>
      <c r="F15" s="697"/>
      <c r="G15" s="712" t="s">
        <v>648</v>
      </c>
      <c r="H15" s="712"/>
      <c r="I15" s="125"/>
      <c r="J15" s="794" t="s">
        <v>81</v>
      </c>
      <c r="K15" s="795"/>
      <c r="L15" s="796" t="s">
        <v>82</v>
      </c>
      <c r="M15" s="795"/>
      <c r="N15" s="796" t="s">
        <v>83</v>
      </c>
      <c r="O15" s="795"/>
      <c r="P15" s="796" t="s">
        <v>84</v>
      </c>
      <c r="Q15" s="795"/>
      <c r="R15" s="796" t="s">
        <v>85</v>
      </c>
      <c r="S15" s="795"/>
      <c r="T15" s="796" t="s">
        <v>86</v>
      </c>
      <c r="U15" s="795"/>
      <c r="V15" s="796" t="s">
        <v>87</v>
      </c>
      <c r="W15" s="795"/>
      <c r="X15" s="796" t="s">
        <v>88</v>
      </c>
      <c r="Y15" s="795"/>
      <c r="Z15" s="796" t="s">
        <v>89</v>
      </c>
      <c r="AA15" s="795"/>
      <c r="AB15" s="796" t="s">
        <v>90</v>
      </c>
      <c r="AC15" s="795"/>
      <c r="AD15" s="796" t="s">
        <v>91</v>
      </c>
      <c r="AE15" s="795"/>
      <c r="AF15" s="796" t="s">
        <v>92</v>
      </c>
      <c r="AG15" s="797"/>
      <c r="AH15" s="154" t="s">
        <v>649</v>
      </c>
    </row>
    <row r="16" spans="1:37" ht="39" customHeight="1">
      <c r="B16" s="712" t="s">
        <v>650</v>
      </c>
      <c r="C16" s="712"/>
      <c r="D16" s="712"/>
      <c r="E16" s="712"/>
      <c r="F16" s="805" t="str">
        <f>IF(AK16=TRUE,SUM(J16:AG16),"Caso não disponha dos volumes mensais insira o volume total descarregado na célula I15")</f>
        <v>Caso não disponha dos volumes mensais insira o volume total descarregado na célula I15</v>
      </c>
      <c r="G16" s="806"/>
      <c r="H16" s="155" t="s">
        <v>651</v>
      </c>
      <c r="I16" s="153" t="s">
        <v>652</v>
      </c>
      <c r="J16" s="800"/>
      <c r="K16" s="801"/>
      <c r="L16" s="811"/>
      <c r="M16" s="812"/>
      <c r="N16" s="811"/>
      <c r="O16" s="812"/>
      <c r="P16" s="811"/>
      <c r="Q16" s="812"/>
      <c r="R16" s="811"/>
      <c r="S16" s="812"/>
      <c r="T16" s="811"/>
      <c r="U16" s="812"/>
      <c r="V16" s="811"/>
      <c r="W16" s="812"/>
      <c r="X16" s="811"/>
      <c r="Y16" s="812"/>
      <c r="Z16" s="811"/>
      <c r="AA16" s="812"/>
      <c r="AB16" s="811"/>
      <c r="AC16" s="812"/>
      <c r="AD16" s="811"/>
      <c r="AE16" s="812"/>
      <c r="AF16" s="811"/>
      <c r="AG16" s="813"/>
      <c r="AH16" s="156" t="str">
        <f>IFERROR((AVERAGEIF(K16:AG16,"&gt;0")),"")</f>
        <v/>
      </c>
      <c r="AK16" s="157" t="b">
        <f>IF(AND(J16&gt;0,L16&gt;0,N16&gt;0,P16&gt;0,R16&gt;0,T16&gt;0,V16&gt;0,X16&gt;0,Z16&gt;0,AB16&gt;0,AD16&gt;0,AF16&gt;0),TRUE,FALSE)</f>
        <v>0</v>
      </c>
    </row>
    <row r="17" spans="2:43" ht="47.25" customHeight="1">
      <c r="B17" s="712"/>
      <c r="C17" s="712"/>
      <c r="D17" s="712"/>
      <c r="E17" s="712"/>
      <c r="F17" s="807"/>
      <c r="G17" s="808"/>
      <c r="H17" s="155" t="s">
        <v>653</v>
      </c>
      <c r="I17" s="153" t="s">
        <v>654</v>
      </c>
      <c r="J17" s="809"/>
      <c r="K17" s="810"/>
      <c r="L17" s="802"/>
      <c r="M17" s="803"/>
      <c r="N17" s="802"/>
      <c r="O17" s="803"/>
      <c r="P17" s="802"/>
      <c r="Q17" s="803"/>
      <c r="R17" s="802"/>
      <c r="S17" s="803"/>
      <c r="T17" s="802"/>
      <c r="U17" s="803"/>
      <c r="V17" s="802"/>
      <c r="W17" s="803"/>
      <c r="X17" s="802"/>
      <c r="Y17" s="803"/>
      <c r="Z17" s="802"/>
      <c r="AA17" s="803"/>
      <c r="AB17" s="802"/>
      <c r="AC17" s="803"/>
      <c r="AD17" s="802"/>
      <c r="AE17" s="803"/>
      <c r="AF17" s="802"/>
      <c r="AG17" s="804"/>
      <c r="AH17" s="156" t="str">
        <f>IFERROR(AVERAGEIF(K17:AG17,"&gt;0"),"")</f>
        <v/>
      </c>
    </row>
    <row r="18" spans="2:43" ht="17.25" hidden="1" customHeight="1">
      <c r="B18" s="19"/>
      <c r="C18" s="158" t="s">
        <v>655</v>
      </c>
      <c r="D18" s="159" t="s">
        <v>654</v>
      </c>
      <c r="E18" s="159"/>
      <c r="F18" s="160"/>
      <c r="G18" s="468" t="s">
        <v>656</v>
      </c>
      <c r="H18" s="161"/>
      <c r="I18" s="469" t="s">
        <v>656</v>
      </c>
      <c r="J18" s="161"/>
      <c r="K18" s="162">
        <f>24*31</f>
        <v>744</v>
      </c>
      <c r="L18" s="162"/>
      <c r="M18" s="162">
        <f>24*28</f>
        <v>672</v>
      </c>
      <c r="N18" s="162"/>
      <c r="O18" s="162">
        <f>24*31</f>
        <v>744</v>
      </c>
      <c r="P18" s="162"/>
      <c r="Q18" s="162">
        <f>24*30</f>
        <v>720</v>
      </c>
      <c r="R18" s="162"/>
      <c r="S18" s="162">
        <f>24*31</f>
        <v>744</v>
      </c>
      <c r="T18" s="162"/>
      <c r="U18" s="162">
        <f>24*30</f>
        <v>720</v>
      </c>
      <c r="V18" s="162"/>
      <c r="W18" s="162">
        <f>27*31</f>
        <v>837</v>
      </c>
      <c r="X18" s="162"/>
      <c r="Y18" s="162">
        <f>24*31</f>
        <v>744</v>
      </c>
      <c r="Z18" s="162"/>
      <c r="AA18" s="162">
        <f>24*30</f>
        <v>720</v>
      </c>
      <c r="AB18" s="162"/>
      <c r="AC18" s="162">
        <f>24*31</f>
        <v>744</v>
      </c>
      <c r="AD18" s="162"/>
      <c r="AE18" s="162">
        <f>24*30</f>
        <v>720</v>
      </c>
      <c r="AF18" s="162"/>
      <c r="AG18" s="162">
        <f>24*31</f>
        <v>744</v>
      </c>
      <c r="AH18" s="163">
        <f>(AVERAGEIF(K18:AG18,"&gt;0"))</f>
        <v>737.75</v>
      </c>
    </row>
    <row r="19" spans="2:43" ht="78" customHeight="1">
      <c r="B19" s="164" t="s">
        <v>355</v>
      </c>
      <c r="C19" s="164" t="s">
        <v>356</v>
      </c>
      <c r="D19" s="164" t="s">
        <v>224</v>
      </c>
      <c r="E19" s="164" t="s">
        <v>657</v>
      </c>
      <c r="F19" s="165" t="s">
        <v>658</v>
      </c>
      <c r="G19" s="165" t="s">
        <v>659</v>
      </c>
      <c r="H19" s="166" t="s">
        <v>357</v>
      </c>
      <c r="I19" s="167" t="s">
        <v>660</v>
      </c>
      <c r="J19" s="168" t="s">
        <v>362</v>
      </c>
      <c r="K19" s="169" t="s">
        <v>81</v>
      </c>
      <c r="L19" s="168" t="s">
        <v>362</v>
      </c>
      <c r="M19" s="169" t="s">
        <v>82</v>
      </c>
      <c r="N19" s="168" t="s">
        <v>362</v>
      </c>
      <c r="O19" s="169" t="s">
        <v>83</v>
      </c>
      <c r="P19" s="168" t="s">
        <v>362</v>
      </c>
      <c r="Q19" s="169" t="s">
        <v>84</v>
      </c>
      <c r="R19" s="168" t="s">
        <v>362</v>
      </c>
      <c r="S19" s="169" t="s">
        <v>85</v>
      </c>
      <c r="T19" s="168" t="s">
        <v>362</v>
      </c>
      <c r="U19" s="169" t="s">
        <v>86</v>
      </c>
      <c r="V19" s="168" t="s">
        <v>362</v>
      </c>
      <c r="W19" s="169" t="s">
        <v>87</v>
      </c>
      <c r="X19" s="168" t="s">
        <v>362</v>
      </c>
      <c r="Y19" s="169" t="s">
        <v>88</v>
      </c>
      <c r="Z19" s="168" t="s">
        <v>362</v>
      </c>
      <c r="AA19" s="169" t="s">
        <v>89</v>
      </c>
      <c r="AB19" s="168" t="s">
        <v>362</v>
      </c>
      <c r="AC19" s="169" t="s">
        <v>90</v>
      </c>
      <c r="AD19" s="168" t="s">
        <v>362</v>
      </c>
      <c r="AE19" s="169" t="s">
        <v>91</v>
      </c>
      <c r="AF19" s="168" t="s">
        <v>362</v>
      </c>
      <c r="AG19" s="169" t="s">
        <v>92</v>
      </c>
      <c r="AH19" s="165" t="s">
        <v>649</v>
      </c>
      <c r="AK19" s="157"/>
      <c r="AL19" s="157"/>
      <c r="AM19" s="157"/>
      <c r="AN19" s="157"/>
      <c r="AO19" s="157"/>
      <c r="AP19" s="157"/>
      <c r="AQ19" s="157"/>
    </row>
    <row r="20" spans="2:43" ht="27.75" customHeight="1">
      <c r="B20" s="170" t="s">
        <v>214</v>
      </c>
      <c r="C20" s="171"/>
      <c r="D20" s="172" t="s">
        <v>214</v>
      </c>
      <c r="E20" s="171"/>
      <c r="F20" s="173" t="str">
        <f t="shared" ref="F20:F54" si="0">IFERROR(IF(AK20=TRUE,IF(OR($J$16=0,$L$16=0,$N$16=0,$P$16=0,$R$16=0,$T$16=0,$V$16=0,$X$16=0,$Z$16=0,$AB$16=0,$AD$16=0,$AF$16=0,AJ20=0,K20=0,M20=0,O20=0,Q20=0,S20=0,U20=0,W20=0,Y20=0,AA20=0,AC20=0,AE20=0,AG20=0),"-",AJ20/(IF(D20="mg/l",1000,IF(D20="ng/l",1000000000,IF(D20="µg/l",1000000,))))),"-"),"-")</f>
        <v>-</v>
      </c>
      <c r="G20" s="173" t="str">
        <f>IFERROR(IF(AK20=FALSE,IF($I$15=0,AI20*($F$16)/(IF(D20="mg/l",1000,IF(D20="ng/l",1000000000,IF(D20="µg/l",1000000,)))),AI20*$I$15/(IF(D20="mg/l",1000,IF(D20="ng/l",1000000000,IF(D20="µg/l",1000000,))))),"-"),"-")</f>
        <v>-</v>
      </c>
      <c r="H20" s="174"/>
      <c r="I20" s="175"/>
      <c r="J20" s="176"/>
      <c r="K20" s="174"/>
      <c r="L20" s="176"/>
      <c r="M20" s="174"/>
      <c r="N20" s="176"/>
      <c r="O20" s="174"/>
      <c r="P20" s="176"/>
      <c r="Q20" s="174"/>
      <c r="R20" s="176"/>
      <c r="S20" s="174"/>
      <c r="T20" s="176"/>
      <c r="U20" s="174"/>
      <c r="V20" s="176"/>
      <c r="W20" s="174"/>
      <c r="X20" s="176"/>
      <c r="Y20" s="174"/>
      <c r="Z20" s="176"/>
      <c r="AA20" s="174"/>
      <c r="AB20" s="176"/>
      <c r="AC20" s="174"/>
      <c r="AD20" s="176"/>
      <c r="AE20" s="174"/>
      <c r="AF20" s="176"/>
      <c r="AG20" s="174"/>
      <c r="AH20" s="14">
        <f t="shared" ref="AH20:AH54" si="1">K20*IF(J20="&lt;LQ",(1/2),(IF(J20="&lt;Ld",0,1)))+M20*IF(L20="&lt;LQ",(1/2),(IF(L20="&lt;Ld",0,1)))+O20*IF(N20="&lt;LQ",(1/2),(IF(N20="&lt;Ld",0,1)))+Q20*IF(P20="&lt;LQ",(1/2),(IF(P20="&lt;Ld",0,1)))+S20*IF(R20="&lt;LQ",(1/2),(IF(R20="&lt;Ld",0,1)))+U20*IF(T20="&lt;LQ",(1/2),(IF(T20="&lt;Ld",0,1)))+W20*IF(V20="&lt;LQ",(1/2),(IF(V20="&lt;Ld",0,1)))+Y20*IF(X20="&lt;LQ",(1/2),(IF(X20="&lt;Ld",0,1)))+AA20*IF(Z20="&lt;LQ",(1/2),(IF(Z20="&lt;Ld",0,1)))+AC20*IF(AB20="&lt;LQ",(1/2),(IF(AB20="&lt;Ld",0,1)))+AE20*IF(AD20="&lt;LQ",(1/2),(IF(AD20="&lt;Ld",0,1)))+AG20*IF(AF20="&lt;LQ",(1/2),(IF(AF20="&lt;Ld",0,1)))</f>
        <v>0</v>
      </c>
      <c r="AI20" s="14" t="e">
        <f t="shared" ref="AI20:AI54" si="2">AH20/COUNT(J20:AG20)</f>
        <v>#DIV/0!</v>
      </c>
      <c r="AJ20" s="14">
        <f>K20*$J$16*IF(J20="&lt;LQ",(1/2),(IF(J20="&lt;Ld",0,1)))+M20*$L$16*IF(L20="&lt;LQ",(1/2),(IF(L20="&lt;Ld",0,1)))+O20*$N$16*IF(N20="&lt;LQ",(1/2),(IF(N20="&lt;Ld",0,1)))+Q20*$P$16*IF(P20="&lt;LQ",(1/2),(IF(P20="&lt;Ld",0,1)))+S20*$R$16*IF(R20="&lt;LQ",(1/2),(IF(R20="&lt;Ld",0,1)))+U20*$T$16*IF(T20="&lt;LQ",(1/2),(IF(T20="&lt;Ld",0,1)))+W20*$V$16*IF(V20="&lt;LQ",(1/2),(IF(V20="&lt;Ld",0,1)))+Y20*$X$16*IF(X20="&lt;LQ",(1/2),(IF(X20="&lt;Ld",0,1)))+AA20*$Z$16*IF(Z20="&lt;LQ",(1/2),(IF(Z20="&lt;Ld",0,1)))+AC20*$AB$16*IF(AB20="&lt;LQ",(1/2),(IF(AB20="&lt;Ld",0,1)))+AE20*$AD$16*IF(AD20="&lt;LQ",(1/2),(IF(AD20="&lt;Ld",0,1)))+AG20*$AF$16*IF(AF20="&lt;LQ",(1/2),(IF(AF20="&lt;Ld",0,1)))</f>
        <v>0</v>
      </c>
      <c r="AK20" s="157" t="b">
        <f>IF(AND(K20&gt;0,M20&gt;0,O20&gt;0,Q20&gt;0,S20&gt;0,U20&gt;0,W20&gt;0,Y20&gt;0,AA20&gt;0,AC20&gt;0,AE20&gt;0,AG20&gt;0),TRUE,FALSE)</f>
        <v>0</v>
      </c>
      <c r="AL20" s="157" t="str">
        <f>IF(AK20=TRUE,IF(OR($J$16=0,$L$16=0,$N$16=0,$P$16=0,$R$16=0,$T$16=0,$V$16=0,$X$16=0,$Z$16=0,$AB$16=0,$AD$16=0,$AF$16=0,AJ20=0,K20=0,M20=0,O20=0,Q20=0,S20=0,U20=0,W20=0,Y20=0,AA20=0,AC20=0,AE20=0,AG20=0),"-",AJ20/(IF(D20="mg/l",1000,IF(D20="ng/l",1000000000,IF(D20="µg/l",1000000,))))),"-")</f>
        <v>-</v>
      </c>
      <c r="AM20" s="157"/>
      <c r="AN20" s="157"/>
      <c r="AO20" s="157"/>
      <c r="AP20" s="157"/>
      <c r="AQ20" s="157"/>
    </row>
    <row r="21" spans="2:43" ht="27.75" customHeight="1">
      <c r="B21" s="170" t="s">
        <v>214</v>
      </c>
      <c r="C21" s="171"/>
      <c r="D21" s="172" t="s">
        <v>214</v>
      </c>
      <c r="E21" s="171"/>
      <c r="F21" s="173" t="str">
        <f t="shared" si="0"/>
        <v>-</v>
      </c>
      <c r="G21" s="173" t="str">
        <f t="shared" ref="G21:G54" si="3">IFERROR(IF(AK21=FALSE,IF($I$15=0,AI21*($F$16)/(IF(D21="mg/l",1000,IF(D21="ng/l",1000000000,IF(D21="µg/l",1000000,)))),AI21*$I$15/(IF(D21="mg/l",1000,IF(D21="ng/l",1000000000,IF(D21="µg/l",1000000,))))),"-"),"-")</f>
        <v>-</v>
      </c>
      <c r="H21" s="174"/>
      <c r="I21" s="174"/>
      <c r="J21" s="176"/>
      <c r="K21" s="174"/>
      <c r="L21" s="176"/>
      <c r="M21" s="177"/>
      <c r="N21" s="176"/>
      <c r="O21" s="174"/>
      <c r="P21" s="176"/>
      <c r="Q21" s="174"/>
      <c r="R21" s="176"/>
      <c r="S21" s="174"/>
      <c r="T21" s="176"/>
      <c r="U21" s="174"/>
      <c r="V21" s="176"/>
      <c r="W21" s="174"/>
      <c r="X21" s="176"/>
      <c r="Y21" s="174"/>
      <c r="Z21" s="176"/>
      <c r="AA21" s="174"/>
      <c r="AB21" s="176"/>
      <c r="AC21" s="174"/>
      <c r="AD21" s="176"/>
      <c r="AE21" s="174"/>
      <c r="AF21" s="176"/>
      <c r="AG21" s="174"/>
      <c r="AH21" s="14">
        <f t="shared" si="1"/>
        <v>0</v>
      </c>
      <c r="AI21" s="14" t="e">
        <f t="shared" si="2"/>
        <v>#DIV/0!</v>
      </c>
      <c r="AJ21" s="14">
        <f t="shared" ref="AJ21:AJ54" si="4">K21*$J$16*IF(J21="&lt;LQ",(1/2),(IF(J21="&lt;Ld",0,1)))+M21*$L$16*IF(L21="&lt;LQ",(1/2),(IF(L21="&lt;Ld",0,1)))+O21*$N$16*IF(N21="&lt;LQ",(1/2),(IF(N21="&lt;Ld",0,1)))+Q21*$P$16*IF(P21="&lt;LQ",(1/2),(IF(P21="&lt;Ld",0,1)))+S21*$R$16*IF(R21="&lt;LQ",(1/2),(IF(R21="&lt;Ld",0,1)))+U21*$T$16*IF(T21="&lt;LQ",(1/2),(IF(T21="&lt;Ld",0,1)))+W21*$V$16*IF(V21="&lt;LQ",(1/2),(IF(V21="&lt;Ld",0,1)))+Y21*$X$16*IF(X21="&lt;LQ",(1/2),(IF(X21="&lt;Ld",0,1)))+AA21*$Z$16*IF(Z21="&lt;LQ",(1/2),(IF(Z21="&lt;Ld",0,1)))+AC21*$AB$16*IF(AB21="&lt;LQ",(1/2),(IF(AB21="&lt;Ld",0,1)))+AE21*$AD$16*IF(AD21="&lt;LQ",(1/2),(IF(AD21="&lt;Ld",0,1)))+AG21*$AF$16*IF(AF21="&lt;LQ",(1/2),(IF(AF21="&lt;Ld",0,1)))</f>
        <v>0</v>
      </c>
      <c r="AK21" s="157" t="b">
        <f t="shared" ref="AK21:AK54" si="5">IF(AND(K21&gt;0,M21&gt;0,O21&gt;0,Q21&gt;0,S21&gt;0,U21&gt;0,W21&gt;0,Y21&gt;0,AA21&gt;0,AC21&gt;0,AE21&gt;0,AG21&gt;0),TRUE,FALSE)</f>
        <v>0</v>
      </c>
      <c r="AL21" s="157" t="str">
        <f t="shared" ref="AL21:AL27" si="6">IF(AK21=TRUE,IF(OR($J$16=0,$L$16=0,$N$16=0,$P$16=0,$R$16=0,$T$16=0,$V$16=0,$X$16=0,$Z$16=0,$AB$16=0,$AD$16=0,$AF$16=0,AJ21=0,K21=0,M21=0,O21=0,Q21=0,S21=0,U21=0,W21=0,Y21=0,AA21=0,AC21=0,AE21=0,AG21=0),"-",AJ21/(IF(D21="mg/l",1000,IF(D21="ng/l",1000000000,IF(D21="µg/l",1000000,))))),"-")</f>
        <v>-</v>
      </c>
      <c r="AM21" s="157"/>
      <c r="AN21" s="157"/>
      <c r="AO21" s="157"/>
      <c r="AP21" s="157"/>
      <c r="AQ21" s="157"/>
    </row>
    <row r="22" spans="2:43" ht="27.75" customHeight="1">
      <c r="B22" s="170" t="s">
        <v>214</v>
      </c>
      <c r="C22" s="171"/>
      <c r="D22" s="172" t="s">
        <v>214</v>
      </c>
      <c r="E22" s="171"/>
      <c r="F22" s="173" t="str">
        <f t="shared" si="0"/>
        <v>-</v>
      </c>
      <c r="G22" s="173" t="str">
        <f t="shared" si="3"/>
        <v>-</v>
      </c>
      <c r="H22" s="174"/>
      <c r="I22" s="174"/>
      <c r="J22" s="176"/>
      <c r="K22" s="174"/>
      <c r="L22" s="176"/>
      <c r="M22" s="174"/>
      <c r="N22" s="176"/>
      <c r="O22" s="174"/>
      <c r="P22" s="176"/>
      <c r="Q22" s="174"/>
      <c r="R22" s="176"/>
      <c r="S22" s="174"/>
      <c r="T22" s="176"/>
      <c r="U22" s="174"/>
      <c r="V22" s="176"/>
      <c r="W22" s="174"/>
      <c r="X22" s="176"/>
      <c r="Y22" s="174"/>
      <c r="Z22" s="176"/>
      <c r="AA22" s="174"/>
      <c r="AB22" s="176"/>
      <c r="AC22" s="174"/>
      <c r="AD22" s="176"/>
      <c r="AE22" s="174"/>
      <c r="AF22" s="176"/>
      <c r="AG22" s="174"/>
      <c r="AH22" s="14">
        <f t="shared" si="1"/>
        <v>0</v>
      </c>
      <c r="AI22" s="14" t="e">
        <f t="shared" si="2"/>
        <v>#DIV/0!</v>
      </c>
      <c r="AJ22" s="14">
        <f t="shared" si="4"/>
        <v>0</v>
      </c>
      <c r="AK22" s="157" t="b">
        <f t="shared" si="5"/>
        <v>0</v>
      </c>
      <c r="AL22" s="157" t="str">
        <f t="shared" si="6"/>
        <v>-</v>
      </c>
      <c r="AM22" s="157"/>
      <c r="AN22" s="157"/>
      <c r="AO22" s="157"/>
      <c r="AP22" s="157"/>
      <c r="AQ22" s="157"/>
    </row>
    <row r="23" spans="2:43" ht="27.75" customHeight="1">
      <c r="B23" s="170" t="s">
        <v>214</v>
      </c>
      <c r="C23" s="171"/>
      <c r="D23" s="172" t="s">
        <v>214</v>
      </c>
      <c r="E23" s="171"/>
      <c r="F23" s="173" t="str">
        <f t="shared" si="0"/>
        <v>-</v>
      </c>
      <c r="G23" s="173" t="str">
        <f t="shared" si="3"/>
        <v>-</v>
      </c>
      <c r="H23" s="174"/>
      <c r="I23" s="174"/>
      <c r="J23" s="176"/>
      <c r="K23" s="174"/>
      <c r="L23" s="176"/>
      <c r="M23" s="174"/>
      <c r="N23" s="176"/>
      <c r="O23" s="174"/>
      <c r="P23" s="176"/>
      <c r="Q23" s="174"/>
      <c r="R23" s="176"/>
      <c r="S23" s="174"/>
      <c r="T23" s="176"/>
      <c r="U23" s="174"/>
      <c r="V23" s="176"/>
      <c r="W23" s="174"/>
      <c r="X23" s="176"/>
      <c r="Y23" s="174"/>
      <c r="Z23" s="176"/>
      <c r="AA23" s="174"/>
      <c r="AB23" s="176"/>
      <c r="AC23" s="174"/>
      <c r="AD23" s="176"/>
      <c r="AE23" s="174"/>
      <c r="AF23" s="176"/>
      <c r="AG23" s="174"/>
      <c r="AH23" s="14">
        <f t="shared" si="1"/>
        <v>0</v>
      </c>
      <c r="AI23" s="14" t="e">
        <f t="shared" si="2"/>
        <v>#DIV/0!</v>
      </c>
      <c r="AJ23" s="14">
        <f t="shared" si="4"/>
        <v>0</v>
      </c>
      <c r="AK23" s="157" t="b">
        <f t="shared" si="5"/>
        <v>0</v>
      </c>
      <c r="AL23" s="157" t="str">
        <f t="shared" si="6"/>
        <v>-</v>
      </c>
      <c r="AM23" s="157"/>
      <c r="AN23" s="157"/>
      <c r="AO23" s="157"/>
      <c r="AP23" s="157"/>
      <c r="AQ23" s="157"/>
    </row>
    <row r="24" spans="2:43" ht="27.75" customHeight="1">
      <c r="B24" s="170" t="s">
        <v>214</v>
      </c>
      <c r="C24" s="171"/>
      <c r="D24" s="172" t="s">
        <v>214</v>
      </c>
      <c r="E24" s="171"/>
      <c r="F24" s="173" t="str">
        <f t="shared" si="0"/>
        <v>-</v>
      </c>
      <c r="G24" s="173" t="str">
        <f t="shared" si="3"/>
        <v>-</v>
      </c>
      <c r="H24" s="174"/>
      <c r="I24" s="174"/>
      <c r="J24" s="176"/>
      <c r="K24" s="174"/>
      <c r="L24" s="176"/>
      <c r="M24" s="174"/>
      <c r="N24" s="176"/>
      <c r="O24" s="174"/>
      <c r="P24" s="176"/>
      <c r="Q24" s="174"/>
      <c r="R24" s="176"/>
      <c r="S24" s="174"/>
      <c r="T24" s="176"/>
      <c r="U24" s="174"/>
      <c r="V24" s="176"/>
      <c r="W24" s="174"/>
      <c r="X24" s="176"/>
      <c r="Y24" s="174"/>
      <c r="Z24" s="176"/>
      <c r="AA24" s="174"/>
      <c r="AB24" s="176"/>
      <c r="AC24" s="174"/>
      <c r="AD24" s="176"/>
      <c r="AE24" s="174"/>
      <c r="AF24" s="176"/>
      <c r="AG24" s="174"/>
      <c r="AH24" s="14">
        <f t="shared" si="1"/>
        <v>0</v>
      </c>
      <c r="AI24" s="14" t="e">
        <f t="shared" si="2"/>
        <v>#DIV/0!</v>
      </c>
      <c r="AJ24" s="14">
        <f t="shared" si="4"/>
        <v>0</v>
      </c>
      <c r="AK24" s="157" t="b">
        <f t="shared" si="5"/>
        <v>0</v>
      </c>
      <c r="AL24" s="157" t="str">
        <f t="shared" si="6"/>
        <v>-</v>
      </c>
      <c r="AM24" s="157"/>
      <c r="AN24" s="157"/>
      <c r="AO24" s="157"/>
      <c r="AP24" s="157"/>
      <c r="AQ24" s="157"/>
    </row>
    <row r="25" spans="2:43" ht="27.75" customHeight="1">
      <c r="B25" s="170" t="s">
        <v>214</v>
      </c>
      <c r="C25" s="171"/>
      <c r="D25" s="172" t="s">
        <v>214</v>
      </c>
      <c r="E25" s="171"/>
      <c r="F25" s="173" t="str">
        <f t="shared" si="0"/>
        <v>-</v>
      </c>
      <c r="G25" s="173" t="str">
        <f t="shared" si="3"/>
        <v>-</v>
      </c>
      <c r="H25" s="174"/>
      <c r="I25" s="174"/>
      <c r="J25" s="176"/>
      <c r="K25" s="174"/>
      <c r="L25" s="176"/>
      <c r="M25" s="174"/>
      <c r="N25" s="176"/>
      <c r="O25" s="174"/>
      <c r="P25" s="176"/>
      <c r="Q25" s="174"/>
      <c r="R25" s="176"/>
      <c r="S25" s="174"/>
      <c r="T25" s="176"/>
      <c r="U25" s="174"/>
      <c r="V25" s="176"/>
      <c r="W25" s="174"/>
      <c r="X25" s="176"/>
      <c r="Y25" s="174"/>
      <c r="Z25" s="176"/>
      <c r="AA25" s="174"/>
      <c r="AB25" s="176"/>
      <c r="AC25" s="174"/>
      <c r="AD25" s="176"/>
      <c r="AE25" s="174"/>
      <c r="AF25" s="176"/>
      <c r="AG25" s="174"/>
      <c r="AH25" s="14">
        <f t="shared" si="1"/>
        <v>0</v>
      </c>
      <c r="AI25" s="14" t="e">
        <f t="shared" si="2"/>
        <v>#DIV/0!</v>
      </c>
      <c r="AJ25" s="14">
        <f t="shared" si="4"/>
        <v>0</v>
      </c>
      <c r="AK25" s="157" t="b">
        <f t="shared" si="5"/>
        <v>0</v>
      </c>
      <c r="AL25" s="157" t="str">
        <f t="shared" si="6"/>
        <v>-</v>
      </c>
      <c r="AM25" s="157"/>
      <c r="AN25" s="157"/>
      <c r="AO25" s="157"/>
      <c r="AP25" s="157"/>
      <c r="AQ25" s="157"/>
    </row>
    <row r="26" spans="2:43" ht="27.75" customHeight="1">
      <c r="B26" s="170" t="s">
        <v>214</v>
      </c>
      <c r="C26" s="171"/>
      <c r="D26" s="172" t="s">
        <v>214</v>
      </c>
      <c r="E26" s="171"/>
      <c r="F26" s="173" t="str">
        <f t="shared" si="0"/>
        <v>-</v>
      </c>
      <c r="G26" s="173" t="str">
        <f t="shared" si="3"/>
        <v>-</v>
      </c>
      <c r="H26" s="174"/>
      <c r="I26" s="174"/>
      <c r="J26" s="176"/>
      <c r="K26" s="174"/>
      <c r="L26" s="176"/>
      <c r="M26" s="174"/>
      <c r="N26" s="176"/>
      <c r="O26" s="174"/>
      <c r="P26" s="176"/>
      <c r="Q26" s="174"/>
      <c r="R26" s="176"/>
      <c r="S26" s="174"/>
      <c r="T26" s="176"/>
      <c r="U26" s="174"/>
      <c r="V26" s="176"/>
      <c r="W26" s="174"/>
      <c r="X26" s="176"/>
      <c r="Y26" s="174"/>
      <c r="Z26" s="176"/>
      <c r="AA26" s="174"/>
      <c r="AB26" s="176"/>
      <c r="AC26" s="174"/>
      <c r="AD26" s="176"/>
      <c r="AE26" s="174"/>
      <c r="AF26" s="176"/>
      <c r="AG26" s="174"/>
      <c r="AH26" s="14">
        <f t="shared" si="1"/>
        <v>0</v>
      </c>
      <c r="AI26" s="14" t="e">
        <f t="shared" si="2"/>
        <v>#DIV/0!</v>
      </c>
      <c r="AJ26" s="14">
        <f t="shared" si="4"/>
        <v>0</v>
      </c>
      <c r="AK26" s="157" t="b">
        <f t="shared" si="5"/>
        <v>0</v>
      </c>
      <c r="AL26" s="157" t="str">
        <f t="shared" si="6"/>
        <v>-</v>
      </c>
      <c r="AM26" s="157"/>
      <c r="AN26" s="157"/>
      <c r="AO26" s="157"/>
      <c r="AP26" s="157"/>
      <c r="AQ26" s="157"/>
    </row>
    <row r="27" spans="2:43" ht="27.75" customHeight="1">
      <c r="B27" s="170" t="s">
        <v>214</v>
      </c>
      <c r="C27" s="171"/>
      <c r="D27" s="172" t="s">
        <v>214</v>
      </c>
      <c r="E27" s="171"/>
      <c r="F27" s="173" t="str">
        <f t="shared" si="0"/>
        <v>-</v>
      </c>
      <c r="G27" s="173" t="str">
        <f t="shared" si="3"/>
        <v>-</v>
      </c>
      <c r="H27" s="174"/>
      <c r="I27" s="174"/>
      <c r="J27" s="176"/>
      <c r="K27" s="174"/>
      <c r="L27" s="176"/>
      <c r="M27" s="174"/>
      <c r="N27" s="176"/>
      <c r="O27" s="174"/>
      <c r="P27" s="176"/>
      <c r="Q27" s="174"/>
      <c r="R27" s="176"/>
      <c r="S27" s="174"/>
      <c r="T27" s="176"/>
      <c r="U27" s="174"/>
      <c r="V27" s="176"/>
      <c r="W27" s="174"/>
      <c r="X27" s="176"/>
      <c r="Y27" s="174"/>
      <c r="Z27" s="176"/>
      <c r="AA27" s="174"/>
      <c r="AB27" s="176"/>
      <c r="AC27" s="174"/>
      <c r="AD27" s="176"/>
      <c r="AE27" s="174"/>
      <c r="AF27" s="176"/>
      <c r="AG27" s="174"/>
      <c r="AH27" s="14">
        <f t="shared" si="1"/>
        <v>0</v>
      </c>
      <c r="AI27" s="14" t="e">
        <f t="shared" si="2"/>
        <v>#DIV/0!</v>
      </c>
      <c r="AJ27" s="14">
        <f t="shared" si="4"/>
        <v>0</v>
      </c>
      <c r="AK27" s="157" t="b">
        <f t="shared" si="5"/>
        <v>0</v>
      </c>
      <c r="AL27" s="157" t="str">
        <f t="shared" si="6"/>
        <v>-</v>
      </c>
      <c r="AM27" s="157"/>
      <c r="AN27" s="157"/>
      <c r="AO27" s="157"/>
      <c r="AP27" s="157"/>
      <c r="AQ27" s="157"/>
    </row>
    <row r="28" spans="2:43" ht="27.75" customHeight="1">
      <c r="B28" s="170" t="s">
        <v>214</v>
      </c>
      <c r="C28" s="171"/>
      <c r="D28" s="172" t="s">
        <v>214</v>
      </c>
      <c r="E28" s="171"/>
      <c r="F28" s="173" t="str">
        <f t="shared" si="0"/>
        <v>-</v>
      </c>
      <c r="G28" s="173" t="str">
        <f t="shared" si="3"/>
        <v>-</v>
      </c>
      <c r="H28" s="174"/>
      <c r="I28" s="174"/>
      <c r="J28" s="176"/>
      <c r="K28" s="174"/>
      <c r="L28" s="176"/>
      <c r="M28" s="174"/>
      <c r="N28" s="176"/>
      <c r="O28" s="174"/>
      <c r="P28" s="176"/>
      <c r="Q28" s="174"/>
      <c r="R28" s="176"/>
      <c r="S28" s="174"/>
      <c r="T28" s="176"/>
      <c r="U28" s="174"/>
      <c r="V28" s="176"/>
      <c r="W28" s="174"/>
      <c r="X28" s="176"/>
      <c r="Y28" s="174"/>
      <c r="Z28" s="176"/>
      <c r="AA28" s="174"/>
      <c r="AB28" s="176"/>
      <c r="AC28" s="174"/>
      <c r="AD28" s="176"/>
      <c r="AE28" s="174"/>
      <c r="AF28" s="176"/>
      <c r="AG28" s="174"/>
      <c r="AH28" s="14">
        <f t="shared" si="1"/>
        <v>0</v>
      </c>
      <c r="AI28" s="14" t="e">
        <f t="shared" si="2"/>
        <v>#DIV/0!</v>
      </c>
      <c r="AJ28" s="14">
        <f t="shared" si="4"/>
        <v>0</v>
      </c>
      <c r="AK28" s="157" t="b">
        <f t="shared" si="5"/>
        <v>0</v>
      </c>
      <c r="AL28" s="157"/>
      <c r="AM28" s="157"/>
      <c r="AN28" s="157"/>
      <c r="AO28" s="157"/>
      <c r="AP28" s="157"/>
      <c r="AQ28" s="157"/>
    </row>
    <row r="29" spans="2:43" ht="27.75" customHeight="1">
      <c r="B29" s="170" t="s">
        <v>214</v>
      </c>
      <c r="C29" s="171"/>
      <c r="D29" s="172" t="s">
        <v>214</v>
      </c>
      <c r="E29" s="171"/>
      <c r="F29" s="173" t="str">
        <f t="shared" si="0"/>
        <v>-</v>
      </c>
      <c r="G29" s="173" t="str">
        <f t="shared" si="3"/>
        <v>-</v>
      </c>
      <c r="H29" s="174"/>
      <c r="I29" s="174"/>
      <c r="J29" s="176"/>
      <c r="K29" s="174"/>
      <c r="L29" s="176"/>
      <c r="M29" s="174"/>
      <c r="N29" s="176"/>
      <c r="O29" s="174"/>
      <c r="P29" s="176"/>
      <c r="Q29" s="174"/>
      <c r="R29" s="176"/>
      <c r="S29" s="174"/>
      <c r="T29" s="176"/>
      <c r="U29" s="174"/>
      <c r="V29" s="176"/>
      <c r="W29" s="174"/>
      <c r="X29" s="176"/>
      <c r="Y29" s="174"/>
      <c r="Z29" s="176"/>
      <c r="AA29" s="174"/>
      <c r="AB29" s="176"/>
      <c r="AC29" s="174"/>
      <c r="AD29" s="176"/>
      <c r="AE29" s="174"/>
      <c r="AF29" s="176"/>
      <c r="AG29" s="174"/>
      <c r="AH29" s="14">
        <f t="shared" si="1"/>
        <v>0</v>
      </c>
      <c r="AI29" s="14" t="e">
        <f t="shared" si="2"/>
        <v>#DIV/0!</v>
      </c>
      <c r="AJ29" s="14">
        <f t="shared" si="4"/>
        <v>0</v>
      </c>
      <c r="AK29" s="157" t="b">
        <f t="shared" si="5"/>
        <v>0</v>
      </c>
      <c r="AL29" s="157"/>
      <c r="AM29" s="157"/>
      <c r="AN29" s="157"/>
      <c r="AO29" s="157"/>
      <c r="AP29" s="157"/>
      <c r="AQ29" s="157"/>
    </row>
    <row r="30" spans="2:43" ht="27.75" customHeight="1">
      <c r="B30" s="170" t="s">
        <v>214</v>
      </c>
      <c r="C30" s="171"/>
      <c r="D30" s="172" t="s">
        <v>214</v>
      </c>
      <c r="E30" s="171"/>
      <c r="F30" s="173" t="str">
        <f t="shared" si="0"/>
        <v>-</v>
      </c>
      <c r="G30" s="173" t="str">
        <f t="shared" si="3"/>
        <v>-</v>
      </c>
      <c r="H30" s="174"/>
      <c r="I30" s="174"/>
      <c r="J30" s="176"/>
      <c r="K30" s="174"/>
      <c r="L30" s="176"/>
      <c r="M30" s="174"/>
      <c r="N30" s="176"/>
      <c r="O30" s="174"/>
      <c r="P30" s="176"/>
      <c r="Q30" s="174"/>
      <c r="R30" s="176"/>
      <c r="S30" s="174"/>
      <c r="T30" s="176"/>
      <c r="U30" s="174"/>
      <c r="V30" s="176"/>
      <c r="W30" s="174"/>
      <c r="X30" s="176"/>
      <c r="Y30" s="174"/>
      <c r="Z30" s="176"/>
      <c r="AA30" s="174"/>
      <c r="AB30" s="176"/>
      <c r="AC30" s="174"/>
      <c r="AD30" s="176"/>
      <c r="AE30" s="174"/>
      <c r="AF30" s="176"/>
      <c r="AG30" s="174"/>
      <c r="AH30" s="14">
        <f t="shared" si="1"/>
        <v>0</v>
      </c>
      <c r="AI30" s="14" t="e">
        <f t="shared" si="2"/>
        <v>#DIV/0!</v>
      </c>
      <c r="AJ30" s="14">
        <f t="shared" si="4"/>
        <v>0</v>
      </c>
      <c r="AK30" s="157" t="b">
        <f t="shared" si="5"/>
        <v>0</v>
      </c>
      <c r="AL30" s="157"/>
      <c r="AM30" s="157"/>
      <c r="AN30" s="157"/>
      <c r="AO30" s="157"/>
      <c r="AP30" s="157"/>
      <c r="AQ30" s="157"/>
    </row>
    <row r="31" spans="2:43" ht="27.75" customHeight="1">
      <c r="B31" s="170" t="s">
        <v>214</v>
      </c>
      <c r="C31" s="171"/>
      <c r="D31" s="172" t="s">
        <v>214</v>
      </c>
      <c r="E31" s="171"/>
      <c r="F31" s="173" t="str">
        <f t="shared" si="0"/>
        <v>-</v>
      </c>
      <c r="G31" s="173" t="str">
        <f t="shared" si="3"/>
        <v>-</v>
      </c>
      <c r="H31" s="174"/>
      <c r="I31" s="174"/>
      <c r="J31" s="176"/>
      <c r="K31" s="174"/>
      <c r="L31" s="176"/>
      <c r="M31" s="174"/>
      <c r="N31" s="176"/>
      <c r="O31" s="174"/>
      <c r="P31" s="176"/>
      <c r="Q31" s="174"/>
      <c r="R31" s="176"/>
      <c r="S31" s="174"/>
      <c r="T31" s="176"/>
      <c r="U31" s="174"/>
      <c r="V31" s="176"/>
      <c r="W31" s="174"/>
      <c r="X31" s="176"/>
      <c r="Y31" s="174"/>
      <c r="Z31" s="176"/>
      <c r="AA31" s="174"/>
      <c r="AB31" s="176"/>
      <c r="AC31" s="174"/>
      <c r="AD31" s="176"/>
      <c r="AE31" s="174"/>
      <c r="AF31" s="176"/>
      <c r="AG31" s="174"/>
      <c r="AH31" s="14">
        <f t="shared" si="1"/>
        <v>0</v>
      </c>
      <c r="AI31" s="14" t="e">
        <f t="shared" si="2"/>
        <v>#DIV/0!</v>
      </c>
      <c r="AJ31" s="14">
        <f t="shared" si="4"/>
        <v>0</v>
      </c>
      <c r="AK31" s="157" t="b">
        <f t="shared" si="5"/>
        <v>0</v>
      </c>
      <c r="AM31" s="157"/>
    </row>
    <row r="32" spans="2:43" ht="27.75" customHeight="1">
      <c r="B32" s="170" t="s">
        <v>214</v>
      </c>
      <c r="C32" s="171"/>
      <c r="D32" s="172" t="s">
        <v>214</v>
      </c>
      <c r="E32" s="171"/>
      <c r="F32" s="173" t="str">
        <f t="shared" si="0"/>
        <v>-</v>
      </c>
      <c r="G32" s="173" t="str">
        <f t="shared" si="3"/>
        <v>-</v>
      </c>
      <c r="H32" s="174"/>
      <c r="I32" s="174"/>
      <c r="J32" s="176"/>
      <c r="K32" s="174"/>
      <c r="L32" s="176"/>
      <c r="M32" s="174"/>
      <c r="N32" s="176"/>
      <c r="O32" s="174"/>
      <c r="P32" s="176"/>
      <c r="Q32" s="174"/>
      <c r="R32" s="176"/>
      <c r="S32" s="174"/>
      <c r="T32" s="176"/>
      <c r="U32" s="174"/>
      <c r="V32" s="176"/>
      <c r="W32" s="174"/>
      <c r="X32" s="176"/>
      <c r="Y32" s="174"/>
      <c r="Z32" s="176"/>
      <c r="AA32" s="174"/>
      <c r="AB32" s="176"/>
      <c r="AC32" s="174"/>
      <c r="AD32" s="176"/>
      <c r="AE32" s="174"/>
      <c r="AF32" s="176"/>
      <c r="AG32" s="174"/>
      <c r="AH32" s="14">
        <f t="shared" si="1"/>
        <v>0</v>
      </c>
      <c r="AI32" s="14" t="e">
        <f t="shared" si="2"/>
        <v>#DIV/0!</v>
      </c>
      <c r="AJ32" s="14">
        <f t="shared" si="4"/>
        <v>0</v>
      </c>
      <c r="AK32" s="157" t="b">
        <f t="shared" si="5"/>
        <v>0</v>
      </c>
      <c r="AM32" s="157"/>
    </row>
    <row r="33" spans="2:39" ht="27.75" customHeight="1">
      <c r="B33" s="170" t="s">
        <v>214</v>
      </c>
      <c r="C33" s="171"/>
      <c r="D33" s="172" t="s">
        <v>214</v>
      </c>
      <c r="E33" s="171"/>
      <c r="F33" s="173" t="str">
        <f t="shared" si="0"/>
        <v>-</v>
      </c>
      <c r="G33" s="173" t="str">
        <f t="shared" si="3"/>
        <v>-</v>
      </c>
      <c r="H33" s="174"/>
      <c r="I33" s="174"/>
      <c r="J33" s="176"/>
      <c r="K33" s="174"/>
      <c r="L33" s="176"/>
      <c r="M33" s="174"/>
      <c r="N33" s="176"/>
      <c r="O33" s="174"/>
      <c r="P33" s="176"/>
      <c r="Q33" s="174"/>
      <c r="R33" s="176"/>
      <c r="S33" s="174"/>
      <c r="T33" s="176"/>
      <c r="U33" s="174"/>
      <c r="V33" s="176"/>
      <c r="W33" s="174"/>
      <c r="X33" s="176"/>
      <c r="Y33" s="174"/>
      <c r="Z33" s="176"/>
      <c r="AA33" s="174"/>
      <c r="AB33" s="176"/>
      <c r="AC33" s="174"/>
      <c r="AD33" s="176"/>
      <c r="AE33" s="174"/>
      <c r="AF33" s="176"/>
      <c r="AG33" s="174"/>
      <c r="AH33" s="14">
        <f t="shared" si="1"/>
        <v>0</v>
      </c>
      <c r="AI33" s="14" t="e">
        <f t="shared" si="2"/>
        <v>#DIV/0!</v>
      </c>
      <c r="AJ33" s="14">
        <f t="shared" si="4"/>
        <v>0</v>
      </c>
      <c r="AK33" s="157" t="b">
        <f t="shared" si="5"/>
        <v>0</v>
      </c>
      <c r="AM33" s="157"/>
    </row>
    <row r="34" spans="2:39" ht="27.75" customHeight="1">
      <c r="B34" s="170" t="s">
        <v>214</v>
      </c>
      <c r="C34" s="171"/>
      <c r="D34" s="172" t="s">
        <v>214</v>
      </c>
      <c r="E34" s="171"/>
      <c r="F34" s="173" t="str">
        <f t="shared" si="0"/>
        <v>-</v>
      </c>
      <c r="G34" s="173" t="str">
        <f t="shared" si="3"/>
        <v>-</v>
      </c>
      <c r="H34" s="174"/>
      <c r="I34" s="174"/>
      <c r="J34" s="176"/>
      <c r="K34" s="174"/>
      <c r="L34" s="176"/>
      <c r="M34" s="174"/>
      <c r="N34" s="176"/>
      <c r="O34" s="174"/>
      <c r="P34" s="176"/>
      <c r="Q34" s="174"/>
      <c r="R34" s="176"/>
      <c r="S34" s="174"/>
      <c r="T34" s="176"/>
      <c r="U34" s="174"/>
      <c r="V34" s="176"/>
      <c r="W34" s="174"/>
      <c r="X34" s="176"/>
      <c r="Y34" s="174"/>
      <c r="Z34" s="176"/>
      <c r="AA34" s="174"/>
      <c r="AB34" s="176"/>
      <c r="AC34" s="174"/>
      <c r="AD34" s="176"/>
      <c r="AE34" s="174"/>
      <c r="AF34" s="176"/>
      <c r="AG34" s="174"/>
      <c r="AH34" s="14">
        <f t="shared" si="1"/>
        <v>0</v>
      </c>
      <c r="AI34" s="14" t="e">
        <f t="shared" si="2"/>
        <v>#DIV/0!</v>
      </c>
      <c r="AJ34" s="14">
        <f t="shared" si="4"/>
        <v>0</v>
      </c>
      <c r="AK34" s="157" t="b">
        <f t="shared" si="5"/>
        <v>0</v>
      </c>
      <c r="AM34" s="157"/>
    </row>
    <row r="35" spans="2:39" ht="27.75" customHeight="1">
      <c r="B35" s="170" t="s">
        <v>214</v>
      </c>
      <c r="C35" s="171"/>
      <c r="D35" s="172" t="s">
        <v>214</v>
      </c>
      <c r="E35" s="171"/>
      <c r="F35" s="173" t="str">
        <f t="shared" si="0"/>
        <v>-</v>
      </c>
      <c r="G35" s="173" t="str">
        <f t="shared" si="3"/>
        <v>-</v>
      </c>
      <c r="H35" s="174"/>
      <c r="I35" s="174"/>
      <c r="J35" s="176"/>
      <c r="K35" s="174"/>
      <c r="L35" s="176"/>
      <c r="M35" s="174"/>
      <c r="N35" s="176"/>
      <c r="O35" s="174"/>
      <c r="P35" s="176"/>
      <c r="Q35" s="174"/>
      <c r="R35" s="176"/>
      <c r="S35" s="174"/>
      <c r="T35" s="176"/>
      <c r="U35" s="174"/>
      <c r="V35" s="176"/>
      <c r="W35" s="174"/>
      <c r="X35" s="176"/>
      <c r="Y35" s="174"/>
      <c r="Z35" s="176"/>
      <c r="AA35" s="174"/>
      <c r="AB35" s="176"/>
      <c r="AC35" s="174"/>
      <c r="AD35" s="176"/>
      <c r="AE35" s="174"/>
      <c r="AF35" s="176"/>
      <c r="AG35" s="174"/>
      <c r="AH35" s="14">
        <f t="shared" si="1"/>
        <v>0</v>
      </c>
      <c r="AI35" s="14" t="e">
        <f t="shared" si="2"/>
        <v>#DIV/0!</v>
      </c>
      <c r="AJ35" s="14">
        <f t="shared" si="4"/>
        <v>0</v>
      </c>
      <c r="AK35" s="157" t="b">
        <f t="shared" si="5"/>
        <v>0</v>
      </c>
      <c r="AM35" s="157"/>
    </row>
    <row r="36" spans="2:39" ht="27.75" customHeight="1">
      <c r="B36" s="170" t="s">
        <v>214</v>
      </c>
      <c r="C36" s="171"/>
      <c r="D36" s="172" t="s">
        <v>214</v>
      </c>
      <c r="E36" s="171"/>
      <c r="F36" s="173" t="str">
        <f t="shared" si="0"/>
        <v>-</v>
      </c>
      <c r="G36" s="173" t="str">
        <f t="shared" si="3"/>
        <v>-</v>
      </c>
      <c r="H36" s="174"/>
      <c r="I36" s="174"/>
      <c r="J36" s="176"/>
      <c r="K36" s="174"/>
      <c r="L36" s="176"/>
      <c r="M36" s="174"/>
      <c r="N36" s="176"/>
      <c r="O36" s="174"/>
      <c r="P36" s="176"/>
      <c r="Q36" s="174"/>
      <c r="R36" s="176"/>
      <c r="S36" s="174"/>
      <c r="T36" s="176"/>
      <c r="U36" s="174"/>
      <c r="V36" s="176"/>
      <c r="W36" s="174"/>
      <c r="X36" s="176"/>
      <c r="Y36" s="174"/>
      <c r="Z36" s="176"/>
      <c r="AA36" s="174"/>
      <c r="AB36" s="176"/>
      <c r="AC36" s="174"/>
      <c r="AD36" s="176"/>
      <c r="AE36" s="174"/>
      <c r="AF36" s="176"/>
      <c r="AG36" s="174"/>
      <c r="AH36" s="14">
        <f t="shared" si="1"/>
        <v>0</v>
      </c>
      <c r="AI36" s="14" t="e">
        <f t="shared" si="2"/>
        <v>#DIV/0!</v>
      </c>
      <c r="AJ36" s="14">
        <f t="shared" si="4"/>
        <v>0</v>
      </c>
      <c r="AK36" s="157" t="b">
        <f t="shared" si="5"/>
        <v>0</v>
      </c>
    </row>
    <row r="37" spans="2:39" ht="27.75" customHeight="1">
      <c r="B37" s="170" t="s">
        <v>214</v>
      </c>
      <c r="C37" s="171"/>
      <c r="D37" s="172" t="s">
        <v>214</v>
      </c>
      <c r="E37" s="171"/>
      <c r="F37" s="173" t="str">
        <f t="shared" si="0"/>
        <v>-</v>
      </c>
      <c r="G37" s="173" t="str">
        <f t="shared" si="3"/>
        <v>-</v>
      </c>
      <c r="H37" s="174"/>
      <c r="I37" s="174"/>
      <c r="J37" s="176"/>
      <c r="K37" s="174"/>
      <c r="L37" s="176"/>
      <c r="M37" s="174"/>
      <c r="N37" s="176"/>
      <c r="O37" s="174"/>
      <c r="P37" s="176"/>
      <c r="Q37" s="174"/>
      <c r="R37" s="176"/>
      <c r="S37" s="174"/>
      <c r="T37" s="176"/>
      <c r="U37" s="174"/>
      <c r="V37" s="176"/>
      <c r="W37" s="174"/>
      <c r="X37" s="176"/>
      <c r="Y37" s="174"/>
      <c r="Z37" s="176"/>
      <c r="AA37" s="174"/>
      <c r="AB37" s="176"/>
      <c r="AC37" s="174"/>
      <c r="AD37" s="176"/>
      <c r="AE37" s="174"/>
      <c r="AF37" s="176"/>
      <c r="AG37" s="174"/>
      <c r="AH37" s="14">
        <f t="shared" si="1"/>
        <v>0</v>
      </c>
      <c r="AI37" s="14" t="e">
        <f t="shared" si="2"/>
        <v>#DIV/0!</v>
      </c>
      <c r="AJ37" s="14">
        <f t="shared" si="4"/>
        <v>0</v>
      </c>
      <c r="AK37" s="157" t="b">
        <f t="shared" si="5"/>
        <v>0</v>
      </c>
    </row>
    <row r="38" spans="2:39" ht="27.75" customHeight="1">
      <c r="B38" s="170" t="s">
        <v>214</v>
      </c>
      <c r="C38" s="171"/>
      <c r="D38" s="172" t="s">
        <v>214</v>
      </c>
      <c r="E38" s="171"/>
      <c r="F38" s="173" t="str">
        <f t="shared" si="0"/>
        <v>-</v>
      </c>
      <c r="G38" s="173" t="str">
        <f t="shared" si="3"/>
        <v>-</v>
      </c>
      <c r="H38" s="174"/>
      <c r="I38" s="174"/>
      <c r="J38" s="176"/>
      <c r="K38" s="174"/>
      <c r="L38" s="176"/>
      <c r="M38" s="174"/>
      <c r="N38" s="176"/>
      <c r="O38" s="174"/>
      <c r="P38" s="176"/>
      <c r="Q38" s="174"/>
      <c r="R38" s="176"/>
      <c r="S38" s="174"/>
      <c r="T38" s="176"/>
      <c r="U38" s="174"/>
      <c r="V38" s="176"/>
      <c r="W38" s="174"/>
      <c r="X38" s="176"/>
      <c r="Y38" s="174"/>
      <c r="Z38" s="176"/>
      <c r="AA38" s="174"/>
      <c r="AB38" s="176"/>
      <c r="AC38" s="174"/>
      <c r="AD38" s="176"/>
      <c r="AE38" s="174"/>
      <c r="AF38" s="176"/>
      <c r="AG38" s="174"/>
      <c r="AH38" s="14">
        <f t="shared" si="1"/>
        <v>0</v>
      </c>
      <c r="AI38" s="14" t="e">
        <f t="shared" si="2"/>
        <v>#DIV/0!</v>
      </c>
      <c r="AJ38" s="14">
        <f t="shared" si="4"/>
        <v>0</v>
      </c>
      <c r="AK38" s="157" t="b">
        <f t="shared" si="5"/>
        <v>0</v>
      </c>
    </row>
    <row r="39" spans="2:39" ht="27.75" customHeight="1">
      <c r="B39" s="170" t="s">
        <v>214</v>
      </c>
      <c r="C39" s="171"/>
      <c r="D39" s="172" t="s">
        <v>214</v>
      </c>
      <c r="E39" s="171"/>
      <c r="F39" s="173" t="str">
        <f t="shared" si="0"/>
        <v>-</v>
      </c>
      <c r="G39" s="173" t="str">
        <f t="shared" si="3"/>
        <v>-</v>
      </c>
      <c r="H39" s="174"/>
      <c r="I39" s="174"/>
      <c r="J39" s="176"/>
      <c r="K39" s="174"/>
      <c r="L39" s="176"/>
      <c r="M39" s="174"/>
      <c r="N39" s="176"/>
      <c r="O39" s="174"/>
      <c r="P39" s="176"/>
      <c r="Q39" s="174"/>
      <c r="R39" s="176"/>
      <c r="S39" s="174"/>
      <c r="T39" s="176"/>
      <c r="U39" s="174"/>
      <c r="V39" s="176"/>
      <c r="W39" s="174"/>
      <c r="X39" s="176"/>
      <c r="Y39" s="174"/>
      <c r="Z39" s="176"/>
      <c r="AA39" s="174"/>
      <c r="AB39" s="176"/>
      <c r="AC39" s="174"/>
      <c r="AD39" s="176"/>
      <c r="AE39" s="174"/>
      <c r="AF39" s="176"/>
      <c r="AG39" s="174"/>
      <c r="AH39" s="14">
        <f t="shared" si="1"/>
        <v>0</v>
      </c>
      <c r="AI39" s="14" t="e">
        <f t="shared" si="2"/>
        <v>#DIV/0!</v>
      </c>
      <c r="AJ39" s="14">
        <f t="shared" si="4"/>
        <v>0</v>
      </c>
      <c r="AK39" s="157" t="b">
        <f t="shared" si="5"/>
        <v>0</v>
      </c>
    </row>
    <row r="40" spans="2:39" ht="27.75" customHeight="1">
      <c r="B40" s="170" t="s">
        <v>214</v>
      </c>
      <c r="C40" s="171"/>
      <c r="D40" s="172" t="s">
        <v>214</v>
      </c>
      <c r="E40" s="171"/>
      <c r="F40" s="173" t="str">
        <f t="shared" si="0"/>
        <v>-</v>
      </c>
      <c r="G40" s="173" t="str">
        <f t="shared" si="3"/>
        <v>-</v>
      </c>
      <c r="H40" s="174"/>
      <c r="I40" s="174"/>
      <c r="J40" s="176"/>
      <c r="K40" s="174"/>
      <c r="L40" s="176"/>
      <c r="M40" s="174"/>
      <c r="N40" s="176"/>
      <c r="O40" s="174"/>
      <c r="P40" s="176"/>
      <c r="Q40" s="174"/>
      <c r="R40" s="176"/>
      <c r="S40" s="174"/>
      <c r="T40" s="176"/>
      <c r="U40" s="174"/>
      <c r="V40" s="176"/>
      <c r="W40" s="174"/>
      <c r="X40" s="176"/>
      <c r="Y40" s="174"/>
      <c r="Z40" s="176"/>
      <c r="AA40" s="174"/>
      <c r="AB40" s="176"/>
      <c r="AC40" s="174"/>
      <c r="AD40" s="176"/>
      <c r="AE40" s="174"/>
      <c r="AF40" s="176"/>
      <c r="AG40" s="174"/>
      <c r="AH40" s="14">
        <f t="shared" si="1"/>
        <v>0</v>
      </c>
      <c r="AI40" s="14" t="e">
        <f t="shared" si="2"/>
        <v>#DIV/0!</v>
      </c>
      <c r="AJ40" s="14">
        <f t="shared" si="4"/>
        <v>0</v>
      </c>
      <c r="AK40" s="157" t="b">
        <f t="shared" si="5"/>
        <v>0</v>
      </c>
    </row>
    <row r="41" spans="2:39" ht="27.75" customHeight="1">
      <c r="B41" s="170" t="s">
        <v>214</v>
      </c>
      <c r="C41" s="171"/>
      <c r="D41" s="172" t="s">
        <v>214</v>
      </c>
      <c r="E41" s="171"/>
      <c r="F41" s="173" t="str">
        <f t="shared" si="0"/>
        <v>-</v>
      </c>
      <c r="G41" s="173" t="str">
        <f t="shared" si="3"/>
        <v>-</v>
      </c>
      <c r="H41" s="174"/>
      <c r="I41" s="174"/>
      <c r="J41" s="176"/>
      <c r="K41" s="174"/>
      <c r="L41" s="176"/>
      <c r="M41" s="174"/>
      <c r="N41" s="176"/>
      <c r="O41" s="174"/>
      <c r="P41" s="176"/>
      <c r="Q41" s="174"/>
      <c r="R41" s="176"/>
      <c r="S41" s="174"/>
      <c r="T41" s="176"/>
      <c r="U41" s="174"/>
      <c r="V41" s="176"/>
      <c r="W41" s="174"/>
      <c r="X41" s="176"/>
      <c r="Y41" s="174"/>
      <c r="Z41" s="176"/>
      <c r="AA41" s="174"/>
      <c r="AB41" s="176"/>
      <c r="AC41" s="174"/>
      <c r="AD41" s="176"/>
      <c r="AE41" s="174"/>
      <c r="AF41" s="176"/>
      <c r="AG41" s="174"/>
      <c r="AH41" s="14">
        <f t="shared" si="1"/>
        <v>0</v>
      </c>
      <c r="AI41" s="14" t="e">
        <f t="shared" si="2"/>
        <v>#DIV/0!</v>
      </c>
      <c r="AJ41" s="14">
        <f t="shared" si="4"/>
        <v>0</v>
      </c>
      <c r="AK41" s="157" t="b">
        <f t="shared" si="5"/>
        <v>0</v>
      </c>
    </row>
    <row r="42" spans="2:39" ht="27.75" customHeight="1">
      <c r="B42" s="170" t="s">
        <v>214</v>
      </c>
      <c r="C42" s="171"/>
      <c r="D42" s="172" t="s">
        <v>214</v>
      </c>
      <c r="E42" s="171"/>
      <c r="F42" s="173" t="str">
        <f t="shared" si="0"/>
        <v>-</v>
      </c>
      <c r="G42" s="173" t="str">
        <f t="shared" si="3"/>
        <v>-</v>
      </c>
      <c r="H42" s="174"/>
      <c r="I42" s="174"/>
      <c r="J42" s="176"/>
      <c r="K42" s="174"/>
      <c r="L42" s="176"/>
      <c r="M42" s="174"/>
      <c r="N42" s="176"/>
      <c r="O42" s="174"/>
      <c r="P42" s="176"/>
      <c r="Q42" s="174"/>
      <c r="R42" s="176"/>
      <c r="S42" s="174"/>
      <c r="T42" s="176"/>
      <c r="U42" s="174"/>
      <c r="V42" s="176"/>
      <c r="W42" s="174"/>
      <c r="X42" s="176"/>
      <c r="Y42" s="174"/>
      <c r="Z42" s="176"/>
      <c r="AA42" s="174"/>
      <c r="AB42" s="176"/>
      <c r="AC42" s="174"/>
      <c r="AD42" s="176"/>
      <c r="AE42" s="174"/>
      <c r="AF42" s="176"/>
      <c r="AG42" s="174"/>
      <c r="AH42" s="14">
        <f t="shared" si="1"/>
        <v>0</v>
      </c>
      <c r="AI42" s="14" t="e">
        <f t="shared" si="2"/>
        <v>#DIV/0!</v>
      </c>
      <c r="AJ42" s="14">
        <f t="shared" si="4"/>
        <v>0</v>
      </c>
      <c r="AK42" s="157" t="b">
        <f t="shared" si="5"/>
        <v>0</v>
      </c>
    </row>
    <row r="43" spans="2:39" ht="27.75" customHeight="1">
      <c r="B43" s="170" t="s">
        <v>214</v>
      </c>
      <c r="C43" s="171"/>
      <c r="D43" s="172" t="s">
        <v>214</v>
      </c>
      <c r="E43" s="171"/>
      <c r="F43" s="173" t="str">
        <f t="shared" si="0"/>
        <v>-</v>
      </c>
      <c r="G43" s="173" t="str">
        <f t="shared" si="3"/>
        <v>-</v>
      </c>
      <c r="H43" s="174"/>
      <c r="I43" s="174"/>
      <c r="J43" s="176"/>
      <c r="K43" s="174"/>
      <c r="L43" s="176"/>
      <c r="M43" s="174"/>
      <c r="N43" s="176"/>
      <c r="O43" s="174"/>
      <c r="P43" s="176"/>
      <c r="Q43" s="174"/>
      <c r="R43" s="176"/>
      <c r="S43" s="174"/>
      <c r="T43" s="176"/>
      <c r="U43" s="174"/>
      <c r="V43" s="176"/>
      <c r="W43" s="174"/>
      <c r="X43" s="176"/>
      <c r="Y43" s="174"/>
      <c r="Z43" s="176"/>
      <c r="AA43" s="174"/>
      <c r="AB43" s="176"/>
      <c r="AC43" s="174"/>
      <c r="AD43" s="176"/>
      <c r="AE43" s="174"/>
      <c r="AF43" s="176"/>
      <c r="AG43" s="174"/>
      <c r="AH43" s="14">
        <f t="shared" si="1"/>
        <v>0</v>
      </c>
      <c r="AI43" s="14" t="e">
        <f t="shared" si="2"/>
        <v>#DIV/0!</v>
      </c>
      <c r="AJ43" s="14">
        <f t="shared" si="4"/>
        <v>0</v>
      </c>
      <c r="AK43" s="157" t="b">
        <f t="shared" si="5"/>
        <v>0</v>
      </c>
    </row>
    <row r="44" spans="2:39" ht="27.75" customHeight="1">
      <c r="B44" s="170" t="s">
        <v>214</v>
      </c>
      <c r="C44" s="171"/>
      <c r="D44" s="172" t="s">
        <v>214</v>
      </c>
      <c r="E44" s="171"/>
      <c r="F44" s="173" t="str">
        <f t="shared" si="0"/>
        <v>-</v>
      </c>
      <c r="G44" s="173" t="str">
        <f t="shared" si="3"/>
        <v>-</v>
      </c>
      <c r="H44" s="174"/>
      <c r="I44" s="174"/>
      <c r="J44" s="176"/>
      <c r="K44" s="174"/>
      <c r="L44" s="176"/>
      <c r="M44" s="174"/>
      <c r="N44" s="176"/>
      <c r="O44" s="174"/>
      <c r="P44" s="176"/>
      <c r="Q44" s="174"/>
      <c r="R44" s="176"/>
      <c r="S44" s="174"/>
      <c r="T44" s="176"/>
      <c r="U44" s="174"/>
      <c r="V44" s="176"/>
      <c r="W44" s="174"/>
      <c r="X44" s="176"/>
      <c r="Y44" s="174"/>
      <c r="Z44" s="176"/>
      <c r="AA44" s="174"/>
      <c r="AB44" s="176"/>
      <c r="AC44" s="174"/>
      <c r="AD44" s="176"/>
      <c r="AE44" s="174"/>
      <c r="AF44" s="176"/>
      <c r="AG44" s="174"/>
      <c r="AH44" s="14">
        <f t="shared" si="1"/>
        <v>0</v>
      </c>
      <c r="AI44" s="14" t="e">
        <f t="shared" si="2"/>
        <v>#DIV/0!</v>
      </c>
      <c r="AJ44" s="14">
        <f t="shared" si="4"/>
        <v>0</v>
      </c>
      <c r="AK44" s="157" t="b">
        <f t="shared" si="5"/>
        <v>0</v>
      </c>
    </row>
    <row r="45" spans="2:39" ht="27.75" customHeight="1">
      <c r="B45" s="170" t="s">
        <v>214</v>
      </c>
      <c r="C45" s="171"/>
      <c r="D45" s="172" t="s">
        <v>214</v>
      </c>
      <c r="E45" s="171"/>
      <c r="F45" s="173" t="str">
        <f t="shared" si="0"/>
        <v>-</v>
      </c>
      <c r="G45" s="173" t="str">
        <f t="shared" si="3"/>
        <v>-</v>
      </c>
      <c r="H45" s="174"/>
      <c r="I45" s="174"/>
      <c r="J45" s="176"/>
      <c r="K45" s="174"/>
      <c r="L45" s="176"/>
      <c r="M45" s="174"/>
      <c r="N45" s="176"/>
      <c r="O45" s="174"/>
      <c r="P45" s="176"/>
      <c r="Q45" s="174"/>
      <c r="R45" s="176"/>
      <c r="S45" s="174"/>
      <c r="T45" s="176"/>
      <c r="U45" s="174"/>
      <c r="V45" s="176"/>
      <c r="W45" s="174"/>
      <c r="X45" s="176"/>
      <c r="Y45" s="174"/>
      <c r="Z45" s="176"/>
      <c r="AA45" s="174"/>
      <c r="AB45" s="176"/>
      <c r="AC45" s="174"/>
      <c r="AD45" s="176"/>
      <c r="AE45" s="174"/>
      <c r="AF45" s="176"/>
      <c r="AG45" s="174"/>
      <c r="AH45" s="14">
        <f t="shared" si="1"/>
        <v>0</v>
      </c>
      <c r="AI45" s="14" t="e">
        <f t="shared" si="2"/>
        <v>#DIV/0!</v>
      </c>
      <c r="AJ45" s="14">
        <f t="shared" si="4"/>
        <v>0</v>
      </c>
      <c r="AK45" s="157" t="b">
        <f t="shared" si="5"/>
        <v>0</v>
      </c>
    </row>
    <row r="46" spans="2:39" ht="27.75" customHeight="1">
      <c r="B46" s="170" t="s">
        <v>214</v>
      </c>
      <c r="C46" s="171"/>
      <c r="D46" s="172" t="s">
        <v>214</v>
      </c>
      <c r="E46" s="171"/>
      <c r="F46" s="173" t="str">
        <f t="shared" si="0"/>
        <v>-</v>
      </c>
      <c r="G46" s="173" t="str">
        <f t="shared" si="3"/>
        <v>-</v>
      </c>
      <c r="H46" s="174"/>
      <c r="I46" s="174"/>
      <c r="J46" s="176"/>
      <c r="K46" s="174"/>
      <c r="L46" s="176"/>
      <c r="M46" s="174"/>
      <c r="N46" s="176"/>
      <c r="O46" s="174"/>
      <c r="P46" s="176"/>
      <c r="Q46" s="174"/>
      <c r="R46" s="176"/>
      <c r="S46" s="174"/>
      <c r="T46" s="176"/>
      <c r="U46" s="174"/>
      <c r="V46" s="176"/>
      <c r="W46" s="174"/>
      <c r="X46" s="176"/>
      <c r="Y46" s="174"/>
      <c r="Z46" s="176"/>
      <c r="AA46" s="174"/>
      <c r="AB46" s="176"/>
      <c r="AC46" s="174"/>
      <c r="AD46" s="176"/>
      <c r="AE46" s="174"/>
      <c r="AF46" s="176"/>
      <c r="AG46" s="174"/>
      <c r="AH46" s="14">
        <f t="shared" si="1"/>
        <v>0</v>
      </c>
      <c r="AI46" s="14" t="e">
        <f t="shared" si="2"/>
        <v>#DIV/0!</v>
      </c>
      <c r="AJ46" s="14">
        <f t="shared" si="4"/>
        <v>0</v>
      </c>
      <c r="AK46" s="157" t="b">
        <f t="shared" si="5"/>
        <v>0</v>
      </c>
    </row>
    <row r="47" spans="2:39" ht="27.75" customHeight="1">
      <c r="B47" s="170" t="s">
        <v>214</v>
      </c>
      <c r="C47" s="171"/>
      <c r="D47" s="172" t="s">
        <v>214</v>
      </c>
      <c r="E47" s="171"/>
      <c r="F47" s="173" t="str">
        <f t="shared" si="0"/>
        <v>-</v>
      </c>
      <c r="G47" s="173" t="str">
        <f t="shared" si="3"/>
        <v>-</v>
      </c>
      <c r="H47" s="174"/>
      <c r="I47" s="174"/>
      <c r="J47" s="176"/>
      <c r="K47" s="174"/>
      <c r="L47" s="176"/>
      <c r="M47" s="174"/>
      <c r="N47" s="176"/>
      <c r="O47" s="174"/>
      <c r="P47" s="176"/>
      <c r="Q47" s="174"/>
      <c r="R47" s="176"/>
      <c r="S47" s="174"/>
      <c r="T47" s="176"/>
      <c r="U47" s="174"/>
      <c r="V47" s="176"/>
      <c r="W47" s="174"/>
      <c r="X47" s="176"/>
      <c r="Y47" s="174"/>
      <c r="Z47" s="176"/>
      <c r="AA47" s="174"/>
      <c r="AB47" s="176"/>
      <c r="AC47" s="174"/>
      <c r="AD47" s="176"/>
      <c r="AE47" s="174"/>
      <c r="AF47" s="176"/>
      <c r="AG47" s="174"/>
      <c r="AH47" s="14">
        <f t="shared" si="1"/>
        <v>0</v>
      </c>
      <c r="AI47" s="14" t="e">
        <f t="shared" si="2"/>
        <v>#DIV/0!</v>
      </c>
      <c r="AJ47" s="14">
        <f t="shared" si="4"/>
        <v>0</v>
      </c>
      <c r="AK47" s="157" t="b">
        <f t="shared" si="5"/>
        <v>0</v>
      </c>
    </row>
    <row r="48" spans="2:39" ht="27.75" customHeight="1">
      <c r="B48" s="170" t="s">
        <v>214</v>
      </c>
      <c r="C48" s="171"/>
      <c r="D48" s="172" t="s">
        <v>214</v>
      </c>
      <c r="E48" s="171"/>
      <c r="F48" s="173" t="str">
        <f t="shared" si="0"/>
        <v>-</v>
      </c>
      <c r="G48" s="173" t="str">
        <f t="shared" si="3"/>
        <v>-</v>
      </c>
      <c r="H48" s="174"/>
      <c r="I48" s="174"/>
      <c r="J48" s="176"/>
      <c r="K48" s="174"/>
      <c r="L48" s="176"/>
      <c r="M48" s="174"/>
      <c r="N48" s="176"/>
      <c r="O48" s="174"/>
      <c r="P48" s="176"/>
      <c r="Q48" s="174"/>
      <c r="R48" s="176"/>
      <c r="S48" s="174"/>
      <c r="T48" s="176"/>
      <c r="U48" s="174"/>
      <c r="V48" s="176"/>
      <c r="W48" s="174"/>
      <c r="X48" s="176"/>
      <c r="Y48" s="174"/>
      <c r="Z48" s="176"/>
      <c r="AA48" s="174"/>
      <c r="AB48" s="176"/>
      <c r="AC48" s="174"/>
      <c r="AD48" s="176"/>
      <c r="AE48" s="174"/>
      <c r="AF48" s="176"/>
      <c r="AG48" s="174"/>
      <c r="AH48" s="14">
        <f t="shared" si="1"/>
        <v>0</v>
      </c>
      <c r="AI48" s="14" t="e">
        <f t="shared" si="2"/>
        <v>#DIV/0!</v>
      </c>
      <c r="AJ48" s="14">
        <f t="shared" si="4"/>
        <v>0</v>
      </c>
      <c r="AK48" s="157" t="b">
        <f t="shared" si="5"/>
        <v>0</v>
      </c>
    </row>
    <row r="49" spans="1:37" ht="27.75" customHeight="1">
      <c r="B49" s="170" t="s">
        <v>214</v>
      </c>
      <c r="C49" s="171"/>
      <c r="D49" s="172" t="s">
        <v>214</v>
      </c>
      <c r="E49" s="171"/>
      <c r="F49" s="173" t="str">
        <f t="shared" si="0"/>
        <v>-</v>
      </c>
      <c r="G49" s="173" t="str">
        <f t="shared" si="3"/>
        <v>-</v>
      </c>
      <c r="H49" s="174"/>
      <c r="I49" s="174"/>
      <c r="J49" s="176"/>
      <c r="K49" s="174"/>
      <c r="L49" s="176"/>
      <c r="M49" s="174"/>
      <c r="N49" s="176"/>
      <c r="O49" s="174"/>
      <c r="P49" s="176"/>
      <c r="Q49" s="174"/>
      <c r="R49" s="176"/>
      <c r="S49" s="174"/>
      <c r="T49" s="176"/>
      <c r="U49" s="174"/>
      <c r="V49" s="176"/>
      <c r="W49" s="174"/>
      <c r="X49" s="176"/>
      <c r="Y49" s="174"/>
      <c r="Z49" s="176"/>
      <c r="AA49" s="174"/>
      <c r="AB49" s="176"/>
      <c r="AC49" s="174"/>
      <c r="AD49" s="176"/>
      <c r="AE49" s="174"/>
      <c r="AF49" s="176"/>
      <c r="AG49" s="174"/>
      <c r="AH49" s="14">
        <f t="shared" si="1"/>
        <v>0</v>
      </c>
      <c r="AI49" s="14" t="e">
        <f t="shared" si="2"/>
        <v>#DIV/0!</v>
      </c>
      <c r="AJ49" s="14">
        <f t="shared" si="4"/>
        <v>0</v>
      </c>
      <c r="AK49" s="157" t="b">
        <f t="shared" si="5"/>
        <v>0</v>
      </c>
    </row>
    <row r="50" spans="1:37" ht="27.75" customHeight="1">
      <c r="B50" s="170" t="s">
        <v>214</v>
      </c>
      <c r="C50" s="171"/>
      <c r="D50" s="172" t="s">
        <v>214</v>
      </c>
      <c r="E50" s="171"/>
      <c r="F50" s="173" t="str">
        <f t="shared" si="0"/>
        <v>-</v>
      </c>
      <c r="G50" s="173" t="str">
        <f t="shared" si="3"/>
        <v>-</v>
      </c>
      <c r="H50" s="174"/>
      <c r="I50" s="174"/>
      <c r="J50" s="176"/>
      <c r="K50" s="174"/>
      <c r="L50" s="176"/>
      <c r="M50" s="174"/>
      <c r="N50" s="176"/>
      <c r="O50" s="174"/>
      <c r="P50" s="176"/>
      <c r="Q50" s="174"/>
      <c r="R50" s="176"/>
      <c r="S50" s="174"/>
      <c r="T50" s="176"/>
      <c r="U50" s="174"/>
      <c r="V50" s="176"/>
      <c r="W50" s="174"/>
      <c r="X50" s="176"/>
      <c r="Y50" s="174"/>
      <c r="Z50" s="176"/>
      <c r="AA50" s="174"/>
      <c r="AB50" s="176"/>
      <c r="AC50" s="174"/>
      <c r="AD50" s="176"/>
      <c r="AE50" s="174"/>
      <c r="AF50" s="176"/>
      <c r="AG50" s="174"/>
      <c r="AH50" s="14">
        <f t="shared" si="1"/>
        <v>0</v>
      </c>
      <c r="AI50" s="14" t="e">
        <f t="shared" si="2"/>
        <v>#DIV/0!</v>
      </c>
      <c r="AJ50" s="14">
        <f t="shared" si="4"/>
        <v>0</v>
      </c>
      <c r="AK50" s="157" t="b">
        <f t="shared" si="5"/>
        <v>0</v>
      </c>
    </row>
    <row r="51" spans="1:37" ht="27.75" customHeight="1">
      <c r="B51" s="170" t="s">
        <v>214</v>
      </c>
      <c r="C51" s="171"/>
      <c r="D51" s="172" t="s">
        <v>214</v>
      </c>
      <c r="E51" s="171"/>
      <c r="F51" s="173" t="str">
        <f t="shared" si="0"/>
        <v>-</v>
      </c>
      <c r="G51" s="173" t="str">
        <f t="shared" si="3"/>
        <v>-</v>
      </c>
      <c r="H51" s="174"/>
      <c r="I51" s="174"/>
      <c r="J51" s="176"/>
      <c r="K51" s="174"/>
      <c r="L51" s="176"/>
      <c r="M51" s="174"/>
      <c r="N51" s="176"/>
      <c r="O51" s="174"/>
      <c r="P51" s="176"/>
      <c r="Q51" s="174"/>
      <c r="R51" s="176"/>
      <c r="S51" s="174"/>
      <c r="T51" s="176"/>
      <c r="U51" s="174"/>
      <c r="V51" s="176"/>
      <c r="W51" s="174"/>
      <c r="X51" s="176"/>
      <c r="Y51" s="174"/>
      <c r="Z51" s="176"/>
      <c r="AA51" s="174"/>
      <c r="AB51" s="176"/>
      <c r="AC51" s="174"/>
      <c r="AD51" s="176"/>
      <c r="AE51" s="174"/>
      <c r="AF51" s="176"/>
      <c r="AG51" s="174"/>
      <c r="AH51" s="14">
        <f t="shared" si="1"/>
        <v>0</v>
      </c>
      <c r="AI51" s="14" t="e">
        <f t="shared" si="2"/>
        <v>#DIV/0!</v>
      </c>
      <c r="AJ51" s="14">
        <f t="shared" si="4"/>
        <v>0</v>
      </c>
      <c r="AK51" s="157" t="b">
        <f t="shared" si="5"/>
        <v>0</v>
      </c>
    </row>
    <row r="52" spans="1:37" ht="27.75" customHeight="1">
      <c r="B52" s="170" t="s">
        <v>214</v>
      </c>
      <c r="C52" s="171"/>
      <c r="D52" s="172" t="s">
        <v>214</v>
      </c>
      <c r="E52" s="171"/>
      <c r="F52" s="173" t="str">
        <f t="shared" si="0"/>
        <v>-</v>
      </c>
      <c r="G52" s="173" t="str">
        <f t="shared" si="3"/>
        <v>-</v>
      </c>
      <c r="H52" s="174"/>
      <c r="I52" s="174"/>
      <c r="J52" s="176"/>
      <c r="K52" s="174"/>
      <c r="L52" s="176"/>
      <c r="M52" s="174"/>
      <c r="N52" s="176"/>
      <c r="O52" s="174"/>
      <c r="P52" s="176"/>
      <c r="Q52" s="174"/>
      <c r="R52" s="176"/>
      <c r="S52" s="174"/>
      <c r="T52" s="176"/>
      <c r="U52" s="174"/>
      <c r="V52" s="176"/>
      <c r="W52" s="174"/>
      <c r="X52" s="176"/>
      <c r="Y52" s="174"/>
      <c r="Z52" s="176"/>
      <c r="AA52" s="174"/>
      <c r="AB52" s="176"/>
      <c r="AC52" s="174"/>
      <c r="AD52" s="176"/>
      <c r="AE52" s="174"/>
      <c r="AF52" s="176"/>
      <c r="AG52" s="174"/>
      <c r="AH52" s="14">
        <f t="shared" si="1"/>
        <v>0</v>
      </c>
      <c r="AI52" s="14" t="e">
        <f t="shared" si="2"/>
        <v>#DIV/0!</v>
      </c>
      <c r="AJ52" s="14">
        <f t="shared" si="4"/>
        <v>0</v>
      </c>
      <c r="AK52" s="157" t="b">
        <f t="shared" si="5"/>
        <v>0</v>
      </c>
    </row>
    <row r="53" spans="1:37" ht="27.75" customHeight="1">
      <c r="B53" s="170" t="s">
        <v>214</v>
      </c>
      <c r="C53" s="171"/>
      <c r="D53" s="172" t="s">
        <v>214</v>
      </c>
      <c r="E53" s="171"/>
      <c r="F53" s="173" t="str">
        <f t="shared" si="0"/>
        <v>-</v>
      </c>
      <c r="G53" s="173" t="str">
        <f t="shared" si="3"/>
        <v>-</v>
      </c>
      <c r="H53" s="174"/>
      <c r="I53" s="174"/>
      <c r="J53" s="176"/>
      <c r="K53" s="174"/>
      <c r="L53" s="176"/>
      <c r="M53" s="174"/>
      <c r="N53" s="176"/>
      <c r="O53" s="174"/>
      <c r="P53" s="176"/>
      <c r="Q53" s="174"/>
      <c r="R53" s="176"/>
      <c r="S53" s="174"/>
      <c r="T53" s="176"/>
      <c r="U53" s="174"/>
      <c r="V53" s="176"/>
      <c r="W53" s="174"/>
      <c r="X53" s="176"/>
      <c r="Y53" s="174"/>
      <c r="Z53" s="176"/>
      <c r="AA53" s="174"/>
      <c r="AB53" s="176"/>
      <c r="AC53" s="174"/>
      <c r="AD53" s="176"/>
      <c r="AE53" s="174"/>
      <c r="AF53" s="176"/>
      <c r="AG53" s="174"/>
      <c r="AH53" s="14">
        <f t="shared" si="1"/>
        <v>0</v>
      </c>
      <c r="AI53" s="14" t="e">
        <f t="shared" si="2"/>
        <v>#DIV/0!</v>
      </c>
      <c r="AJ53" s="14">
        <f t="shared" si="4"/>
        <v>0</v>
      </c>
      <c r="AK53" s="157" t="b">
        <f t="shared" si="5"/>
        <v>0</v>
      </c>
    </row>
    <row r="54" spans="1:37" ht="27.75" customHeight="1">
      <c r="B54" s="170" t="s">
        <v>214</v>
      </c>
      <c r="C54" s="171"/>
      <c r="D54" s="172" t="s">
        <v>214</v>
      </c>
      <c r="E54" s="171"/>
      <c r="F54" s="173" t="str">
        <f t="shared" si="0"/>
        <v>-</v>
      </c>
      <c r="G54" s="173" t="str">
        <f t="shared" si="3"/>
        <v>-</v>
      </c>
      <c r="H54" s="174"/>
      <c r="I54" s="174"/>
      <c r="J54" s="176"/>
      <c r="K54" s="174"/>
      <c r="L54" s="176"/>
      <c r="M54" s="174"/>
      <c r="N54" s="176"/>
      <c r="O54" s="174"/>
      <c r="P54" s="176"/>
      <c r="Q54" s="174"/>
      <c r="R54" s="176"/>
      <c r="S54" s="174"/>
      <c r="T54" s="176"/>
      <c r="U54" s="174"/>
      <c r="V54" s="176"/>
      <c r="W54" s="174"/>
      <c r="X54" s="176"/>
      <c r="Y54" s="174"/>
      <c r="Z54" s="176"/>
      <c r="AA54" s="174"/>
      <c r="AB54" s="176"/>
      <c r="AC54" s="174"/>
      <c r="AD54" s="176"/>
      <c r="AE54" s="174"/>
      <c r="AF54" s="176"/>
      <c r="AG54" s="174"/>
      <c r="AH54" s="14">
        <f t="shared" si="1"/>
        <v>0</v>
      </c>
      <c r="AI54" s="14" t="e">
        <f t="shared" si="2"/>
        <v>#DIV/0!</v>
      </c>
      <c r="AJ54" s="14">
        <f t="shared" si="4"/>
        <v>0</v>
      </c>
      <c r="AK54" s="157" t="b">
        <f t="shared" si="5"/>
        <v>0</v>
      </c>
    </row>
    <row r="55" spans="1:37" ht="3.75" customHeight="1">
      <c r="A55" s="19"/>
      <c r="B55" s="19"/>
      <c r="C55" s="19"/>
      <c r="D55" s="19"/>
      <c r="E55" s="173" t="str">
        <f>IFERROR(IF(AJ55=TRUE,IF(OR($J$16=0,$L$16=0,$N$16=0,$P$16=0,$R$16=0,$T$16=0,$V$16=0,$X$16=0,$Z$16=0,$AB$16=0,$AD$16=0,$AF$16=0,AI55=0,J55=0,L55=0,N55=0,P55=0,R55=0,T55=0,V55=0,X55=0,Z55=0,AB55=0,AD55=0,AF55=0),"-",AI55/(IF(C55="mg/l",1000,IF(C55="ng/l",1000000000,IF(C55="µg/l",1000000,))))),"-"),"-")</f>
        <v>-</v>
      </c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</row>
    <row r="56" spans="1:37" ht="1.5" hidden="1" customHeight="1">
      <c r="A56" s="19"/>
      <c r="C56" s="19"/>
      <c r="D56" s="19"/>
      <c r="E56" s="173" t="str">
        <f>IFERROR(IF(AJ56=TRUE,IF(OR($J$16=0,$L$16=0,$N$16=0,$P$16=0,$R$16=0,$T$16=0,$V$16=0,$X$16=0,$Z$16=0,$AB$16=0,$AD$16=0,$AF$16=0,AI56=0,J56=0,L56=0,N56=0,P56=0,R56=0,T56=0,V56=0,X56=0,Z56=0,AB56=0,AD56=0,AF56=0),"-",AI56/(IF(C56="mg/l",1000,IF(C56="ng/l",1000000000,IF(C56="µg/l",1000000,))))),"-"),"-")</f>
        <v>-</v>
      </c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</row>
    <row r="57" spans="1:37" ht="3" customHeight="1">
      <c r="A57" s="19"/>
      <c r="B57" s="152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</row>
  </sheetData>
  <sheetProtection algorithmName="SHA-512" hashValue="wm48Wp8pkJqDcqZ8RTU3cFgR6SYByKPp//TXyvC0fwwg09iWbcsybWYe8xx8fl7IQu02y6MdgEHZ2ug3XYq9lg==" saltValue="7XUieLRGSpSGEslwA3ZV7g==" spinCount="100000" sheet="1" objects="1" scenarios="1"/>
  <mergeCells count="43">
    <mergeCell ref="AD17:AE17"/>
    <mergeCell ref="AF17:AG17"/>
    <mergeCell ref="B16:E17"/>
    <mergeCell ref="F16:G17"/>
    <mergeCell ref="T17:U17"/>
    <mergeCell ref="V17:W17"/>
    <mergeCell ref="X17:Y17"/>
    <mergeCell ref="Z17:AA17"/>
    <mergeCell ref="AB17:AC17"/>
    <mergeCell ref="J17:K17"/>
    <mergeCell ref="L17:M17"/>
    <mergeCell ref="N17:O17"/>
    <mergeCell ref="P17:Q17"/>
    <mergeCell ref="R17:S17"/>
    <mergeCell ref="AD15:AE15"/>
    <mergeCell ref="AF15:AG15"/>
    <mergeCell ref="J16:K16"/>
    <mergeCell ref="L16:M16"/>
    <mergeCell ref="N16:O16"/>
    <mergeCell ref="P16:Q16"/>
    <mergeCell ref="R16:S16"/>
    <mergeCell ref="T16:U16"/>
    <mergeCell ref="V16:W16"/>
    <mergeCell ref="X16:Y16"/>
    <mergeCell ref="Z16:AA16"/>
    <mergeCell ref="AB16:AC16"/>
    <mergeCell ref="AD16:AE16"/>
    <mergeCell ref="AF16:AG16"/>
    <mergeCell ref="T15:U15"/>
    <mergeCell ref="V15:W15"/>
    <mergeCell ref="X15:Y15"/>
    <mergeCell ref="Z15:AA15"/>
    <mergeCell ref="AB15:AC15"/>
    <mergeCell ref="J15:K15"/>
    <mergeCell ref="L15:M15"/>
    <mergeCell ref="N15:O15"/>
    <mergeCell ref="P15:Q15"/>
    <mergeCell ref="R15:S15"/>
    <mergeCell ref="B5:D5"/>
    <mergeCell ref="B6:D6"/>
    <mergeCell ref="B15:D15"/>
    <mergeCell ref="E15:F15"/>
    <mergeCell ref="G15:H15"/>
  </mergeCells>
  <conditionalFormatting sqref="C20:C54">
    <cfRule type="expression" dxfId="6" priority="2">
      <formula>IF($B20="Outro",FALSE,TRUE)</formula>
    </cfRule>
  </conditionalFormatting>
  <conditionalFormatting sqref="E20:E54">
    <cfRule type="expression" dxfId="5" priority="1">
      <formula>IF($D20="Outro",FALSE,TRUE)</formula>
    </cfRule>
  </conditionalFormatting>
  <dataValidations count="6">
    <dataValidation allowBlank="1" showInputMessage="1" showErrorMessage="1" prompt="O título da folha de cálculo encontra-se nesta célula" sqref="B1 I1" xr:uid="{00000000-0002-0000-1D00-000000000000}"/>
    <dataValidation type="list" allowBlank="1" showInputMessage="1" showErrorMessage="1" sqref="D9" xr:uid="{00000000-0002-0000-1D00-000001000000}">
      <formula1>"&lt;Selecionar&gt;, Águas pluviais, Industrial, Doméstico, Doméstico e Industrial, Todos, Outro"</formula1>
    </dataValidation>
    <dataValidation type="list" allowBlank="1" showInputMessage="1" showErrorMessage="1" sqref="E9 L9" xr:uid="{00000000-0002-0000-1D00-000002000000}">
      <formula1>"&lt;Selecionar&gt;,Contínuo,Descontínuo,Outro"</formula1>
    </dataValidation>
    <dataValidation type="list" allowBlank="1" showInputMessage="1" showErrorMessage="1" sqref="K9" xr:uid="{00000000-0002-0000-1D00-000003000000}">
      <formula1>"&lt;Selecionar&gt;, Águas pluviais potencialmente contaminadas, Industrial, Doméstico, Doméstico e Industrial, Todos, Outro (identificar nas observações)"</formula1>
    </dataValidation>
    <dataValidation type="whole" operator="lessThanOrEqual" allowBlank="1" showInputMessage="1" showErrorMessage="1" errorTitle="1" error="O número de horas de descarga deverá ser inferior ou igual ao número de horas do mês" sqref="L17:AG17" xr:uid="{00000000-0002-0000-1D00-000004000000}">
      <formula1>L18</formula1>
    </dataValidation>
    <dataValidation type="list" allowBlank="1" showInputMessage="1" showErrorMessage="1" error="Selecione &lt;LQ se o valor da monitorização for inferior ao limite de quantificação, &lt;Ld se for inferior ao limite de deteção e deixe em branco ou selecione '-' se for um valor quantificavel." sqref="J20:J54 L20:L54 N20:N54 P20:P54 R20:R54 T20:T54 V20:V54 X20:X54 Z20:Z54 AB20:AB54 AD20:AD54 AF20:AF54" xr:uid="{00000000-0002-0000-1D00-000007000000}">
      <formula1>" -,&lt;LQ, &lt;Ld"</formula1>
    </dataValidation>
  </dataValidations>
  <hyperlinks>
    <hyperlink ref="B2" location="Atividade!A1" display="&lt; Voltar ao ínicio" xr:uid="{00000000-0004-0000-1D00-000000000000}"/>
    <hyperlink ref="B13" location="topoagua" display="&lt;&lt; Voltar ao topo" xr:uid="{00000000-0004-0000-1D00-000001000000}"/>
    <hyperlink ref="B5:D5" location="Listagem_e_caracteristicas_dos_pontos_de_emissão" display="Listagem e caracteristicas dos pontos de emissão" xr:uid="{00000000-0004-0000-1D00-000002000000}"/>
    <hyperlink ref="B6:D6" location="Rejeição_em_coletor___preencha_uma_tabela_para_cada_ponto_de_emissão__se_necessário_copie_a_tabela_completa_e_cole_abaixo_da_anterior" display="Rejeição de águas resíduais" xr:uid="{00000000-0004-0000-1D00-000003000000}"/>
    <hyperlink ref="B7" location="'ED2'!A1" display="ED1" xr:uid="{00000000-0004-0000-1D00-000004000000}"/>
    <hyperlink ref="C7" location="'ED3'!A1" display="ED3" xr:uid="{00000000-0004-0000-1D00-000005000000}"/>
    <hyperlink ref="D7" location="'ED4'!A1" display="ED4" xr:uid="{00000000-0004-0000-1D00-000006000000}"/>
    <hyperlink ref="E7" location="'ED5'!A1" display="ED5" xr:uid="{00000000-0004-0000-1D00-000007000000}"/>
    <hyperlink ref="F7" location="'ED6'!A1" display="ED6" xr:uid="{00000000-0004-0000-1D00-000008000000}"/>
    <hyperlink ref="G7" location="'ED7'!A1" display="ED7" xr:uid="{00000000-0004-0000-1D00-000009000000}"/>
    <hyperlink ref="H7" location="'ED8'!A1" display="ED8" xr:uid="{00000000-0004-0000-1D00-00000A000000}"/>
    <hyperlink ref="I7" location="'ED9'!A1" display="ED9" xr:uid="{00000000-0004-0000-1D00-00000B000000}"/>
    <hyperlink ref="J7" location="'ED10'!A1" display="ED10" xr:uid="{00000000-0004-0000-1D00-00000C000000}"/>
  </hyperlinks>
  <pageMargins left="0.25" right="0.25" top="0.75" bottom="0.75" header="0.3" footer="0.3"/>
  <pageSetup paperSize="9" scale="30" fitToHeight="0" orientation="landscape"/>
  <rowBreaks count="2" manualBreakCount="2">
    <brk id="9" max="30" man="1"/>
    <brk id="54" max="16383" man="1"/>
  </rowBreaks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D00-000005000000}">
          <x14:formula1>
            <xm:f>Suporte!$A$6:$A$23</xm:f>
          </x14:formula1>
          <xm:sqref>C55:D55 D20:D54</xm:sqref>
        </x14:dataValidation>
        <x14:dataValidation type="list" allowBlank="1" showInputMessage="1" showErrorMessage="1" xr:uid="{00000000-0002-0000-1D00-000006000000}">
          <x14:formula1>
            <xm:f>Suporte!$T$6:$T$196</xm:f>
          </x14:formula1>
          <xm:sqref>B20:B55</xm:sqref>
        </x14:dataValidation>
      </x14:dataValidation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pageSetUpPr fitToPage="1"/>
  </sheetPr>
  <dimension ref="A1:AQ57"/>
  <sheetViews>
    <sheetView zoomScale="50" zoomScaleNormal="50" workbookViewId="0">
      <selection activeCell="A3" sqref="A3"/>
    </sheetView>
  </sheetViews>
  <sheetFormatPr defaultColWidth="9" defaultRowHeight="15"/>
  <cols>
    <col min="1" max="1" width="3.375" style="14" customWidth="1"/>
    <col min="2" max="2" width="12.125" style="14" customWidth="1"/>
    <col min="3" max="3" width="13.875" style="14" customWidth="1"/>
    <col min="4" max="4" width="15.25" style="14" customWidth="1"/>
    <col min="5" max="5" width="15.875" style="14" customWidth="1"/>
    <col min="6" max="6" width="18.375" style="14" customWidth="1"/>
    <col min="7" max="7" width="12.75" style="14" customWidth="1"/>
    <col min="8" max="8" width="14.875" style="14" customWidth="1"/>
    <col min="9" max="9" width="12.75" style="14" customWidth="1"/>
    <col min="10" max="10" width="8.5" style="14" customWidth="1"/>
    <col min="11" max="11" width="17.625" style="14" customWidth="1"/>
    <col min="12" max="12" width="8.5" style="14" customWidth="1"/>
    <col min="13" max="13" width="17.625" style="14" customWidth="1"/>
    <col min="14" max="14" width="8.5" style="14" customWidth="1"/>
    <col min="15" max="15" width="17.625" style="14" customWidth="1"/>
    <col min="16" max="16" width="8.5" style="14" customWidth="1"/>
    <col min="17" max="17" width="17.625" style="14" customWidth="1"/>
    <col min="18" max="18" width="8.5" style="14" customWidth="1"/>
    <col min="19" max="19" width="17.625" style="14" customWidth="1"/>
    <col min="20" max="20" width="8.5" style="14" customWidth="1"/>
    <col min="21" max="21" width="17.625" style="14" customWidth="1"/>
    <col min="22" max="22" width="8.5" style="14" customWidth="1"/>
    <col min="23" max="23" width="17.625" style="14" customWidth="1"/>
    <col min="24" max="24" width="8.5" style="14" customWidth="1"/>
    <col min="25" max="25" width="17.625" style="14" customWidth="1"/>
    <col min="26" max="26" width="8.5" style="14" customWidth="1"/>
    <col min="27" max="27" width="17.625" style="14" customWidth="1"/>
    <col min="28" max="28" width="8.5" style="14" customWidth="1"/>
    <col min="29" max="29" width="17.625" style="14" customWidth="1"/>
    <col min="30" max="30" width="8.5" style="14" customWidth="1"/>
    <col min="31" max="31" width="17.625" style="14" customWidth="1"/>
    <col min="32" max="32" width="8.5" style="14" customWidth="1"/>
    <col min="33" max="33" width="17.625" style="14" customWidth="1"/>
    <col min="34" max="34" width="9.25" style="14" hidden="1" customWidth="1"/>
    <col min="35" max="35" width="11.75" style="14" hidden="1" customWidth="1"/>
    <col min="36" max="36" width="16.375" style="14" hidden="1" customWidth="1"/>
    <col min="37" max="38" width="9" style="14" hidden="1" customWidth="1"/>
    <col min="39" max="16384" width="9" style="14"/>
  </cols>
  <sheetData>
    <row r="1" spans="1:37" ht="23.25">
      <c r="A1" s="146"/>
      <c r="B1" s="64" t="s">
        <v>632</v>
      </c>
      <c r="C1" s="146"/>
      <c r="D1" s="146"/>
      <c r="E1" s="146"/>
      <c r="F1" s="146"/>
      <c r="G1" s="65" t="s">
        <v>192</v>
      </c>
      <c r="H1" s="36">
        <f>Atividade!L3</f>
        <v>0</v>
      </c>
      <c r="I1" s="66" t="s">
        <v>141</v>
      </c>
      <c r="J1" s="36">
        <f>Atividade!I3</f>
        <v>2021</v>
      </c>
      <c r="K1" s="36"/>
      <c r="L1" s="147"/>
      <c r="M1" s="146"/>
      <c r="N1" s="146"/>
      <c r="O1" s="146"/>
      <c r="P1" s="146"/>
      <c r="Q1" s="146"/>
      <c r="R1" s="146"/>
      <c r="S1" s="146"/>
      <c r="T1" s="146"/>
      <c r="U1" s="146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40"/>
      <c r="AK1" s="40"/>
    </row>
    <row r="2" spans="1:37" ht="15.75">
      <c r="A2" s="148"/>
      <c r="B2" s="69" t="s">
        <v>193</v>
      </c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  <c r="U2" s="148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</row>
    <row r="3" spans="1:37">
      <c r="A3" s="71" t="s">
        <v>194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</row>
    <row r="4" spans="1:37">
      <c r="A4" s="71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</row>
    <row r="5" spans="1:37">
      <c r="A5" s="71"/>
      <c r="B5" s="471" t="s">
        <v>635</v>
      </c>
      <c r="C5" s="471"/>
      <c r="D5" s="471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</row>
    <row r="6" spans="1:37">
      <c r="A6" s="71"/>
      <c r="B6" s="471" t="s">
        <v>636</v>
      </c>
      <c r="C6" s="471"/>
      <c r="D6" s="471"/>
      <c r="E6" s="149"/>
      <c r="F6" s="149"/>
      <c r="G6" s="149"/>
      <c r="H6" s="149"/>
      <c r="I6" s="149"/>
      <c r="J6" s="149"/>
      <c r="K6" s="149"/>
      <c r="L6" s="149"/>
      <c r="M6" s="14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</row>
    <row r="7" spans="1:37" ht="12" customHeight="1">
      <c r="A7" s="71"/>
      <c r="B7" s="149" t="s">
        <v>661</v>
      </c>
      <c r="C7" s="149" t="s">
        <v>171</v>
      </c>
      <c r="D7" s="149" t="s">
        <v>172</v>
      </c>
      <c r="E7" s="149" t="s">
        <v>173</v>
      </c>
      <c r="F7" s="149" t="s">
        <v>174</v>
      </c>
      <c r="G7" s="149" t="s">
        <v>175</v>
      </c>
      <c r="H7" s="149" t="s">
        <v>176</v>
      </c>
      <c r="I7" s="149" t="s">
        <v>177</v>
      </c>
      <c r="J7" s="149" t="s">
        <v>178</v>
      </c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</row>
    <row r="9" spans="1:37" ht="5.25" customHeight="1">
      <c r="A9" s="19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92"/>
      <c r="O9" s="19"/>
      <c r="P9" s="19"/>
      <c r="Q9" s="19"/>
      <c r="R9" s="19"/>
      <c r="S9" s="19"/>
      <c r="T9" s="19"/>
    </row>
    <row r="10" spans="1:37" ht="27" customHeight="1">
      <c r="A10" s="108"/>
      <c r="B10" s="109" t="s">
        <v>644</v>
      </c>
      <c r="C10" s="110"/>
      <c r="D10" s="110"/>
      <c r="E10" s="110"/>
      <c r="F10" s="110"/>
      <c r="G10" s="110"/>
      <c r="H10" s="110"/>
      <c r="I10" s="110"/>
      <c r="J10" s="110"/>
      <c r="K10" s="110"/>
      <c r="L10" s="110"/>
      <c r="M10" s="110"/>
      <c r="N10" s="110"/>
      <c r="O10" s="110"/>
      <c r="P10" s="110"/>
      <c r="Q10" s="110"/>
      <c r="R10" s="110"/>
      <c r="S10" s="110"/>
      <c r="T10" s="110"/>
      <c r="U10" s="110"/>
      <c r="V10" s="110"/>
      <c r="W10" s="110"/>
      <c r="X10" s="110"/>
      <c r="Y10" s="110"/>
      <c r="Z10" s="110"/>
      <c r="AA10" s="110"/>
      <c r="AB10" s="110"/>
      <c r="AC10" s="110"/>
      <c r="AD10" s="110"/>
      <c r="AE10" s="110"/>
      <c r="AF10" s="19"/>
      <c r="AG10" s="19"/>
      <c r="AH10" s="19"/>
      <c r="AI10" s="19"/>
      <c r="AJ10" s="19"/>
      <c r="AK10" s="19"/>
    </row>
    <row r="11" spans="1:37" ht="5.25" customHeight="1">
      <c r="A11" s="19"/>
      <c r="B11" s="90"/>
      <c r="C11" s="150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</row>
    <row r="12" spans="1:37" ht="2.25" customHeight="1">
      <c r="A12" s="19"/>
      <c r="B12" s="151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</row>
    <row r="13" spans="1:37" ht="15" customHeight="1">
      <c r="A13" s="19"/>
      <c r="B13" s="149" t="s">
        <v>278</v>
      </c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</row>
    <row r="14" spans="1:37" ht="15.75">
      <c r="A14" s="19"/>
      <c r="B14" s="84" t="s">
        <v>669</v>
      </c>
      <c r="C14" s="19"/>
      <c r="D14" s="19"/>
      <c r="E14" s="19"/>
      <c r="F14" s="19"/>
      <c r="G14" s="152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</row>
    <row r="15" spans="1:37" ht="60.75" customHeight="1">
      <c r="B15" s="712" t="s">
        <v>646</v>
      </c>
      <c r="C15" s="712"/>
      <c r="D15" s="712"/>
      <c r="E15" s="695"/>
      <c r="F15" s="697"/>
      <c r="G15" s="712" t="s">
        <v>648</v>
      </c>
      <c r="H15" s="712"/>
      <c r="I15" s="125"/>
      <c r="J15" s="794" t="s">
        <v>81</v>
      </c>
      <c r="K15" s="795"/>
      <c r="L15" s="796" t="s">
        <v>82</v>
      </c>
      <c r="M15" s="795"/>
      <c r="N15" s="796" t="s">
        <v>83</v>
      </c>
      <c r="O15" s="795"/>
      <c r="P15" s="796" t="s">
        <v>84</v>
      </c>
      <c r="Q15" s="795"/>
      <c r="R15" s="796" t="s">
        <v>85</v>
      </c>
      <c r="S15" s="795"/>
      <c r="T15" s="796" t="s">
        <v>86</v>
      </c>
      <c r="U15" s="795"/>
      <c r="V15" s="796" t="s">
        <v>87</v>
      </c>
      <c r="W15" s="795"/>
      <c r="X15" s="796" t="s">
        <v>88</v>
      </c>
      <c r="Y15" s="795"/>
      <c r="Z15" s="796" t="s">
        <v>89</v>
      </c>
      <c r="AA15" s="795"/>
      <c r="AB15" s="796" t="s">
        <v>90</v>
      </c>
      <c r="AC15" s="795"/>
      <c r="AD15" s="796" t="s">
        <v>91</v>
      </c>
      <c r="AE15" s="795"/>
      <c r="AF15" s="796" t="s">
        <v>92</v>
      </c>
      <c r="AG15" s="797"/>
      <c r="AH15" s="154" t="s">
        <v>649</v>
      </c>
    </row>
    <row r="16" spans="1:37" ht="39" customHeight="1">
      <c r="B16" s="712" t="s">
        <v>650</v>
      </c>
      <c r="C16" s="712"/>
      <c r="D16" s="712"/>
      <c r="E16" s="712"/>
      <c r="F16" s="805" t="str">
        <f>IF(AK16=TRUE,SUM(J16:AG16),"Caso não disponha dos volumes mensais insira o volume total descarregado na célula I15")</f>
        <v>Caso não disponha dos volumes mensais insira o volume total descarregado na célula I15</v>
      </c>
      <c r="G16" s="806"/>
      <c r="H16" s="155" t="s">
        <v>651</v>
      </c>
      <c r="I16" s="153" t="s">
        <v>652</v>
      </c>
      <c r="J16" s="800"/>
      <c r="K16" s="801"/>
      <c r="L16" s="811"/>
      <c r="M16" s="812"/>
      <c r="N16" s="811"/>
      <c r="O16" s="812"/>
      <c r="P16" s="811"/>
      <c r="Q16" s="812"/>
      <c r="R16" s="811"/>
      <c r="S16" s="812"/>
      <c r="T16" s="811"/>
      <c r="U16" s="812"/>
      <c r="V16" s="811"/>
      <c r="W16" s="812"/>
      <c r="X16" s="811"/>
      <c r="Y16" s="812"/>
      <c r="Z16" s="811"/>
      <c r="AA16" s="812"/>
      <c r="AB16" s="811"/>
      <c r="AC16" s="812"/>
      <c r="AD16" s="811"/>
      <c r="AE16" s="812"/>
      <c r="AF16" s="811"/>
      <c r="AG16" s="813"/>
      <c r="AH16" s="156" t="str">
        <f>IFERROR((AVERAGEIF(K16:AG16,"&gt;0")),"")</f>
        <v/>
      </c>
      <c r="AK16" s="157" t="b">
        <f>IF(AND(J16&gt;0,L16&gt;0,N16&gt;0,P16&gt;0,R16&gt;0,T16&gt;0,V16&gt;0,X16&gt;0,Z16&gt;0,AB16&gt;0,AD16&gt;0,AF16&gt;0),TRUE,FALSE)</f>
        <v>0</v>
      </c>
    </row>
    <row r="17" spans="2:43" ht="47.25" customHeight="1">
      <c r="B17" s="712"/>
      <c r="C17" s="712"/>
      <c r="D17" s="712"/>
      <c r="E17" s="712"/>
      <c r="F17" s="807"/>
      <c r="G17" s="808"/>
      <c r="H17" s="155" t="s">
        <v>653</v>
      </c>
      <c r="I17" s="153" t="s">
        <v>654</v>
      </c>
      <c r="J17" s="809"/>
      <c r="K17" s="810"/>
      <c r="L17" s="802"/>
      <c r="M17" s="803"/>
      <c r="N17" s="802"/>
      <c r="O17" s="803"/>
      <c r="P17" s="802"/>
      <c r="Q17" s="803"/>
      <c r="R17" s="802"/>
      <c r="S17" s="803"/>
      <c r="T17" s="802"/>
      <c r="U17" s="803"/>
      <c r="V17" s="802"/>
      <c r="W17" s="803"/>
      <c r="X17" s="802"/>
      <c r="Y17" s="803"/>
      <c r="Z17" s="802"/>
      <c r="AA17" s="803"/>
      <c r="AB17" s="802"/>
      <c r="AC17" s="803"/>
      <c r="AD17" s="802"/>
      <c r="AE17" s="803"/>
      <c r="AF17" s="802"/>
      <c r="AG17" s="804"/>
      <c r="AH17" s="156" t="str">
        <f>IFERROR(AVERAGEIF(K17:AG17,"&gt;0"),"")</f>
        <v/>
      </c>
    </row>
    <row r="18" spans="2:43" ht="17.25" hidden="1" customHeight="1">
      <c r="B18" s="19"/>
      <c r="C18" s="158" t="s">
        <v>655</v>
      </c>
      <c r="D18" s="159" t="s">
        <v>654</v>
      </c>
      <c r="E18" s="159"/>
      <c r="F18" s="160"/>
      <c r="G18" s="468" t="s">
        <v>656</v>
      </c>
      <c r="H18" s="161"/>
      <c r="I18" s="469" t="s">
        <v>656</v>
      </c>
      <c r="J18" s="161"/>
      <c r="K18" s="162">
        <f>24*31</f>
        <v>744</v>
      </c>
      <c r="L18" s="162"/>
      <c r="M18" s="162">
        <f>24*28</f>
        <v>672</v>
      </c>
      <c r="N18" s="162"/>
      <c r="O18" s="162">
        <f>24*31</f>
        <v>744</v>
      </c>
      <c r="P18" s="162"/>
      <c r="Q18" s="162">
        <f>24*30</f>
        <v>720</v>
      </c>
      <c r="R18" s="162"/>
      <c r="S18" s="162">
        <f>24*31</f>
        <v>744</v>
      </c>
      <c r="T18" s="162"/>
      <c r="U18" s="162">
        <f>24*30</f>
        <v>720</v>
      </c>
      <c r="V18" s="162"/>
      <c r="W18" s="162">
        <f>27*31</f>
        <v>837</v>
      </c>
      <c r="X18" s="162"/>
      <c r="Y18" s="162">
        <f>24*31</f>
        <v>744</v>
      </c>
      <c r="Z18" s="162"/>
      <c r="AA18" s="162">
        <f>24*30</f>
        <v>720</v>
      </c>
      <c r="AB18" s="162"/>
      <c r="AC18" s="162">
        <f>24*31</f>
        <v>744</v>
      </c>
      <c r="AD18" s="162"/>
      <c r="AE18" s="162">
        <f>24*30</f>
        <v>720</v>
      </c>
      <c r="AF18" s="162"/>
      <c r="AG18" s="162">
        <f>24*31</f>
        <v>744</v>
      </c>
      <c r="AH18" s="163">
        <f>(AVERAGEIF(K18:AG18,"&gt;0"))</f>
        <v>737.75</v>
      </c>
    </row>
    <row r="19" spans="2:43" ht="78" customHeight="1">
      <c r="B19" s="164" t="s">
        <v>355</v>
      </c>
      <c r="C19" s="164" t="s">
        <v>356</v>
      </c>
      <c r="D19" s="164" t="s">
        <v>224</v>
      </c>
      <c r="E19" s="164" t="s">
        <v>657</v>
      </c>
      <c r="F19" s="165" t="s">
        <v>658</v>
      </c>
      <c r="G19" s="165" t="s">
        <v>659</v>
      </c>
      <c r="H19" s="166" t="s">
        <v>357</v>
      </c>
      <c r="I19" s="167" t="s">
        <v>660</v>
      </c>
      <c r="J19" s="168" t="s">
        <v>362</v>
      </c>
      <c r="K19" s="169" t="s">
        <v>81</v>
      </c>
      <c r="L19" s="168" t="s">
        <v>362</v>
      </c>
      <c r="M19" s="169" t="s">
        <v>82</v>
      </c>
      <c r="N19" s="168" t="s">
        <v>362</v>
      </c>
      <c r="O19" s="169" t="s">
        <v>83</v>
      </c>
      <c r="P19" s="168" t="s">
        <v>362</v>
      </c>
      <c r="Q19" s="169" t="s">
        <v>84</v>
      </c>
      <c r="R19" s="168" t="s">
        <v>362</v>
      </c>
      <c r="S19" s="169" t="s">
        <v>85</v>
      </c>
      <c r="T19" s="168" t="s">
        <v>362</v>
      </c>
      <c r="U19" s="169" t="s">
        <v>86</v>
      </c>
      <c r="V19" s="168" t="s">
        <v>362</v>
      </c>
      <c r="W19" s="169" t="s">
        <v>87</v>
      </c>
      <c r="X19" s="168" t="s">
        <v>362</v>
      </c>
      <c r="Y19" s="169" t="s">
        <v>88</v>
      </c>
      <c r="Z19" s="168" t="s">
        <v>362</v>
      </c>
      <c r="AA19" s="169" t="s">
        <v>89</v>
      </c>
      <c r="AB19" s="168" t="s">
        <v>362</v>
      </c>
      <c r="AC19" s="169" t="s">
        <v>90</v>
      </c>
      <c r="AD19" s="168" t="s">
        <v>362</v>
      </c>
      <c r="AE19" s="169" t="s">
        <v>91</v>
      </c>
      <c r="AF19" s="168" t="s">
        <v>362</v>
      </c>
      <c r="AG19" s="169" t="s">
        <v>92</v>
      </c>
      <c r="AH19" s="165" t="s">
        <v>649</v>
      </c>
      <c r="AK19" s="157"/>
      <c r="AL19" s="157"/>
      <c r="AM19" s="157"/>
      <c r="AN19" s="157"/>
      <c r="AO19" s="157"/>
      <c r="AP19" s="157"/>
      <c r="AQ19" s="157"/>
    </row>
    <row r="20" spans="2:43" ht="27.75" customHeight="1">
      <c r="B20" s="170" t="s">
        <v>214</v>
      </c>
      <c r="C20" s="171"/>
      <c r="D20" s="172" t="s">
        <v>214</v>
      </c>
      <c r="E20" s="171"/>
      <c r="F20" s="173" t="str">
        <f t="shared" ref="F20:F54" si="0">IFERROR(IF(AK20=TRUE,IF(OR($J$16=0,$L$16=0,$N$16=0,$P$16=0,$R$16=0,$T$16=0,$V$16=0,$X$16=0,$Z$16=0,$AB$16=0,$AD$16=0,$AF$16=0,AJ20=0,K20=0,M20=0,O20=0,Q20=0,S20=0,U20=0,W20=0,Y20=0,AA20=0,AC20=0,AE20=0,AG20=0),"-",AJ20/(IF(D20="mg/l",1000,IF(D20="ng/l",1000000000,IF(D20="µg/l",1000000,))))),"-"),"-")</f>
        <v>-</v>
      </c>
      <c r="G20" s="173" t="str">
        <f>IFERROR(IF(AK20=FALSE,IF($I$15=0,AI20*($F$16)/(IF(D20="mg/l",1000,IF(D20="ng/l",1000000000,IF(D20="µg/l",1000000,)))),AI20*$I$15/(IF(D20="mg/l",1000,IF(D20="ng/l",1000000000,IF(D20="µg/l",1000000,))))),"-"),"-")</f>
        <v>-</v>
      </c>
      <c r="H20" s="174"/>
      <c r="I20" s="175"/>
      <c r="J20" s="176"/>
      <c r="K20" s="174"/>
      <c r="L20" s="176"/>
      <c r="M20" s="174"/>
      <c r="N20" s="176"/>
      <c r="O20" s="174"/>
      <c r="P20" s="176"/>
      <c r="Q20" s="174"/>
      <c r="R20" s="176"/>
      <c r="S20" s="174"/>
      <c r="T20" s="176"/>
      <c r="U20" s="174"/>
      <c r="V20" s="176"/>
      <c r="W20" s="174"/>
      <c r="X20" s="176"/>
      <c r="Y20" s="174"/>
      <c r="Z20" s="176"/>
      <c r="AA20" s="174"/>
      <c r="AB20" s="176"/>
      <c r="AC20" s="174"/>
      <c r="AD20" s="176"/>
      <c r="AE20" s="174"/>
      <c r="AF20" s="176"/>
      <c r="AG20" s="174"/>
      <c r="AH20" s="14">
        <f t="shared" ref="AH20:AH54" si="1">K20*IF(J20="&lt;LQ",(1/2),(IF(J20="&lt;Ld",0,1)))+M20*IF(L20="&lt;LQ",(1/2),(IF(L20="&lt;Ld",0,1)))+O20*IF(N20="&lt;LQ",(1/2),(IF(N20="&lt;Ld",0,1)))+Q20*IF(P20="&lt;LQ",(1/2),(IF(P20="&lt;Ld",0,1)))+S20*IF(R20="&lt;LQ",(1/2),(IF(R20="&lt;Ld",0,1)))+U20*IF(T20="&lt;LQ",(1/2),(IF(T20="&lt;Ld",0,1)))+W20*IF(V20="&lt;LQ",(1/2),(IF(V20="&lt;Ld",0,1)))+Y20*IF(X20="&lt;LQ",(1/2),(IF(X20="&lt;Ld",0,1)))+AA20*IF(Z20="&lt;LQ",(1/2),(IF(Z20="&lt;Ld",0,1)))+AC20*IF(AB20="&lt;LQ",(1/2),(IF(AB20="&lt;Ld",0,1)))+AE20*IF(AD20="&lt;LQ",(1/2),(IF(AD20="&lt;Ld",0,1)))+AG20*IF(AF20="&lt;LQ",(1/2),(IF(AF20="&lt;Ld",0,1)))</f>
        <v>0</v>
      </c>
      <c r="AI20" s="14" t="e">
        <f t="shared" ref="AI20:AI54" si="2">AH20/COUNT(J20:AG20)</f>
        <v>#DIV/0!</v>
      </c>
      <c r="AJ20" s="14">
        <f>K20*$J$16*IF(J20="&lt;LQ",(1/2),(IF(J20="&lt;Ld",0,1)))+M20*$L$16*IF(L20="&lt;LQ",(1/2),(IF(L20="&lt;Ld",0,1)))+O20*$N$16*IF(N20="&lt;LQ",(1/2),(IF(N20="&lt;Ld",0,1)))+Q20*$P$16*IF(P20="&lt;LQ",(1/2),(IF(P20="&lt;Ld",0,1)))+S20*$R$16*IF(R20="&lt;LQ",(1/2),(IF(R20="&lt;Ld",0,1)))+U20*$T$16*IF(T20="&lt;LQ",(1/2),(IF(T20="&lt;Ld",0,1)))+W20*$V$16*IF(V20="&lt;LQ",(1/2),(IF(V20="&lt;Ld",0,1)))+Y20*$X$16*IF(X20="&lt;LQ",(1/2),(IF(X20="&lt;Ld",0,1)))+AA20*$Z$16*IF(Z20="&lt;LQ",(1/2),(IF(Z20="&lt;Ld",0,1)))+AC20*$AB$16*IF(AB20="&lt;LQ",(1/2),(IF(AB20="&lt;Ld",0,1)))+AE20*$AD$16*IF(AD20="&lt;LQ",(1/2),(IF(AD20="&lt;Ld",0,1)))+AG20*$AF$16*IF(AF20="&lt;LQ",(1/2),(IF(AF20="&lt;Ld",0,1)))</f>
        <v>0</v>
      </c>
      <c r="AK20" s="157" t="b">
        <f>IF(AND(K20&gt;0,M20&gt;0,O20&gt;0,Q20&gt;0,S20&gt;0,U20&gt;0,W20&gt;0,Y20&gt;0,AA20&gt;0,AC20&gt;0,AE20&gt;0,AG20&gt;0),TRUE,FALSE)</f>
        <v>0</v>
      </c>
      <c r="AL20" s="157" t="str">
        <f>IF(AK20=TRUE,IF(OR($J$16=0,$L$16=0,$N$16=0,$P$16=0,$R$16=0,$T$16=0,$V$16=0,$X$16=0,$Z$16=0,$AB$16=0,$AD$16=0,$AF$16=0,AJ20=0,K20=0,M20=0,O20=0,Q20=0,S20=0,U20=0,W20=0,Y20=0,AA20=0,AC20=0,AE20=0,AG20=0),"-",AJ20/(IF(D20="mg/l",1000,IF(D20="ng/l",1000000000,IF(D20="µg/l",1000000,))))),"-")</f>
        <v>-</v>
      </c>
      <c r="AM20" s="157"/>
      <c r="AN20" s="157"/>
      <c r="AO20" s="157"/>
      <c r="AP20" s="157"/>
      <c r="AQ20" s="157"/>
    </row>
    <row r="21" spans="2:43" ht="27.75" customHeight="1">
      <c r="B21" s="170" t="s">
        <v>214</v>
      </c>
      <c r="C21" s="171"/>
      <c r="D21" s="172" t="s">
        <v>214</v>
      </c>
      <c r="E21" s="171"/>
      <c r="F21" s="173" t="str">
        <f t="shared" si="0"/>
        <v>-</v>
      </c>
      <c r="G21" s="173" t="str">
        <f t="shared" ref="G21:G54" si="3">IFERROR(IF(AK21=FALSE,IF($I$15=0,AI21*($F$16)/(IF(D21="mg/l",1000,IF(D21="ng/l",1000000000,IF(D21="µg/l",1000000,)))),AI21*$I$15/(IF(D21="mg/l",1000,IF(D21="ng/l",1000000000,IF(D21="µg/l",1000000,))))),"-"),"-")</f>
        <v>-</v>
      </c>
      <c r="H21" s="174"/>
      <c r="I21" s="174"/>
      <c r="J21" s="176"/>
      <c r="K21" s="174"/>
      <c r="L21" s="176"/>
      <c r="M21" s="177"/>
      <c r="N21" s="176"/>
      <c r="O21" s="174"/>
      <c r="P21" s="176"/>
      <c r="Q21" s="174"/>
      <c r="R21" s="176"/>
      <c r="S21" s="174"/>
      <c r="T21" s="176"/>
      <c r="U21" s="174"/>
      <c r="V21" s="176"/>
      <c r="W21" s="174"/>
      <c r="X21" s="176"/>
      <c r="Y21" s="174"/>
      <c r="Z21" s="176"/>
      <c r="AA21" s="174"/>
      <c r="AB21" s="176"/>
      <c r="AC21" s="174"/>
      <c r="AD21" s="176"/>
      <c r="AE21" s="174"/>
      <c r="AF21" s="176"/>
      <c r="AG21" s="174"/>
      <c r="AH21" s="14">
        <f t="shared" si="1"/>
        <v>0</v>
      </c>
      <c r="AI21" s="14" t="e">
        <f t="shared" si="2"/>
        <v>#DIV/0!</v>
      </c>
      <c r="AJ21" s="14">
        <f t="shared" ref="AJ21:AJ54" si="4">K21*$J$16*IF(J21="&lt;LQ",(1/2),(IF(J21="&lt;Ld",0,1)))+M21*$L$16*IF(L21="&lt;LQ",(1/2),(IF(L21="&lt;Ld",0,1)))+O21*$N$16*IF(N21="&lt;LQ",(1/2),(IF(N21="&lt;Ld",0,1)))+Q21*$P$16*IF(P21="&lt;LQ",(1/2),(IF(P21="&lt;Ld",0,1)))+S21*$R$16*IF(R21="&lt;LQ",(1/2),(IF(R21="&lt;Ld",0,1)))+U21*$T$16*IF(T21="&lt;LQ",(1/2),(IF(T21="&lt;Ld",0,1)))+W21*$V$16*IF(V21="&lt;LQ",(1/2),(IF(V21="&lt;Ld",0,1)))+Y21*$X$16*IF(X21="&lt;LQ",(1/2),(IF(X21="&lt;Ld",0,1)))+AA21*$Z$16*IF(Z21="&lt;LQ",(1/2),(IF(Z21="&lt;Ld",0,1)))+AC21*$AB$16*IF(AB21="&lt;LQ",(1/2),(IF(AB21="&lt;Ld",0,1)))+AE21*$AD$16*IF(AD21="&lt;LQ",(1/2),(IF(AD21="&lt;Ld",0,1)))+AG21*$AF$16*IF(AF21="&lt;LQ",(1/2),(IF(AF21="&lt;Ld",0,1)))</f>
        <v>0</v>
      </c>
      <c r="AK21" s="157" t="b">
        <f t="shared" ref="AK21:AK54" si="5">IF(AND(K21&gt;0,M21&gt;0,O21&gt;0,Q21&gt;0,S21&gt;0,U21&gt;0,W21&gt;0,Y21&gt;0,AA21&gt;0,AC21&gt;0,AE21&gt;0,AG21&gt;0),TRUE,FALSE)</f>
        <v>0</v>
      </c>
      <c r="AL21" s="157" t="str">
        <f t="shared" ref="AL21:AL27" si="6">IF(AK21=TRUE,IF(OR($J$16=0,$L$16=0,$N$16=0,$P$16=0,$R$16=0,$T$16=0,$V$16=0,$X$16=0,$Z$16=0,$AB$16=0,$AD$16=0,$AF$16=0,AJ21=0,K21=0,M21=0,O21=0,Q21=0,S21=0,U21=0,W21=0,Y21=0,AA21=0,AC21=0,AE21=0,AG21=0),"-",AJ21/(IF(D21="mg/l",1000,IF(D21="ng/l",1000000000,IF(D21="µg/l",1000000,))))),"-")</f>
        <v>-</v>
      </c>
      <c r="AM21" s="157"/>
      <c r="AN21" s="157"/>
      <c r="AO21" s="157"/>
      <c r="AP21" s="157"/>
      <c r="AQ21" s="157"/>
    </row>
    <row r="22" spans="2:43" ht="27.75" customHeight="1">
      <c r="B22" s="170" t="s">
        <v>214</v>
      </c>
      <c r="C22" s="171"/>
      <c r="D22" s="172" t="s">
        <v>214</v>
      </c>
      <c r="E22" s="171"/>
      <c r="F22" s="173" t="str">
        <f t="shared" si="0"/>
        <v>-</v>
      </c>
      <c r="G22" s="173" t="str">
        <f t="shared" si="3"/>
        <v>-</v>
      </c>
      <c r="H22" s="174"/>
      <c r="I22" s="174"/>
      <c r="J22" s="176"/>
      <c r="K22" s="174"/>
      <c r="L22" s="176"/>
      <c r="M22" s="174"/>
      <c r="N22" s="176"/>
      <c r="O22" s="174"/>
      <c r="P22" s="176"/>
      <c r="Q22" s="174"/>
      <c r="R22" s="176"/>
      <c r="S22" s="174"/>
      <c r="T22" s="176"/>
      <c r="U22" s="174"/>
      <c r="V22" s="176"/>
      <c r="W22" s="174"/>
      <c r="X22" s="176"/>
      <c r="Y22" s="174"/>
      <c r="Z22" s="176"/>
      <c r="AA22" s="174"/>
      <c r="AB22" s="176"/>
      <c r="AC22" s="174"/>
      <c r="AD22" s="176"/>
      <c r="AE22" s="174"/>
      <c r="AF22" s="176"/>
      <c r="AG22" s="174"/>
      <c r="AH22" s="14">
        <f t="shared" si="1"/>
        <v>0</v>
      </c>
      <c r="AI22" s="14" t="e">
        <f t="shared" si="2"/>
        <v>#DIV/0!</v>
      </c>
      <c r="AJ22" s="14">
        <f t="shared" si="4"/>
        <v>0</v>
      </c>
      <c r="AK22" s="157" t="b">
        <f t="shared" si="5"/>
        <v>0</v>
      </c>
      <c r="AL22" s="157" t="str">
        <f t="shared" si="6"/>
        <v>-</v>
      </c>
      <c r="AM22" s="157"/>
      <c r="AN22" s="157"/>
      <c r="AO22" s="157"/>
      <c r="AP22" s="157"/>
      <c r="AQ22" s="157"/>
    </row>
    <row r="23" spans="2:43" ht="27.75" customHeight="1">
      <c r="B23" s="170" t="s">
        <v>214</v>
      </c>
      <c r="C23" s="171"/>
      <c r="D23" s="172" t="s">
        <v>214</v>
      </c>
      <c r="E23" s="171"/>
      <c r="F23" s="173" t="str">
        <f t="shared" si="0"/>
        <v>-</v>
      </c>
      <c r="G23" s="173" t="str">
        <f t="shared" si="3"/>
        <v>-</v>
      </c>
      <c r="H23" s="174"/>
      <c r="I23" s="174"/>
      <c r="J23" s="176"/>
      <c r="K23" s="174"/>
      <c r="L23" s="176"/>
      <c r="M23" s="174"/>
      <c r="N23" s="176"/>
      <c r="O23" s="174"/>
      <c r="P23" s="176"/>
      <c r="Q23" s="174"/>
      <c r="R23" s="176"/>
      <c r="S23" s="174"/>
      <c r="T23" s="176"/>
      <c r="U23" s="174"/>
      <c r="V23" s="176"/>
      <c r="W23" s="174"/>
      <c r="X23" s="176"/>
      <c r="Y23" s="174"/>
      <c r="Z23" s="176"/>
      <c r="AA23" s="174"/>
      <c r="AB23" s="176"/>
      <c r="AC23" s="174"/>
      <c r="AD23" s="176"/>
      <c r="AE23" s="174"/>
      <c r="AF23" s="176"/>
      <c r="AG23" s="174"/>
      <c r="AH23" s="14">
        <f t="shared" si="1"/>
        <v>0</v>
      </c>
      <c r="AI23" s="14" t="e">
        <f t="shared" si="2"/>
        <v>#DIV/0!</v>
      </c>
      <c r="AJ23" s="14">
        <f t="shared" si="4"/>
        <v>0</v>
      </c>
      <c r="AK23" s="157" t="b">
        <f t="shared" si="5"/>
        <v>0</v>
      </c>
      <c r="AL23" s="157" t="str">
        <f t="shared" si="6"/>
        <v>-</v>
      </c>
      <c r="AM23" s="157"/>
      <c r="AN23" s="157"/>
      <c r="AO23" s="157"/>
      <c r="AP23" s="157"/>
      <c r="AQ23" s="157"/>
    </row>
    <row r="24" spans="2:43" ht="27.75" customHeight="1">
      <c r="B24" s="170" t="s">
        <v>214</v>
      </c>
      <c r="C24" s="171"/>
      <c r="D24" s="172" t="s">
        <v>214</v>
      </c>
      <c r="E24" s="171"/>
      <c r="F24" s="173" t="str">
        <f t="shared" si="0"/>
        <v>-</v>
      </c>
      <c r="G24" s="173" t="str">
        <f t="shared" si="3"/>
        <v>-</v>
      </c>
      <c r="H24" s="174"/>
      <c r="I24" s="174"/>
      <c r="J24" s="176"/>
      <c r="K24" s="174"/>
      <c r="L24" s="176"/>
      <c r="M24" s="174"/>
      <c r="N24" s="176"/>
      <c r="O24" s="174"/>
      <c r="P24" s="176"/>
      <c r="Q24" s="174"/>
      <c r="R24" s="176"/>
      <c r="S24" s="174"/>
      <c r="T24" s="176"/>
      <c r="U24" s="174"/>
      <c r="V24" s="176"/>
      <c r="W24" s="174"/>
      <c r="X24" s="176"/>
      <c r="Y24" s="174"/>
      <c r="Z24" s="176"/>
      <c r="AA24" s="174"/>
      <c r="AB24" s="176"/>
      <c r="AC24" s="174"/>
      <c r="AD24" s="176"/>
      <c r="AE24" s="174"/>
      <c r="AF24" s="176"/>
      <c r="AG24" s="174"/>
      <c r="AH24" s="14">
        <f t="shared" si="1"/>
        <v>0</v>
      </c>
      <c r="AI24" s="14" t="e">
        <f t="shared" si="2"/>
        <v>#DIV/0!</v>
      </c>
      <c r="AJ24" s="14">
        <f t="shared" si="4"/>
        <v>0</v>
      </c>
      <c r="AK24" s="157" t="b">
        <f t="shared" si="5"/>
        <v>0</v>
      </c>
      <c r="AL24" s="157" t="str">
        <f t="shared" si="6"/>
        <v>-</v>
      </c>
      <c r="AM24" s="157"/>
      <c r="AN24" s="157"/>
      <c r="AO24" s="157"/>
      <c r="AP24" s="157"/>
      <c r="AQ24" s="157"/>
    </row>
    <row r="25" spans="2:43" ht="27.75" customHeight="1">
      <c r="B25" s="170" t="s">
        <v>214</v>
      </c>
      <c r="C25" s="171"/>
      <c r="D25" s="172" t="s">
        <v>214</v>
      </c>
      <c r="E25" s="171"/>
      <c r="F25" s="173" t="str">
        <f t="shared" si="0"/>
        <v>-</v>
      </c>
      <c r="G25" s="173" t="str">
        <f t="shared" si="3"/>
        <v>-</v>
      </c>
      <c r="H25" s="174"/>
      <c r="I25" s="174"/>
      <c r="J25" s="176"/>
      <c r="K25" s="174"/>
      <c r="L25" s="176"/>
      <c r="M25" s="174"/>
      <c r="N25" s="176"/>
      <c r="O25" s="174"/>
      <c r="P25" s="176"/>
      <c r="Q25" s="174"/>
      <c r="R25" s="176"/>
      <c r="S25" s="174"/>
      <c r="T25" s="176"/>
      <c r="U25" s="174"/>
      <c r="V25" s="176"/>
      <c r="W25" s="174"/>
      <c r="X25" s="176"/>
      <c r="Y25" s="174"/>
      <c r="Z25" s="176"/>
      <c r="AA25" s="174"/>
      <c r="AB25" s="176"/>
      <c r="AC25" s="174"/>
      <c r="AD25" s="176"/>
      <c r="AE25" s="174"/>
      <c r="AF25" s="176"/>
      <c r="AG25" s="174"/>
      <c r="AH25" s="14">
        <f t="shared" si="1"/>
        <v>0</v>
      </c>
      <c r="AI25" s="14" t="e">
        <f t="shared" si="2"/>
        <v>#DIV/0!</v>
      </c>
      <c r="AJ25" s="14">
        <f t="shared" si="4"/>
        <v>0</v>
      </c>
      <c r="AK25" s="157" t="b">
        <f t="shared" si="5"/>
        <v>0</v>
      </c>
      <c r="AL25" s="157" t="str">
        <f t="shared" si="6"/>
        <v>-</v>
      </c>
      <c r="AM25" s="157"/>
      <c r="AN25" s="157"/>
      <c r="AO25" s="157"/>
      <c r="AP25" s="157"/>
      <c r="AQ25" s="157"/>
    </row>
    <row r="26" spans="2:43" ht="27.75" customHeight="1">
      <c r="B26" s="170" t="s">
        <v>214</v>
      </c>
      <c r="C26" s="171"/>
      <c r="D26" s="172" t="s">
        <v>214</v>
      </c>
      <c r="E26" s="171"/>
      <c r="F26" s="173" t="str">
        <f t="shared" si="0"/>
        <v>-</v>
      </c>
      <c r="G26" s="173" t="str">
        <f t="shared" si="3"/>
        <v>-</v>
      </c>
      <c r="H26" s="174"/>
      <c r="I26" s="174"/>
      <c r="J26" s="176"/>
      <c r="K26" s="174"/>
      <c r="L26" s="176"/>
      <c r="M26" s="174"/>
      <c r="N26" s="176"/>
      <c r="O26" s="174"/>
      <c r="P26" s="176"/>
      <c r="Q26" s="174"/>
      <c r="R26" s="176"/>
      <c r="S26" s="174"/>
      <c r="T26" s="176"/>
      <c r="U26" s="174"/>
      <c r="V26" s="176"/>
      <c r="W26" s="174"/>
      <c r="X26" s="176"/>
      <c r="Y26" s="174"/>
      <c r="Z26" s="176"/>
      <c r="AA26" s="174"/>
      <c r="AB26" s="176"/>
      <c r="AC26" s="174"/>
      <c r="AD26" s="176"/>
      <c r="AE26" s="174"/>
      <c r="AF26" s="176"/>
      <c r="AG26" s="174"/>
      <c r="AH26" s="14">
        <f t="shared" si="1"/>
        <v>0</v>
      </c>
      <c r="AI26" s="14" t="e">
        <f t="shared" si="2"/>
        <v>#DIV/0!</v>
      </c>
      <c r="AJ26" s="14">
        <f t="shared" si="4"/>
        <v>0</v>
      </c>
      <c r="AK26" s="157" t="b">
        <f t="shared" si="5"/>
        <v>0</v>
      </c>
      <c r="AL26" s="157" t="str">
        <f t="shared" si="6"/>
        <v>-</v>
      </c>
      <c r="AM26" s="157"/>
      <c r="AN26" s="157"/>
      <c r="AO26" s="157"/>
      <c r="AP26" s="157"/>
      <c r="AQ26" s="157"/>
    </row>
    <row r="27" spans="2:43" ht="27.75" customHeight="1">
      <c r="B27" s="170" t="s">
        <v>214</v>
      </c>
      <c r="C27" s="171"/>
      <c r="D27" s="172" t="s">
        <v>214</v>
      </c>
      <c r="E27" s="171"/>
      <c r="F27" s="173" t="str">
        <f t="shared" si="0"/>
        <v>-</v>
      </c>
      <c r="G27" s="173" t="str">
        <f t="shared" si="3"/>
        <v>-</v>
      </c>
      <c r="H27" s="174"/>
      <c r="I27" s="174"/>
      <c r="J27" s="176"/>
      <c r="K27" s="174"/>
      <c r="L27" s="176"/>
      <c r="M27" s="174"/>
      <c r="N27" s="176"/>
      <c r="O27" s="174"/>
      <c r="P27" s="176"/>
      <c r="Q27" s="174"/>
      <c r="R27" s="176"/>
      <c r="S27" s="174"/>
      <c r="T27" s="176"/>
      <c r="U27" s="174"/>
      <c r="V27" s="176"/>
      <c r="W27" s="174"/>
      <c r="X27" s="176"/>
      <c r="Y27" s="174"/>
      <c r="Z27" s="176"/>
      <c r="AA27" s="174"/>
      <c r="AB27" s="176"/>
      <c r="AC27" s="174"/>
      <c r="AD27" s="176"/>
      <c r="AE27" s="174"/>
      <c r="AF27" s="176"/>
      <c r="AG27" s="174"/>
      <c r="AH27" s="14">
        <f t="shared" si="1"/>
        <v>0</v>
      </c>
      <c r="AI27" s="14" t="e">
        <f t="shared" si="2"/>
        <v>#DIV/0!</v>
      </c>
      <c r="AJ27" s="14">
        <f t="shared" si="4"/>
        <v>0</v>
      </c>
      <c r="AK27" s="157" t="b">
        <f t="shared" si="5"/>
        <v>0</v>
      </c>
      <c r="AL27" s="157" t="str">
        <f t="shared" si="6"/>
        <v>-</v>
      </c>
      <c r="AM27" s="157"/>
      <c r="AN27" s="157"/>
      <c r="AO27" s="157"/>
      <c r="AP27" s="157"/>
      <c r="AQ27" s="157"/>
    </row>
    <row r="28" spans="2:43" ht="27.75" customHeight="1">
      <c r="B28" s="170" t="s">
        <v>214</v>
      </c>
      <c r="C28" s="171"/>
      <c r="D28" s="172" t="s">
        <v>214</v>
      </c>
      <c r="E28" s="171"/>
      <c r="F28" s="173" t="str">
        <f t="shared" si="0"/>
        <v>-</v>
      </c>
      <c r="G28" s="173" t="str">
        <f t="shared" si="3"/>
        <v>-</v>
      </c>
      <c r="H28" s="174"/>
      <c r="I28" s="174"/>
      <c r="J28" s="176"/>
      <c r="K28" s="174"/>
      <c r="L28" s="176"/>
      <c r="M28" s="174"/>
      <c r="N28" s="176"/>
      <c r="O28" s="174"/>
      <c r="P28" s="176"/>
      <c r="Q28" s="174"/>
      <c r="R28" s="176"/>
      <c r="S28" s="174"/>
      <c r="T28" s="176"/>
      <c r="U28" s="174"/>
      <c r="V28" s="176"/>
      <c r="W28" s="174"/>
      <c r="X28" s="176"/>
      <c r="Y28" s="174"/>
      <c r="Z28" s="176"/>
      <c r="AA28" s="174"/>
      <c r="AB28" s="176"/>
      <c r="AC28" s="174"/>
      <c r="AD28" s="176"/>
      <c r="AE28" s="174"/>
      <c r="AF28" s="176"/>
      <c r="AG28" s="174"/>
      <c r="AH28" s="14">
        <f t="shared" si="1"/>
        <v>0</v>
      </c>
      <c r="AI28" s="14" t="e">
        <f t="shared" si="2"/>
        <v>#DIV/0!</v>
      </c>
      <c r="AJ28" s="14">
        <f t="shared" si="4"/>
        <v>0</v>
      </c>
      <c r="AK28" s="157" t="b">
        <f t="shared" si="5"/>
        <v>0</v>
      </c>
      <c r="AL28" s="157"/>
      <c r="AM28" s="157"/>
      <c r="AN28" s="157"/>
      <c r="AO28" s="157"/>
      <c r="AP28" s="157"/>
      <c r="AQ28" s="157"/>
    </row>
    <row r="29" spans="2:43" ht="27.75" customHeight="1">
      <c r="B29" s="170" t="s">
        <v>214</v>
      </c>
      <c r="C29" s="171"/>
      <c r="D29" s="172" t="s">
        <v>214</v>
      </c>
      <c r="E29" s="171"/>
      <c r="F29" s="173" t="str">
        <f t="shared" si="0"/>
        <v>-</v>
      </c>
      <c r="G29" s="173" t="str">
        <f t="shared" si="3"/>
        <v>-</v>
      </c>
      <c r="H29" s="174"/>
      <c r="I29" s="174"/>
      <c r="J29" s="176"/>
      <c r="K29" s="174"/>
      <c r="L29" s="176"/>
      <c r="M29" s="174"/>
      <c r="N29" s="176"/>
      <c r="O29" s="174"/>
      <c r="P29" s="176"/>
      <c r="Q29" s="174"/>
      <c r="R29" s="176"/>
      <c r="S29" s="174"/>
      <c r="T29" s="176"/>
      <c r="U29" s="174"/>
      <c r="V29" s="176"/>
      <c r="W29" s="174"/>
      <c r="X29" s="176"/>
      <c r="Y29" s="174"/>
      <c r="Z29" s="176"/>
      <c r="AA29" s="174"/>
      <c r="AB29" s="176"/>
      <c r="AC29" s="174"/>
      <c r="AD29" s="176"/>
      <c r="AE29" s="174"/>
      <c r="AF29" s="176"/>
      <c r="AG29" s="174"/>
      <c r="AH29" s="14">
        <f t="shared" si="1"/>
        <v>0</v>
      </c>
      <c r="AI29" s="14" t="e">
        <f t="shared" si="2"/>
        <v>#DIV/0!</v>
      </c>
      <c r="AJ29" s="14">
        <f t="shared" si="4"/>
        <v>0</v>
      </c>
      <c r="AK29" s="157" t="b">
        <f t="shared" si="5"/>
        <v>0</v>
      </c>
      <c r="AL29" s="157"/>
      <c r="AM29" s="157"/>
      <c r="AN29" s="157"/>
      <c r="AO29" s="157"/>
      <c r="AP29" s="157"/>
      <c r="AQ29" s="157"/>
    </row>
    <row r="30" spans="2:43" ht="27.75" customHeight="1">
      <c r="B30" s="170" t="s">
        <v>214</v>
      </c>
      <c r="C30" s="171"/>
      <c r="D30" s="172" t="s">
        <v>214</v>
      </c>
      <c r="E30" s="171"/>
      <c r="F30" s="173" t="str">
        <f t="shared" si="0"/>
        <v>-</v>
      </c>
      <c r="G30" s="173" t="str">
        <f t="shared" si="3"/>
        <v>-</v>
      </c>
      <c r="H30" s="174"/>
      <c r="I30" s="174"/>
      <c r="J30" s="176"/>
      <c r="K30" s="174"/>
      <c r="L30" s="176"/>
      <c r="M30" s="174"/>
      <c r="N30" s="176"/>
      <c r="O30" s="174"/>
      <c r="P30" s="176"/>
      <c r="Q30" s="174"/>
      <c r="R30" s="176"/>
      <c r="S30" s="174"/>
      <c r="T30" s="176"/>
      <c r="U30" s="174"/>
      <c r="V30" s="176"/>
      <c r="W30" s="174"/>
      <c r="X30" s="176"/>
      <c r="Y30" s="174"/>
      <c r="Z30" s="176"/>
      <c r="AA30" s="174"/>
      <c r="AB30" s="176"/>
      <c r="AC30" s="174"/>
      <c r="AD30" s="176"/>
      <c r="AE30" s="174"/>
      <c r="AF30" s="176"/>
      <c r="AG30" s="174"/>
      <c r="AH30" s="14">
        <f t="shared" si="1"/>
        <v>0</v>
      </c>
      <c r="AI30" s="14" t="e">
        <f t="shared" si="2"/>
        <v>#DIV/0!</v>
      </c>
      <c r="AJ30" s="14">
        <f t="shared" si="4"/>
        <v>0</v>
      </c>
      <c r="AK30" s="157" t="b">
        <f t="shared" si="5"/>
        <v>0</v>
      </c>
      <c r="AL30" s="157"/>
      <c r="AM30" s="157"/>
      <c r="AN30" s="157"/>
      <c r="AO30" s="157"/>
      <c r="AP30" s="157"/>
      <c r="AQ30" s="157"/>
    </row>
    <row r="31" spans="2:43" ht="27.75" customHeight="1">
      <c r="B31" s="170" t="s">
        <v>214</v>
      </c>
      <c r="C31" s="171"/>
      <c r="D31" s="172" t="s">
        <v>214</v>
      </c>
      <c r="E31" s="171"/>
      <c r="F31" s="173" t="str">
        <f t="shared" si="0"/>
        <v>-</v>
      </c>
      <c r="G31" s="173" t="str">
        <f t="shared" si="3"/>
        <v>-</v>
      </c>
      <c r="H31" s="174"/>
      <c r="I31" s="174"/>
      <c r="J31" s="176"/>
      <c r="K31" s="174"/>
      <c r="L31" s="176"/>
      <c r="M31" s="174"/>
      <c r="N31" s="176"/>
      <c r="O31" s="174"/>
      <c r="P31" s="176"/>
      <c r="Q31" s="174"/>
      <c r="R31" s="176"/>
      <c r="S31" s="174"/>
      <c r="T31" s="176"/>
      <c r="U31" s="174"/>
      <c r="V31" s="176"/>
      <c r="W31" s="174"/>
      <c r="X31" s="176"/>
      <c r="Y31" s="174"/>
      <c r="Z31" s="176"/>
      <c r="AA31" s="174"/>
      <c r="AB31" s="176"/>
      <c r="AC31" s="174"/>
      <c r="AD31" s="176"/>
      <c r="AE31" s="174"/>
      <c r="AF31" s="176"/>
      <c r="AG31" s="174"/>
      <c r="AH31" s="14">
        <f t="shared" si="1"/>
        <v>0</v>
      </c>
      <c r="AI31" s="14" t="e">
        <f t="shared" si="2"/>
        <v>#DIV/0!</v>
      </c>
      <c r="AJ31" s="14">
        <f t="shared" si="4"/>
        <v>0</v>
      </c>
      <c r="AK31" s="157" t="b">
        <f t="shared" si="5"/>
        <v>0</v>
      </c>
      <c r="AM31" s="157"/>
    </row>
    <row r="32" spans="2:43" ht="27.75" customHeight="1">
      <c r="B32" s="170" t="s">
        <v>214</v>
      </c>
      <c r="C32" s="171"/>
      <c r="D32" s="172" t="s">
        <v>214</v>
      </c>
      <c r="E32" s="171"/>
      <c r="F32" s="173" t="str">
        <f t="shared" si="0"/>
        <v>-</v>
      </c>
      <c r="G32" s="173" t="str">
        <f t="shared" si="3"/>
        <v>-</v>
      </c>
      <c r="H32" s="174"/>
      <c r="I32" s="174"/>
      <c r="J32" s="176"/>
      <c r="K32" s="174"/>
      <c r="L32" s="176"/>
      <c r="M32" s="174"/>
      <c r="N32" s="176"/>
      <c r="O32" s="174"/>
      <c r="P32" s="176"/>
      <c r="Q32" s="174"/>
      <c r="R32" s="176"/>
      <c r="S32" s="174"/>
      <c r="T32" s="176"/>
      <c r="U32" s="174"/>
      <c r="V32" s="176"/>
      <c r="W32" s="174"/>
      <c r="X32" s="176"/>
      <c r="Y32" s="174"/>
      <c r="Z32" s="176"/>
      <c r="AA32" s="174"/>
      <c r="AB32" s="176"/>
      <c r="AC32" s="174"/>
      <c r="AD32" s="176"/>
      <c r="AE32" s="174"/>
      <c r="AF32" s="176"/>
      <c r="AG32" s="174"/>
      <c r="AH32" s="14">
        <f t="shared" si="1"/>
        <v>0</v>
      </c>
      <c r="AI32" s="14" t="e">
        <f t="shared" si="2"/>
        <v>#DIV/0!</v>
      </c>
      <c r="AJ32" s="14">
        <f t="shared" si="4"/>
        <v>0</v>
      </c>
      <c r="AK32" s="157" t="b">
        <f t="shared" si="5"/>
        <v>0</v>
      </c>
      <c r="AM32" s="157"/>
    </row>
    <row r="33" spans="2:39" ht="27.75" customHeight="1">
      <c r="B33" s="170" t="s">
        <v>214</v>
      </c>
      <c r="C33" s="171"/>
      <c r="D33" s="172" t="s">
        <v>214</v>
      </c>
      <c r="E33" s="171"/>
      <c r="F33" s="173" t="str">
        <f t="shared" si="0"/>
        <v>-</v>
      </c>
      <c r="G33" s="173" t="str">
        <f t="shared" si="3"/>
        <v>-</v>
      </c>
      <c r="H33" s="174"/>
      <c r="I33" s="174"/>
      <c r="J33" s="176"/>
      <c r="K33" s="174"/>
      <c r="L33" s="176"/>
      <c r="M33" s="174"/>
      <c r="N33" s="176"/>
      <c r="O33" s="174"/>
      <c r="P33" s="176"/>
      <c r="Q33" s="174"/>
      <c r="R33" s="176"/>
      <c r="S33" s="174"/>
      <c r="T33" s="176"/>
      <c r="U33" s="174"/>
      <c r="V33" s="176"/>
      <c r="W33" s="174"/>
      <c r="X33" s="176"/>
      <c r="Y33" s="174"/>
      <c r="Z33" s="176"/>
      <c r="AA33" s="174"/>
      <c r="AB33" s="176"/>
      <c r="AC33" s="174"/>
      <c r="AD33" s="176"/>
      <c r="AE33" s="174"/>
      <c r="AF33" s="176"/>
      <c r="AG33" s="174"/>
      <c r="AH33" s="14">
        <f t="shared" si="1"/>
        <v>0</v>
      </c>
      <c r="AI33" s="14" t="e">
        <f t="shared" si="2"/>
        <v>#DIV/0!</v>
      </c>
      <c r="AJ33" s="14">
        <f t="shared" si="4"/>
        <v>0</v>
      </c>
      <c r="AK33" s="157" t="b">
        <f t="shared" si="5"/>
        <v>0</v>
      </c>
      <c r="AM33" s="157"/>
    </row>
    <row r="34" spans="2:39" ht="27.75" customHeight="1">
      <c r="B34" s="170" t="s">
        <v>214</v>
      </c>
      <c r="C34" s="171"/>
      <c r="D34" s="172" t="s">
        <v>214</v>
      </c>
      <c r="E34" s="171"/>
      <c r="F34" s="173" t="str">
        <f t="shared" si="0"/>
        <v>-</v>
      </c>
      <c r="G34" s="173" t="str">
        <f t="shared" si="3"/>
        <v>-</v>
      </c>
      <c r="H34" s="174"/>
      <c r="I34" s="174"/>
      <c r="J34" s="176"/>
      <c r="K34" s="174"/>
      <c r="L34" s="176"/>
      <c r="M34" s="174"/>
      <c r="N34" s="176"/>
      <c r="O34" s="174"/>
      <c r="P34" s="176"/>
      <c r="Q34" s="174"/>
      <c r="R34" s="176"/>
      <c r="S34" s="174"/>
      <c r="T34" s="176"/>
      <c r="U34" s="174"/>
      <c r="V34" s="176"/>
      <c r="W34" s="174"/>
      <c r="X34" s="176"/>
      <c r="Y34" s="174"/>
      <c r="Z34" s="176"/>
      <c r="AA34" s="174"/>
      <c r="AB34" s="176"/>
      <c r="AC34" s="174"/>
      <c r="AD34" s="176"/>
      <c r="AE34" s="174"/>
      <c r="AF34" s="176"/>
      <c r="AG34" s="174"/>
      <c r="AH34" s="14">
        <f t="shared" si="1"/>
        <v>0</v>
      </c>
      <c r="AI34" s="14" t="e">
        <f t="shared" si="2"/>
        <v>#DIV/0!</v>
      </c>
      <c r="AJ34" s="14">
        <f t="shared" si="4"/>
        <v>0</v>
      </c>
      <c r="AK34" s="157" t="b">
        <f t="shared" si="5"/>
        <v>0</v>
      </c>
      <c r="AM34" s="157"/>
    </row>
    <row r="35" spans="2:39" ht="27.75" customHeight="1">
      <c r="B35" s="170" t="s">
        <v>214</v>
      </c>
      <c r="C35" s="171"/>
      <c r="D35" s="172" t="s">
        <v>214</v>
      </c>
      <c r="E35" s="171"/>
      <c r="F35" s="173" t="str">
        <f t="shared" si="0"/>
        <v>-</v>
      </c>
      <c r="G35" s="173" t="str">
        <f t="shared" si="3"/>
        <v>-</v>
      </c>
      <c r="H35" s="174"/>
      <c r="I35" s="174"/>
      <c r="J35" s="176"/>
      <c r="K35" s="174"/>
      <c r="L35" s="176"/>
      <c r="M35" s="174"/>
      <c r="N35" s="176"/>
      <c r="O35" s="174"/>
      <c r="P35" s="176"/>
      <c r="Q35" s="174"/>
      <c r="R35" s="176"/>
      <c r="S35" s="174"/>
      <c r="T35" s="176"/>
      <c r="U35" s="174"/>
      <c r="V35" s="176"/>
      <c r="W35" s="174"/>
      <c r="X35" s="176"/>
      <c r="Y35" s="174"/>
      <c r="Z35" s="176"/>
      <c r="AA35" s="174"/>
      <c r="AB35" s="176"/>
      <c r="AC35" s="174"/>
      <c r="AD35" s="176"/>
      <c r="AE35" s="174"/>
      <c r="AF35" s="176"/>
      <c r="AG35" s="174"/>
      <c r="AH35" s="14">
        <f t="shared" si="1"/>
        <v>0</v>
      </c>
      <c r="AI35" s="14" t="e">
        <f t="shared" si="2"/>
        <v>#DIV/0!</v>
      </c>
      <c r="AJ35" s="14">
        <f t="shared" si="4"/>
        <v>0</v>
      </c>
      <c r="AK35" s="157" t="b">
        <f t="shared" si="5"/>
        <v>0</v>
      </c>
      <c r="AM35" s="157"/>
    </row>
    <row r="36" spans="2:39" ht="27.75" customHeight="1">
      <c r="B36" s="170" t="s">
        <v>214</v>
      </c>
      <c r="C36" s="171"/>
      <c r="D36" s="172" t="s">
        <v>214</v>
      </c>
      <c r="E36" s="171"/>
      <c r="F36" s="173" t="str">
        <f t="shared" si="0"/>
        <v>-</v>
      </c>
      <c r="G36" s="173" t="str">
        <f t="shared" si="3"/>
        <v>-</v>
      </c>
      <c r="H36" s="174"/>
      <c r="I36" s="174"/>
      <c r="J36" s="176"/>
      <c r="K36" s="174"/>
      <c r="L36" s="176"/>
      <c r="M36" s="174"/>
      <c r="N36" s="176"/>
      <c r="O36" s="174"/>
      <c r="P36" s="176"/>
      <c r="Q36" s="174"/>
      <c r="R36" s="176"/>
      <c r="S36" s="174"/>
      <c r="T36" s="176"/>
      <c r="U36" s="174"/>
      <c r="V36" s="176"/>
      <c r="W36" s="174"/>
      <c r="X36" s="176"/>
      <c r="Y36" s="174"/>
      <c r="Z36" s="176"/>
      <c r="AA36" s="174"/>
      <c r="AB36" s="176"/>
      <c r="AC36" s="174"/>
      <c r="AD36" s="176"/>
      <c r="AE36" s="174"/>
      <c r="AF36" s="176"/>
      <c r="AG36" s="174"/>
      <c r="AH36" s="14">
        <f t="shared" si="1"/>
        <v>0</v>
      </c>
      <c r="AI36" s="14" t="e">
        <f t="shared" si="2"/>
        <v>#DIV/0!</v>
      </c>
      <c r="AJ36" s="14">
        <f t="shared" si="4"/>
        <v>0</v>
      </c>
      <c r="AK36" s="157" t="b">
        <f t="shared" si="5"/>
        <v>0</v>
      </c>
    </row>
    <row r="37" spans="2:39" ht="27.75" customHeight="1">
      <c r="B37" s="170" t="s">
        <v>214</v>
      </c>
      <c r="C37" s="171"/>
      <c r="D37" s="172" t="s">
        <v>214</v>
      </c>
      <c r="E37" s="171"/>
      <c r="F37" s="173" t="str">
        <f t="shared" si="0"/>
        <v>-</v>
      </c>
      <c r="G37" s="173" t="str">
        <f t="shared" si="3"/>
        <v>-</v>
      </c>
      <c r="H37" s="174"/>
      <c r="I37" s="174"/>
      <c r="J37" s="176"/>
      <c r="K37" s="174"/>
      <c r="L37" s="176"/>
      <c r="M37" s="174"/>
      <c r="N37" s="176"/>
      <c r="O37" s="174"/>
      <c r="P37" s="176"/>
      <c r="Q37" s="174"/>
      <c r="R37" s="176"/>
      <c r="S37" s="174"/>
      <c r="T37" s="176"/>
      <c r="U37" s="174"/>
      <c r="V37" s="176"/>
      <c r="W37" s="174"/>
      <c r="X37" s="176"/>
      <c r="Y37" s="174"/>
      <c r="Z37" s="176"/>
      <c r="AA37" s="174"/>
      <c r="AB37" s="176"/>
      <c r="AC37" s="174"/>
      <c r="AD37" s="176"/>
      <c r="AE37" s="174"/>
      <c r="AF37" s="176"/>
      <c r="AG37" s="174"/>
      <c r="AH37" s="14">
        <f t="shared" si="1"/>
        <v>0</v>
      </c>
      <c r="AI37" s="14" t="e">
        <f t="shared" si="2"/>
        <v>#DIV/0!</v>
      </c>
      <c r="AJ37" s="14">
        <f t="shared" si="4"/>
        <v>0</v>
      </c>
      <c r="AK37" s="157" t="b">
        <f t="shared" si="5"/>
        <v>0</v>
      </c>
    </row>
    <row r="38" spans="2:39" ht="27.75" customHeight="1">
      <c r="B38" s="170" t="s">
        <v>214</v>
      </c>
      <c r="C38" s="171"/>
      <c r="D38" s="172" t="s">
        <v>214</v>
      </c>
      <c r="E38" s="171"/>
      <c r="F38" s="173" t="str">
        <f t="shared" si="0"/>
        <v>-</v>
      </c>
      <c r="G38" s="173" t="str">
        <f t="shared" si="3"/>
        <v>-</v>
      </c>
      <c r="H38" s="174"/>
      <c r="I38" s="174"/>
      <c r="J38" s="176"/>
      <c r="K38" s="174"/>
      <c r="L38" s="176"/>
      <c r="M38" s="174"/>
      <c r="N38" s="176"/>
      <c r="O38" s="174"/>
      <c r="P38" s="176"/>
      <c r="Q38" s="174"/>
      <c r="R38" s="176"/>
      <c r="S38" s="174"/>
      <c r="T38" s="176"/>
      <c r="U38" s="174"/>
      <c r="V38" s="176"/>
      <c r="W38" s="174"/>
      <c r="X38" s="176"/>
      <c r="Y38" s="174"/>
      <c r="Z38" s="176"/>
      <c r="AA38" s="174"/>
      <c r="AB38" s="176"/>
      <c r="AC38" s="174"/>
      <c r="AD38" s="176"/>
      <c r="AE38" s="174"/>
      <c r="AF38" s="176"/>
      <c r="AG38" s="174"/>
      <c r="AH38" s="14">
        <f t="shared" si="1"/>
        <v>0</v>
      </c>
      <c r="AI38" s="14" t="e">
        <f t="shared" si="2"/>
        <v>#DIV/0!</v>
      </c>
      <c r="AJ38" s="14">
        <f t="shared" si="4"/>
        <v>0</v>
      </c>
      <c r="AK38" s="157" t="b">
        <f t="shared" si="5"/>
        <v>0</v>
      </c>
    </row>
    <row r="39" spans="2:39" ht="27.75" customHeight="1">
      <c r="B39" s="170" t="s">
        <v>214</v>
      </c>
      <c r="C39" s="171"/>
      <c r="D39" s="172" t="s">
        <v>214</v>
      </c>
      <c r="E39" s="171"/>
      <c r="F39" s="173" t="str">
        <f t="shared" si="0"/>
        <v>-</v>
      </c>
      <c r="G39" s="173" t="str">
        <f t="shared" si="3"/>
        <v>-</v>
      </c>
      <c r="H39" s="174"/>
      <c r="I39" s="174"/>
      <c r="J39" s="176"/>
      <c r="K39" s="174"/>
      <c r="L39" s="176"/>
      <c r="M39" s="174"/>
      <c r="N39" s="176"/>
      <c r="O39" s="174"/>
      <c r="P39" s="176"/>
      <c r="Q39" s="174"/>
      <c r="R39" s="176"/>
      <c r="S39" s="174"/>
      <c r="T39" s="176"/>
      <c r="U39" s="174"/>
      <c r="V39" s="176"/>
      <c r="W39" s="174"/>
      <c r="X39" s="176"/>
      <c r="Y39" s="174"/>
      <c r="Z39" s="176"/>
      <c r="AA39" s="174"/>
      <c r="AB39" s="176"/>
      <c r="AC39" s="174"/>
      <c r="AD39" s="176"/>
      <c r="AE39" s="174"/>
      <c r="AF39" s="176"/>
      <c r="AG39" s="174"/>
      <c r="AH39" s="14">
        <f t="shared" si="1"/>
        <v>0</v>
      </c>
      <c r="AI39" s="14" t="e">
        <f t="shared" si="2"/>
        <v>#DIV/0!</v>
      </c>
      <c r="AJ39" s="14">
        <f t="shared" si="4"/>
        <v>0</v>
      </c>
      <c r="AK39" s="157" t="b">
        <f t="shared" si="5"/>
        <v>0</v>
      </c>
    </row>
    <row r="40" spans="2:39" ht="27.75" customHeight="1">
      <c r="B40" s="170" t="s">
        <v>214</v>
      </c>
      <c r="C40" s="171"/>
      <c r="D40" s="172" t="s">
        <v>214</v>
      </c>
      <c r="E40" s="171"/>
      <c r="F40" s="173" t="str">
        <f t="shared" si="0"/>
        <v>-</v>
      </c>
      <c r="G40" s="173" t="str">
        <f t="shared" si="3"/>
        <v>-</v>
      </c>
      <c r="H40" s="174"/>
      <c r="I40" s="174"/>
      <c r="J40" s="176"/>
      <c r="K40" s="174"/>
      <c r="L40" s="176"/>
      <c r="M40" s="174"/>
      <c r="N40" s="176"/>
      <c r="O40" s="174"/>
      <c r="P40" s="176"/>
      <c r="Q40" s="174"/>
      <c r="R40" s="176"/>
      <c r="S40" s="174"/>
      <c r="T40" s="176"/>
      <c r="U40" s="174"/>
      <c r="V40" s="176"/>
      <c r="W40" s="174"/>
      <c r="X40" s="176"/>
      <c r="Y40" s="174"/>
      <c r="Z40" s="176"/>
      <c r="AA40" s="174"/>
      <c r="AB40" s="176"/>
      <c r="AC40" s="174"/>
      <c r="AD40" s="176"/>
      <c r="AE40" s="174"/>
      <c r="AF40" s="176"/>
      <c r="AG40" s="174"/>
      <c r="AH40" s="14">
        <f t="shared" si="1"/>
        <v>0</v>
      </c>
      <c r="AI40" s="14" t="e">
        <f t="shared" si="2"/>
        <v>#DIV/0!</v>
      </c>
      <c r="AJ40" s="14">
        <f t="shared" si="4"/>
        <v>0</v>
      </c>
      <c r="AK40" s="157" t="b">
        <f t="shared" si="5"/>
        <v>0</v>
      </c>
    </row>
    <row r="41" spans="2:39" ht="27.75" customHeight="1">
      <c r="B41" s="170" t="s">
        <v>214</v>
      </c>
      <c r="C41" s="171"/>
      <c r="D41" s="172" t="s">
        <v>214</v>
      </c>
      <c r="E41" s="171"/>
      <c r="F41" s="173" t="str">
        <f t="shared" si="0"/>
        <v>-</v>
      </c>
      <c r="G41" s="173" t="str">
        <f t="shared" si="3"/>
        <v>-</v>
      </c>
      <c r="H41" s="174"/>
      <c r="I41" s="174"/>
      <c r="J41" s="176"/>
      <c r="K41" s="174"/>
      <c r="L41" s="176"/>
      <c r="M41" s="174"/>
      <c r="N41" s="176"/>
      <c r="O41" s="174"/>
      <c r="P41" s="176"/>
      <c r="Q41" s="174"/>
      <c r="R41" s="176"/>
      <c r="S41" s="174"/>
      <c r="T41" s="176"/>
      <c r="U41" s="174"/>
      <c r="V41" s="176"/>
      <c r="W41" s="174"/>
      <c r="X41" s="176"/>
      <c r="Y41" s="174"/>
      <c r="Z41" s="176"/>
      <c r="AA41" s="174"/>
      <c r="AB41" s="176"/>
      <c r="AC41" s="174"/>
      <c r="AD41" s="176"/>
      <c r="AE41" s="174"/>
      <c r="AF41" s="176"/>
      <c r="AG41" s="174"/>
      <c r="AH41" s="14">
        <f t="shared" si="1"/>
        <v>0</v>
      </c>
      <c r="AI41" s="14" t="e">
        <f t="shared" si="2"/>
        <v>#DIV/0!</v>
      </c>
      <c r="AJ41" s="14">
        <f t="shared" si="4"/>
        <v>0</v>
      </c>
      <c r="AK41" s="157" t="b">
        <f t="shared" si="5"/>
        <v>0</v>
      </c>
    </row>
    <row r="42" spans="2:39" ht="27.75" customHeight="1">
      <c r="B42" s="170" t="s">
        <v>214</v>
      </c>
      <c r="C42" s="171"/>
      <c r="D42" s="172" t="s">
        <v>214</v>
      </c>
      <c r="E42" s="171"/>
      <c r="F42" s="173" t="str">
        <f t="shared" si="0"/>
        <v>-</v>
      </c>
      <c r="G42" s="173" t="str">
        <f t="shared" si="3"/>
        <v>-</v>
      </c>
      <c r="H42" s="174"/>
      <c r="I42" s="174"/>
      <c r="J42" s="176"/>
      <c r="K42" s="174"/>
      <c r="L42" s="176"/>
      <c r="M42" s="174"/>
      <c r="N42" s="176"/>
      <c r="O42" s="174"/>
      <c r="P42" s="176"/>
      <c r="Q42" s="174"/>
      <c r="R42" s="176"/>
      <c r="S42" s="174"/>
      <c r="T42" s="176"/>
      <c r="U42" s="174"/>
      <c r="V42" s="176"/>
      <c r="W42" s="174"/>
      <c r="X42" s="176"/>
      <c r="Y42" s="174"/>
      <c r="Z42" s="176"/>
      <c r="AA42" s="174"/>
      <c r="AB42" s="176"/>
      <c r="AC42" s="174"/>
      <c r="AD42" s="176"/>
      <c r="AE42" s="174"/>
      <c r="AF42" s="176"/>
      <c r="AG42" s="174"/>
      <c r="AH42" s="14">
        <f t="shared" si="1"/>
        <v>0</v>
      </c>
      <c r="AI42" s="14" t="e">
        <f t="shared" si="2"/>
        <v>#DIV/0!</v>
      </c>
      <c r="AJ42" s="14">
        <f t="shared" si="4"/>
        <v>0</v>
      </c>
      <c r="AK42" s="157" t="b">
        <f t="shared" si="5"/>
        <v>0</v>
      </c>
    </row>
    <row r="43" spans="2:39" ht="27.75" customHeight="1">
      <c r="B43" s="170" t="s">
        <v>214</v>
      </c>
      <c r="C43" s="171"/>
      <c r="D43" s="172" t="s">
        <v>214</v>
      </c>
      <c r="E43" s="171"/>
      <c r="F43" s="173" t="str">
        <f t="shared" si="0"/>
        <v>-</v>
      </c>
      <c r="G43" s="173" t="str">
        <f t="shared" si="3"/>
        <v>-</v>
      </c>
      <c r="H43" s="174"/>
      <c r="I43" s="174"/>
      <c r="J43" s="176"/>
      <c r="K43" s="174"/>
      <c r="L43" s="176"/>
      <c r="M43" s="174"/>
      <c r="N43" s="176"/>
      <c r="O43" s="174"/>
      <c r="P43" s="176"/>
      <c r="Q43" s="174"/>
      <c r="R43" s="176"/>
      <c r="S43" s="174"/>
      <c r="T43" s="176"/>
      <c r="U43" s="174"/>
      <c r="V43" s="176"/>
      <c r="W43" s="174"/>
      <c r="X43" s="176"/>
      <c r="Y43" s="174"/>
      <c r="Z43" s="176"/>
      <c r="AA43" s="174"/>
      <c r="AB43" s="176"/>
      <c r="AC43" s="174"/>
      <c r="AD43" s="176"/>
      <c r="AE43" s="174"/>
      <c r="AF43" s="176"/>
      <c r="AG43" s="174"/>
      <c r="AH43" s="14">
        <f t="shared" si="1"/>
        <v>0</v>
      </c>
      <c r="AI43" s="14" t="e">
        <f t="shared" si="2"/>
        <v>#DIV/0!</v>
      </c>
      <c r="AJ43" s="14">
        <f t="shared" si="4"/>
        <v>0</v>
      </c>
      <c r="AK43" s="157" t="b">
        <f t="shared" si="5"/>
        <v>0</v>
      </c>
    </row>
    <row r="44" spans="2:39" ht="27.75" customHeight="1">
      <c r="B44" s="170" t="s">
        <v>214</v>
      </c>
      <c r="C44" s="171"/>
      <c r="D44" s="172" t="s">
        <v>214</v>
      </c>
      <c r="E44" s="171"/>
      <c r="F44" s="173" t="str">
        <f t="shared" si="0"/>
        <v>-</v>
      </c>
      <c r="G44" s="173" t="str">
        <f t="shared" si="3"/>
        <v>-</v>
      </c>
      <c r="H44" s="174"/>
      <c r="I44" s="174"/>
      <c r="J44" s="176"/>
      <c r="K44" s="174"/>
      <c r="L44" s="176"/>
      <c r="M44" s="174"/>
      <c r="N44" s="176"/>
      <c r="O44" s="174"/>
      <c r="P44" s="176"/>
      <c r="Q44" s="174"/>
      <c r="R44" s="176"/>
      <c r="S44" s="174"/>
      <c r="T44" s="176"/>
      <c r="U44" s="174"/>
      <c r="V44" s="176"/>
      <c r="W44" s="174"/>
      <c r="X44" s="176"/>
      <c r="Y44" s="174"/>
      <c r="Z44" s="176"/>
      <c r="AA44" s="174"/>
      <c r="AB44" s="176"/>
      <c r="AC44" s="174"/>
      <c r="AD44" s="176"/>
      <c r="AE44" s="174"/>
      <c r="AF44" s="176"/>
      <c r="AG44" s="174"/>
      <c r="AH44" s="14">
        <f t="shared" si="1"/>
        <v>0</v>
      </c>
      <c r="AI44" s="14" t="e">
        <f t="shared" si="2"/>
        <v>#DIV/0!</v>
      </c>
      <c r="AJ44" s="14">
        <f t="shared" si="4"/>
        <v>0</v>
      </c>
      <c r="AK44" s="157" t="b">
        <f t="shared" si="5"/>
        <v>0</v>
      </c>
    </row>
    <row r="45" spans="2:39" ht="27.75" customHeight="1">
      <c r="B45" s="170" t="s">
        <v>214</v>
      </c>
      <c r="C45" s="171"/>
      <c r="D45" s="172" t="s">
        <v>214</v>
      </c>
      <c r="E45" s="171"/>
      <c r="F45" s="173" t="str">
        <f t="shared" si="0"/>
        <v>-</v>
      </c>
      <c r="G45" s="173" t="str">
        <f t="shared" si="3"/>
        <v>-</v>
      </c>
      <c r="H45" s="174"/>
      <c r="I45" s="174"/>
      <c r="J45" s="176"/>
      <c r="K45" s="174"/>
      <c r="L45" s="176"/>
      <c r="M45" s="174"/>
      <c r="N45" s="176"/>
      <c r="O45" s="174"/>
      <c r="P45" s="176"/>
      <c r="Q45" s="174"/>
      <c r="R45" s="176"/>
      <c r="S45" s="174"/>
      <c r="T45" s="176"/>
      <c r="U45" s="174"/>
      <c r="V45" s="176"/>
      <c r="W45" s="174"/>
      <c r="X45" s="176"/>
      <c r="Y45" s="174"/>
      <c r="Z45" s="176"/>
      <c r="AA45" s="174"/>
      <c r="AB45" s="176"/>
      <c r="AC45" s="174"/>
      <c r="AD45" s="176"/>
      <c r="AE45" s="174"/>
      <c r="AF45" s="176"/>
      <c r="AG45" s="174"/>
      <c r="AH45" s="14">
        <f t="shared" si="1"/>
        <v>0</v>
      </c>
      <c r="AI45" s="14" t="e">
        <f t="shared" si="2"/>
        <v>#DIV/0!</v>
      </c>
      <c r="AJ45" s="14">
        <f t="shared" si="4"/>
        <v>0</v>
      </c>
      <c r="AK45" s="157" t="b">
        <f t="shared" si="5"/>
        <v>0</v>
      </c>
    </row>
    <row r="46" spans="2:39" ht="27.75" customHeight="1">
      <c r="B46" s="170" t="s">
        <v>214</v>
      </c>
      <c r="C46" s="171"/>
      <c r="D46" s="172" t="s">
        <v>214</v>
      </c>
      <c r="E46" s="171"/>
      <c r="F46" s="173" t="str">
        <f t="shared" si="0"/>
        <v>-</v>
      </c>
      <c r="G46" s="173" t="str">
        <f t="shared" si="3"/>
        <v>-</v>
      </c>
      <c r="H46" s="174"/>
      <c r="I46" s="174"/>
      <c r="J46" s="176"/>
      <c r="K46" s="174"/>
      <c r="L46" s="176"/>
      <c r="M46" s="174"/>
      <c r="N46" s="176"/>
      <c r="O46" s="174"/>
      <c r="P46" s="176"/>
      <c r="Q46" s="174"/>
      <c r="R46" s="176"/>
      <c r="S46" s="174"/>
      <c r="T46" s="176"/>
      <c r="U46" s="174"/>
      <c r="V46" s="176"/>
      <c r="W46" s="174"/>
      <c r="X46" s="176"/>
      <c r="Y46" s="174"/>
      <c r="Z46" s="176"/>
      <c r="AA46" s="174"/>
      <c r="AB46" s="176"/>
      <c r="AC46" s="174"/>
      <c r="AD46" s="176"/>
      <c r="AE46" s="174"/>
      <c r="AF46" s="176"/>
      <c r="AG46" s="174"/>
      <c r="AH46" s="14">
        <f t="shared" si="1"/>
        <v>0</v>
      </c>
      <c r="AI46" s="14" t="e">
        <f t="shared" si="2"/>
        <v>#DIV/0!</v>
      </c>
      <c r="AJ46" s="14">
        <f t="shared" si="4"/>
        <v>0</v>
      </c>
      <c r="AK46" s="157" t="b">
        <f t="shared" si="5"/>
        <v>0</v>
      </c>
    </row>
    <row r="47" spans="2:39" ht="27.75" customHeight="1">
      <c r="B47" s="170" t="s">
        <v>214</v>
      </c>
      <c r="C47" s="171"/>
      <c r="D47" s="172" t="s">
        <v>214</v>
      </c>
      <c r="E47" s="171"/>
      <c r="F47" s="173" t="str">
        <f t="shared" si="0"/>
        <v>-</v>
      </c>
      <c r="G47" s="173" t="str">
        <f t="shared" si="3"/>
        <v>-</v>
      </c>
      <c r="H47" s="174"/>
      <c r="I47" s="174"/>
      <c r="J47" s="176"/>
      <c r="K47" s="174"/>
      <c r="L47" s="176"/>
      <c r="M47" s="174"/>
      <c r="N47" s="176"/>
      <c r="O47" s="174"/>
      <c r="P47" s="176"/>
      <c r="Q47" s="174"/>
      <c r="R47" s="176"/>
      <c r="S47" s="174"/>
      <c r="T47" s="176"/>
      <c r="U47" s="174"/>
      <c r="V47" s="176"/>
      <c r="W47" s="174"/>
      <c r="X47" s="176"/>
      <c r="Y47" s="174"/>
      <c r="Z47" s="176"/>
      <c r="AA47" s="174"/>
      <c r="AB47" s="176"/>
      <c r="AC47" s="174"/>
      <c r="AD47" s="176"/>
      <c r="AE47" s="174"/>
      <c r="AF47" s="176"/>
      <c r="AG47" s="174"/>
      <c r="AH47" s="14">
        <f t="shared" si="1"/>
        <v>0</v>
      </c>
      <c r="AI47" s="14" t="e">
        <f t="shared" si="2"/>
        <v>#DIV/0!</v>
      </c>
      <c r="AJ47" s="14">
        <f t="shared" si="4"/>
        <v>0</v>
      </c>
      <c r="AK47" s="157" t="b">
        <f t="shared" si="5"/>
        <v>0</v>
      </c>
    </row>
    <row r="48" spans="2:39" ht="27.75" customHeight="1">
      <c r="B48" s="170" t="s">
        <v>214</v>
      </c>
      <c r="C48" s="171"/>
      <c r="D48" s="172" t="s">
        <v>214</v>
      </c>
      <c r="E48" s="171"/>
      <c r="F48" s="173" t="str">
        <f t="shared" si="0"/>
        <v>-</v>
      </c>
      <c r="G48" s="173" t="str">
        <f t="shared" si="3"/>
        <v>-</v>
      </c>
      <c r="H48" s="174"/>
      <c r="I48" s="174"/>
      <c r="J48" s="176"/>
      <c r="K48" s="174"/>
      <c r="L48" s="176"/>
      <c r="M48" s="174"/>
      <c r="N48" s="176"/>
      <c r="O48" s="174"/>
      <c r="P48" s="176"/>
      <c r="Q48" s="174"/>
      <c r="R48" s="176"/>
      <c r="S48" s="174"/>
      <c r="T48" s="176"/>
      <c r="U48" s="174"/>
      <c r="V48" s="176"/>
      <c r="W48" s="174"/>
      <c r="X48" s="176"/>
      <c r="Y48" s="174"/>
      <c r="Z48" s="176"/>
      <c r="AA48" s="174"/>
      <c r="AB48" s="176"/>
      <c r="AC48" s="174"/>
      <c r="AD48" s="176"/>
      <c r="AE48" s="174"/>
      <c r="AF48" s="176"/>
      <c r="AG48" s="174"/>
      <c r="AH48" s="14">
        <f t="shared" si="1"/>
        <v>0</v>
      </c>
      <c r="AI48" s="14" t="e">
        <f t="shared" si="2"/>
        <v>#DIV/0!</v>
      </c>
      <c r="AJ48" s="14">
        <f t="shared" si="4"/>
        <v>0</v>
      </c>
      <c r="AK48" s="157" t="b">
        <f t="shared" si="5"/>
        <v>0</v>
      </c>
    </row>
    <row r="49" spans="1:37" ht="27.75" customHeight="1">
      <c r="B49" s="170" t="s">
        <v>214</v>
      </c>
      <c r="C49" s="171"/>
      <c r="D49" s="172" t="s">
        <v>214</v>
      </c>
      <c r="E49" s="171"/>
      <c r="F49" s="173" t="str">
        <f t="shared" si="0"/>
        <v>-</v>
      </c>
      <c r="G49" s="173" t="str">
        <f t="shared" si="3"/>
        <v>-</v>
      </c>
      <c r="H49" s="174"/>
      <c r="I49" s="174"/>
      <c r="J49" s="176"/>
      <c r="K49" s="174"/>
      <c r="L49" s="176"/>
      <c r="M49" s="174"/>
      <c r="N49" s="176"/>
      <c r="O49" s="174"/>
      <c r="P49" s="176"/>
      <c r="Q49" s="174"/>
      <c r="R49" s="176"/>
      <c r="S49" s="174"/>
      <c r="T49" s="176"/>
      <c r="U49" s="174"/>
      <c r="V49" s="176"/>
      <c r="W49" s="174"/>
      <c r="X49" s="176"/>
      <c r="Y49" s="174"/>
      <c r="Z49" s="176"/>
      <c r="AA49" s="174"/>
      <c r="AB49" s="176"/>
      <c r="AC49" s="174"/>
      <c r="AD49" s="176"/>
      <c r="AE49" s="174"/>
      <c r="AF49" s="176"/>
      <c r="AG49" s="174"/>
      <c r="AH49" s="14">
        <f t="shared" si="1"/>
        <v>0</v>
      </c>
      <c r="AI49" s="14" t="e">
        <f t="shared" si="2"/>
        <v>#DIV/0!</v>
      </c>
      <c r="AJ49" s="14">
        <f t="shared" si="4"/>
        <v>0</v>
      </c>
      <c r="AK49" s="157" t="b">
        <f t="shared" si="5"/>
        <v>0</v>
      </c>
    </row>
    <row r="50" spans="1:37" ht="27.75" customHeight="1">
      <c r="B50" s="170" t="s">
        <v>214</v>
      </c>
      <c r="C50" s="171"/>
      <c r="D50" s="172" t="s">
        <v>214</v>
      </c>
      <c r="E50" s="171"/>
      <c r="F50" s="173" t="str">
        <f t="shared" si="0"/>
        <v>-</v>
      </c>
      <c r="G50" s="173" t="str">
        <f t="shared" si="3"/>
        <v>-</v>
      </c>
      <c r="H50" s="174"/>
      <c r="I50" s="174"/>
      <c r="J50" s="176"/>
      <c r="K50" s="174"/>
      <c r="L50" s="176"/>
      <c r="M50" s="174"/>
      <c r="N50" s="176"/>
      <c r="O50" s="174"/>
      <c r="P50" s="176"/>
      <c r="Q50" s="174"/>
      <c r="R50" s="176"/>
      <c r="S50" s="174"/>
      <c r="T50" s="176"/>
      <c r="U50" s="174"/>
      <c r="V50" s="176"/>
      <c r="W50" s="174"/>
      <c r="X50" s="176"/>
      <c r="Y50" s="174"/>
      <c r="Z50" s="176"/>
      <c r="AA50" s="174"/>
      <c r="AB50" s="176"/>
      <c r="AC50" s="174"/>
      <c r="AD50" s="176"/>
      <c r="AE50" s="174"/>
      <c r="AF50" s="176"/>
      <c r="AG50" s="174"/>
      <c r="AH50" s="14">
        <f t="shared" si="1"/>
        <v>0</v>
      </c>
      <c r="AI50" s="14" t="e">
        <f t="shared" si="2"/>
        <v>#DIV/0!</v>
      </c>
      <c r="AJ50" s="14">
        <f t="shared" si="4"/>
        <v>0</v>
      </c>
      <c r="AK50" s="157" t="b">
        <f t="shared" si="5"/>
        <v>0</v>
      </c>
    </row>
    <row r="51" spans="1:37" ht="27.75" customHeight="1">
      <c r="B51" s="170" t="s">
        <v>214</v>
      </c>
      <c r="C51" s="171"/>
      <c r="D51" s="172" t="s">
        <v>214</v>
      </c>
      <c r="E51" s="171"/>
      <c r="F51" s="173" t="str">
        <f t="shared" si="0"/>
        <v>-</v>
      </c>
      <c r="G51" s="173" t="str">
        <f t="shared" si="3"/>
        <v>-</v>
      </c>
      <c r="H51" s="174"/>
      <c r="I51" s="174"/>
      <c r="J51" s="176"/>
      <c r="K51" s="174"/>
      <c r="L51" s="176"/>
      <c r="M51" s="174"/>
      <c r="N51" s="176"/>
      <c r="O51" s="174"/>
      <c r="P51" s="176"/>
      <c r="Q51" s="174"/>
      <c r="R51" s="176"/>
      <c r="S51" s="174"/>
      <c r="T51" s="176"/>
      <c r="U51" s="174"/>
      <c r="V51" s="176"/>
      <c r="W51" s="174"/>
      <c r="X51" s="176"/>
      <c r="Y51" s="174"/>
      <c r="Z51" s="176"/>
      <c r="AA51" s="174"/>
      <c r="AB51" s="176"/>
      <c r="AC51" s="174"/>
      <c r="AD51" s="176"/>
      <c r="AE51" s="174"/>
      <c r="AF51" s="176"/>
      <c r="AG51" s="174"/>
      <c r="AH51" s="14">
        <f t="shared" si="1"/>
        <v>0</v>
      </c>
      <c r="AI51" s="14" t="e">
        <f t="shared" si="2"/>
        <v>#DIV/0!</v>
      </c>
      <c r="AJ51" s="14">
        <f t="shared" si="4"/>
        <v>0</v>
      </c>
      <c r="AK51" s="157" t="b">
        <f t="shared" si="5"/>
        <v>0</v>
      </c>
    </row>
    <row r="52" spans="1:37" ht="27.75" customHeight="1">
      <c r="B52" s="170" t="s">
        <v>214</v>
      </c>
      <c r="C52" s="171"/>
      <c r="D52" s="172" t="s">
        <v>214</v>
      </c>
      <c r="E52" s="171"/>
      <c r="F52" s="173" t="str">
        <f t="shared" si="0"/>
        <v>-</v>
      </c>
      <c r="G52" s="173" t="str">
        <f t="shared" si="3"/>
        <v>-</v>
      </c>
      <c r="H52" s="174"/>
      <c r="I52" s="174"/>
      <c r="J52" s="176"/>
      <c r="K52" s="174"/>
      <c r="L52" s="176"/>
      <c r="M52" s="174"/>
      <c r="N52" s="176"/>
      <c r="O52" s="174"/>
      <c r="P52" s="176"/>
      <c r="Q52" s="174"/>
      <c r="R52" s="176"/>
      <c r="S52" s="174"/>
      <c r="T52" s="176"/>
      <c r="U52" s="174"/>
      <c r="V52" s="176"/>
      <c r="W52" s="174"/>
      <c r="X52" s="176"/>
      <c r="Y52" s="174"/>
      <c r="Z52" s="176"/>
      <c r="AA52" s="174"/>
      <c r="AB52" s="176"/>
      <c r="AC52" s="174"/>
      <c r="AD52" s="176"/>
      <c r="AE52" s="174"/>
      <c r="AF52" s="176"/>
      <c r="AG52" s="174"/>
      <c r="AH52" s="14">
        <f t="shared" si="1"/>
        <v>0</v>
      </c>
      <c r="AI52" s="14" t="e">
        <f t="shared" si="2"/>
        <v>#DIV/0!</v>
      </c>
      <c r="AJ52" s="14">
        <f t="shared" si="4"/>
        <v>0</v>
      </c>
      <c r="AK52" s="157" t="b">
        <f t="shared" si="5"/>
        <v>0</v>
      </c>
    </row>
    <row r="53" spans="1:37" ht="27.75" customHeight="1">
      <c r="B53" s="170" t="s">
        <v>214</v>
      </c>
      <c r="C53" s="171"/>
      <c r="D53" s="172" t="s">
        <v>214</v>
      </c>
      <c r="E53" s="171"/>
      <c r="F53" s="173" t="str">
        <f t="shared" si="0"/>
        <v>-</v>
      </c>
      <c r="G53" s="173" t="str">
        <f t="shared" si="3"/>
        <v>-</v>
      </c>
      <c r="H53" s="174"/>
      <c r="I53" s="174"/>
      <c r="J53" s="176"/>
      <c r="K53" s="174"/>
      <c r="L53" s="176"/>
      <c r="M53" s="174"/>
      <c r="N53" s="176"/>
      <c r="O53" s="174"/>
      <c r="P53" s="176"/>
      <c r="Q53" s="174"/>
      <c r="R53" s="176"/>
      <c r="S53" s="174"/>
      <c r="T53" s="176"/>
      <c r="U53" s="174"/>
      <c r="V53" s="176"/>
      <c r="W53" s="174"/>
      <c r="X53" s="176"/>
      <c r="Y53" s="174"/>
      <c r="Z53" s="176"/>
      <c r="AA53" s="174"/>
      <c r="AB53" s="176"/>
      <c r="AC53" s="174"/>
      <c r="AD53" s="176"/>
      <c r="AE53" s="174"/>
      <c r="AF53" s="176"/>
      <c r="AG53" s="174"/>
      <c r="AH53" s="14">
        <f t="shared" si="1"/>
        <v>0</v>
      </c>
      <c r="AI53" s="14" t="e">
        <f t="shared" si="2"/>
        <v>#DIV/0!</v>
      </c>
      <c r="AJ53" s="14">
        <f t="shared" si="4"/>
        <v>0</v>
      </c>
      <c r="AK53" s="157" t="b">
        <f t="shared" si="5"/>
        <v>0</v>
      </c>
    </row>
    <row r="54" spans="1:37" ht="27.75" customHeight="1">
      <c r="B54" s="170" t="s">
        <v>214</v>
      </c>
      <c r="C54" s="171"/>
      <c r="D54" s="172" t="s">
        <v>214</v>
      </c>
      <c r="E54" s="171"/>
      <c r="F54" s="173" t="str">
        <f t="shared" si="0"/>
        <v>-</v>
      </c>
      <c r="G54" s="173" t="str">
        <f t="shared" si="3"/>
        <v>-</v>
      </c>
      <c r="H54" s="174"/>
      <c r="I54" s="174"/>
      <c r="J54" s="176"/>
      <c r="K54" s="174"/>
      <c r="L54" s="176"/>
      <c r="M54" s="174"/>
      <c r="N54" s="176"/>
      <c r="O54" s="174"/>
      <c r="P54" s="176"/>
      <c r="Q54" s="174"/>
      <c r="R54" s="176"/>
      <c r="S54" s="174"/>
      <c r="T54" s="176"/>
      <c r="U54" s="174"/>
      <c r="V54" s="176"/>
      <c r="W54" s="174"/>
      <c r="X54" s="176"/>
      <c r="Y54" s="174"/>
      <c r="Z54" s="176"/>
      <c r="AA54" s="174"/>
      <c r="AB54" s="176"/>
      <c r="AC54" s="174"/>
      <c r="AD54" s="176"/>
      <c r="AE54" s="174"/>
      <c r="AF54" s="176"/>
      <c r="AG54" s="174"/>
      <c r="AH54" s="14">
        <f t="shared" si="1"/>
        <v>0</v>
      </c>
      <c r="AI54" s="14" t="e">
        <f t="shared" si="2"/>
        <v>#DIV/0!</v>
      </c>
      <c r="AJ54" s="14">
        <f t="shared" si="4"/>
        <v>0</v>
      </c>
      <c r="AK54" s="157" t="b">
        <f t="shared" si="5"/>
        <v>0</v>
      </c>
    </row>
    <row r="55" spans="1:37" ht="3.75" customHeight="1">
      <c r="A55" s="19"/>
      <c r="B55" s="19"/>
      <c r="C55" s="19"/>
      <c r="D55" s="19"/>
      <c r="E55" s="173" t="str">
        <f>IFERROR(IF(AJ55=TRUE,IF(OR($J$16=0,$L$16=0,$N$16=0,$P$16=0,$R$16=0,$T$16=0,$V$16=0,$X$16=0,$Z$16=0,$AB$16=0,$AD$16=0,$AF$16=0,AI55=0,J55=0,L55=0,N55=0,P55=0,R55=0,T55=0,V55=0,X55=0,Z55=0,AB55=0,AD55=0,AF55=0),"-",AI55/(IF(C55="mg/l",1000,IF(C55="ng/l",1000000000,IF(C55="µg/l",1000000,))))),"-"),"-")</f>
        <v>-</v>
      </c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</row>
    <row r="56" spans="1:37" ht="1.5" hidden="1" customHeight="1">
      <c r="A56" s="19"/>
      <c r="C56" s="19"/>
      <c r="D56" s="19"/>
      <c r="E56" s="173" t="str">
        <f>IFERROR(IF(AJ56=TRUE,IF(OR($J$16=0,$L$16=0,$N$16=0,$P$16=0,$R$16=0,$T$16=0,$V$16=0,$X$16=0,$Z$16=0,$AB$16=0,$AD$16=0,$AF$16=0,AI56=0,J56=0,L56=0,N56=0,P56=0,R56=0,T56=0,V56=0,X56=0,Z56=0,AB56=0,AD56=0,AF56=0),"-",AI56/(IF(C56="mg/l",1000,IF(C56="ng/l",1000000000,IF(C56="µg/l",1000000,))))),"-"),"-")</f>
        <v>-</v>
      </c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</row>
    <row r="57" spans="1:37" ht="3" customHeight="1">
      <c r="A57" s="19"/>
      <c r="B57" s="152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</row>
  </sheetData>
  <sheetProtection algorithmName="SHA-512" hashValue="pe9f8ktjRDfMl0ZJcVH48n9aBJxaZFeK9M+a0OaCxJPGgdgGqYebQuD/ZInEYKOgF3i557xxybilLUmjf1h37A==" saltValue="V3J7eL7/8w9VQ0R2fi/O/w==" spinCount="100000" sheet="1" objects="1" scenarios="1"/>
  <mergeCells count="43">
    <mergeCell ref="AD17:AE17"/>
    <mergeCell ref="AF17:AG17"/>
    <mergeCell ref="B16:E17"/>
    <mergeCell ref="F16:G17"/>
    <mergeCell ref="T17:U17"/>
    <mergeCell ref="V17:W17"/>
    <mergeCell ref="X17:Y17"/>
    <mergeCell ref="Z17:AA17"/>
    <mergeCell ref="AB17:AC17"/>
    <mergeCell ref="J17:K17"/>
    <mergeCell ref="L17:M17"/>
    <mergeCell ref="N17:O17"/>
    <mergeCell ref="P17:Q17"/>
    <mergeCell ref="R17:S17"/>
    <mergeCell ref="AD15:AE15"/>
    <mergeCell ref="AF15:AG15"/>
    <mergeCell ref="J16:K16"/>
    <mergeCell ref="L16:M16"/>
    <mergeCell ref="N16:O16"/>
    <mergeCell ref="P16:Q16"/>
    <mergeCell ref="R16:S16"/>
    <mergeCell ref="T16:U16"/>
    <mergeCell ref="V16:W16"/>
    <mergeCell ref="X16:Y16"/>
    <mergeCell ref="Z16:AA16"/>
    <mergeCell ref="AB16:AC16"/>
    <mergeCell ref="AD16:AE16"/>
    <mergeCell ref="AF16:AG16"/>
    <mergeCell ref="T15:U15"/>
    <mergeCell ref="V15:W15"/>
    <mergeCell ref="X15:Y15"/>
    <mergeCell ref="Z15:AA15"/>
    <mergeCell ref="AB15:AC15"/>
    <mergeCell ref="J15:K15"/>
    <mergeCell ref="L15:M15"/>
    <mergeCell ref="N15:O15"/>
    <mergeCell ref="P15:Q15"/>
    <mergeCell ref="R15:S15"/>
    <mergeCell ref="B5:D5"/>
    <mergeCell ref="B6:D6"/>
    <mergeCell ref="B15:D15"/>
    <mergeCell ref="E15:F15"/>
    <mergeCell ref="G15:H15"/>
  </mergeCells>
  <conditionalFormatting sqref="C20:C54">
    <cfRule type="expression" dxfId="4" priority="2">
      <formula>IF($B20="Outro",FALSE,TRUE)</formula>
    </cfRule>
  </conditionalFormatting>
  <conditionalFormatting sqref="E20:E54">
    <cfRule type="expression" dxfId="3" priority="1">
      <formula>IF($D20="Outro",FALSE,TRUE)</formula>
    </cfRule>
  </conditionalFormatting>
  <dataValidations count="6">
    <dataValidation allowBlank="1" showInputMessage="1" showErrorMessage="1" prompt="O título da folha de cálculo encontra-se nesta célula" sqref="B1 I1" xr:uid="{00000000-0002-0000-1E00-000000000000}"/>
    <dataValidation type="list" allowBlank="1" showInputMessage="1" showErrorMessage="1" sqref="D9" xr:uid="{00000000-0002-0000-1E00-000001000000}">
      <formula1>"&lt;Selecionar&gt;, Águas pluviais, Industrial, Doméstico, Doméstico e Industrial, Todos, Outro"</formula1>
    </dataValidation>
    <dataValidation type="list" allowBlank="1" showInputMessage="1" showErrorMessage="1" sqref="E9 L9" xr:uid="{00000000-0002-0000-1E00-000002000000}">
      <formula1>"&lt;Selecionar&gt;,Contínuo,Descontínuo,Outro"</formula1>
    </dataValidation>
    <dataValidation type="list" allowBlank="1" showInputMessage="1" showErrorMessage="1" sqref="K9" xr:uid="{00000000-0002-0000-1E00-000003000000}">
      <formula1>"&lt;Selecionar&gt;, Águas pluviais potencialmente contaminadas, Industrial, Doméstico, Doméstico e Industrial, Todos, Outro (identificar nas observações)"</formula1>
    </dataValidation>
    <dataValidation type="whole" operator="lessThanOrEqual" allowBlank="1" showInputMessage="1" showErrorMessage="1" errorTitle="1" error="O número de horas de descarga deverá ser inferior ou igual ao número de horas do mês" sqref="L17:AG17" xr:uid="{00000000-0002-0000-1E00-000004000000}">
      <formula1>L18</formula1>
    </dataValidation>
    <dataValidation type="list" allowBlank="1" showInputMessage="1" showErrorMessage="1" error="Selecione &lt;LQ se o valor da monitorização for inferior ao limite de quantificação, &lt;Ld se for inferior ao limite de deteção e deixe em branco ou selecione '-' se for um valor quantificavel." sqref="J20:J54 L20:L54 N20:N54 P20:P54 R20:R54 T20:T54 V20:V54 X20:X54 Z20:Z54 AB20:AB54 AD20:AD54 AF20:AF54" xr:uid="{00000000-0002-0000-1E00-000007000000}">
      <formula1>" -,&lt;LQ, &lt;Ld"</formula1>
    </dataValidation>
  </dataValidations>
  <hyperlinks>
    <hyperlink ref="B2" location="Atividade!A1" display="&lt; Voltar ao ínicio" xr:uid="{00000000-0004-0000-1E00-000000000000}"/>
    <hyperlink ref="B13" location="topoagua" display="&lt;&lt; Voltar ao topo" xr:uid="{00000000-0004-0000-1E00-000001000000}"/>
    <hyperlink ref="B5:D5" location="Listagem_e_caracteristicas_dos_pontos_de_emissão" display="Listagem e caracteristicas dos pontos de emissão" xr:uid="{00000000-0004-0000-1E00-000002000000}"/>
    <hyperlink ref="B6:D6" location="Rejeição_em_coletor___preencha_uma_tabela_para_cada_ponto_de_emissão__se_necessário_copie_a_tabela_completa_e_cole_abaixo_da_anterior" display="Rejeição de águas resíduais" xr:uid="{00000000-0004-0000-1E00-000003000000}"/>
    <hyperlink ref="B7" location="'ED2'!A1" display="ED1" xr:uid="{00000000-0004-0000-1E00-000004000000}"/>
    <hyperlink ref="C7" location="'ED3'!A1" display="ED3" xr:uid="{00000000-0004-0000-1E00-000005000000}"/>
    <hyperlink ref="D7" location="'ED4'!A1" display="ED4" xr:uid="{00000000-0004-0000-1E00-000006000000}"/>
    <hyperlink ref="E7" location="'ED5'!A1" display="ED5" xr:uid="{00000000-0004-0000-1E00-000007000000}"/>
    <hyperlink ref="F7" location="'ED6'!A1" display="ED6" xr:uid="{00000000-0004-0000-1E00-000008000000}"/>
    <hyperlink ref="G7" location="'ED7'!A1" display="ED7" xr:uid="{00000000-0004-0000-1E00-000009000000}"/>
    <hyperlink ref="H7" location="'ED8'!A1" display="ED8" xr:uid="{00000000-0004-0000-1E00-00000A000000}"/>
    <hyperlink ref="I7" location="'ED9'!A1" display="ED9" xr:uid="{00000000-0004-0000-1E00-00000B000000}"/>
    <hyperlink ref="J7" location="'ED10'!A1" display="ED10" xr:uid="{00000000-0004-0000-1E00-00000C000000}"/>
  </hyperlinks>
  <pageMargins left="0.25" right="0.25" top="0.75" bottom="0.75" header="0.3" footer="0.3"/>
  <pageSetup paperSize="9" scale="30" fitToHeight="0" orientation="landscape"/>
  <rowBreaks count="2" manualBreakCount="2">
    <brk id="9" max="30" man="1"/>
    <brk id="54" max="16383" man="1"/>
  </rowBreaks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E00-000005000000}">
          <x14:formula1>
            <xm:f>Suporte!$A$6:$A$23</xm:f>
          </x14:formula1>
          <xm:sqref>C55:D55 D20:D54</xm:sqref>
        </x14:dataValidation>
        <x14:dataValidation type="list" allowBlank="1" showInputMessage="1" showErrorMessage="1" xr:uid="{00000000-0002-0000-1E00-000006000000}">
          <x14:formula1>
            <xm:f>Suporte!$T$6:$T$196</xm:f>
          </x14:formula1>
          <xm:sqref>B20:B55</xm:sqref>
        </x14:dataValidation>
      </x14:dataValidation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pageSetUpPr fitToPage="1"/>
  </sheetPr>
  <dimension ref="A1:AQ57"/>
  <sheetViews>
    <sheetView topLeftCell="B1" zoomScale="50" zoomScaleNormal="50" workbookViewId="0">
      <selection activeCell="A3" sqref="A3"/>
    </sheetView>
  </sheetViews>
  <sheetFormatPr defaultColWidth="9" defaultRowHeight="15"/>
  <cols>
    <col min="1" max="1" width="3.375" style="14" customWidth="1"/>
    <col min="2" max="2" width="12.125" style="14" customWidth="1"/>
    <col min="3" max="3" width="13.875" style="14" customWidth="1"/>
    <col min="4" max="5" width="15.875" style="14" customWidth="1"/>
    <col min="6" max="6" width="18.375" style="14" customWidth="1"/>
    <col min="7" max="7" width="12.75" style="14" customWidth="1"/>
    <col min="8" max="8" width="14.875" style="14" customWidth="1"/>
    <col min="9" max="9" width="12.75" style="14" customWidth="1"/>
    <col min="10" max="10" width="8.5" style="14" customWidth="1"/>
    <col min="11" max="11" width="17.625" style="14" customWidth="1"/>
    <col min="12" max="12" width="8.5" style="14" customWidth="1"/>
    <col min="13" max="13" width="17.625" style="14" customWidth="1"/>
    <col min="14" max="14" width="8.5" style="14" customWidth="1"/>
    <col min="15" max="15" width="17.625" style="14" customWidth="1"/>
    <col min="16" max="16" width="8.5" style="14" customWidth="1"/>
    <col min="17" max="17" width="17.625" style="14" customWidth="1"/>
    <col min="18" max="18" width="8.5" style="14" customWidth="1"/>
    <col min="19" max="19" width="17.625" style="14" customWidth="1"/>
    <col min="20" max="20" width="8.5" style="14" customWidth="1"/>
    <col min="21" max="21" width="17.625" style="14" customWidth="1"/>
    <col min="22" max="22" width="8.5" style="14" customWidth="1"/>
    <col min="23" max="23" width="17.625" style="14" customWidth="1"/>
    <col min="24" max="24" width="8.5" style="14" customWidth="1"/>
    <col min="25" max="25" width="17.625" style="14" customWidth="1"/>
    <col min="26" max="26" width="8.5" style="14" customWidth="1"/>
    <col min="27" max="27" width="17.625" style="14" customWidth="1"/>
    <col min="28" max="28" width="8.5" style="14" customWidth="1"/>
    <col min="29" max="29" width="17.625" style="14" customWidth="1"/>
    <col min="30" max="30" width="8.5" style="14" customWidth="1"/>
    <col min="31" max="31" width="17.625" style="14" customWidth="1"/>
    <col min="32" max="32" width="8.5" style="14" customWidth="1"/>
    <col min="33" max="33" width="17.625" style="14" customWidth="1"/>
    <col min="34" max="34" width="9.25" style="14" hidden="1" customWidth="1"/>
    <col min="35" max="35" width="11.75" style="14" hidden="1" customWidth="1"/>
    <col min="36" max="36" width="16.375" style="14" hidden="1" customWidth="1"/>
    <col min="37" max="38" width="9" style="14" hidden="1" customWidth="1"/>
    <col min="39" max="16384" width="9" style="14"/>
  </cols>
  <sheetData>
    <row r="1" spans="1:37" ht="23.25">
      <c r="A1" s="146"/>
      <c r="B1" s="64" t="s">
        <v>632</v>
      </c>
      <c r="C1" s="146"/>
      <c r="D1" s="146"/>
      <c r="E1" s="146"/>
      <c r="F1" s="146"/>
      <c r="G1" s="65" t="s">
        <v>192</v>
      </c>
      <c r="H1" s="36">
        <f>Atividade!L3</f>
        <v>0</v>
      </c>
      <c r="I1" s="66" t="s">
        <v>141</v>
      </c>
      <c r="J1" s="36">
        <f>Atividade!I3</f>
        <v>2021</v>
      </c>
      <c r="K1" s="36"/>
      <c r="L1" s="147"/>
      <c r="M1" s="146"/>
      <c r="N1" s="146"/>
      <c r="O1" s="146"/>
      <c r="P1" s="146"/>
      <c r="Q1" s="146"/>
      <c r="R1" s="146"/>
      <c r="S1" s="146"/>
      <c r="T1" s="146"/>
      <c r="U1" s="146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40"/>
      <c r="AK1" s="40"/>
    </row>
    <row r="2" spans="1:37" ht="15.75">
      <c r="A2" s="148"/>
      <c r="B2" s="69" t="s">
        <v>193</v>
      </c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  <c r="U2" s="148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</row>
    <row r="3" spans="1:37">
      <c r="A3" s="71" t="s">
        <v>194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</row>
    <row r="4" spans="1:37">
      <c r="A4" s="71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</row>
    <row r="5" spans="1:37">
      <c r="A5" s="71"/>
      <c r="B5" s="471" t="s">
        <v>635</v>
      </c>
      <c r="C5" s="471"/>
      <c r="D5" s="471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</row>
    <row r="6" spans="1:37">
      <c r="A6" s="71"/>
      <c r="B6" s="471" t="s">
        <v>636</v>
      </c>
      <c r="C6" s="471"/>
      <c r="D6" s="471"/>
      <c r="E6" s="149"/>
      <c r="F6" s="149"/>
      <c r="G6" s="149"/>
      <c r="H6" s="149"/>
      <c r="I6" s="149"/>
      <c r="J6" s="149"/>
      <c r="K6" s="149"/>
      <c r="L6" s="149"/>
      <c r="M6" s="14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</row>
    <row r="7" spans="1:37" ht="12" customHeight="1">
      <c r="A7" s="71"/>
      <c r="B7" s="149" t="s">
        <v>661</v>
      </c>
      <c r="C7" s="149" t="s">
        <v>171</v>
      </c>
      <c r="D7" s="149" t="s">
        <v>172</v>
      </c>
      <c r="E7" s="149" t="s">
        <v>173</v>
      </c>
      <c r="F7" s="149" t="s">
        <v>174</v>
      </c>
      <c r="G7" s="149" t="s">
        <v>175</v>
      </c>
      <c r="H7" s="149" t="s">
        <v>176</v>
      </c>
      <c r="I7" s="149" t="s">
        <v>177</v>
      </c>
      <c r="J7" s="149" t="s">
        <v>178</v>
      </c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</row>
    <row r="9" spans="1:37" ht="5.25" customHeight="1">
      <c r="A9" s="19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92"/>
      <c r="O9" s="19"/>
      <c r="P9" s="19"/>
      <c r="Q9" s="19"/>
      <c r="R9" s="19"/>
      <c r="S9" s="19"/>
      <c r="T9" s="19"/>
    </row>
    <row r="10" spans="1:37" ht="27" customHeight="1">
      <c r="A10" s="108"/>
      <c r="B10" s="109" t="s">
        <v>644</v>
      </c>
      <c r="C10" s="110"/>
      <c r="D10" s="110"/>
      <c r="E10" s="110"/>
      <c r="F10" s="110"/>
      <c r="G10" s="110"/>
      <c r="H10" s="110"/>
      <c r="I10" s="110"/>
      <c r="J10" s="110"/>
      <c r="K10" s="110"/>
      <c r="L10" s="110"/>
      <c r="M10" s="110"/>
      <c r="N10" s="110"/>
      <c r="O10" s="110"/>
      <c r="P10" s="110"/>
      <c r="Q10" s="110"/>
      <c r="R10" s="110"/>
      <c r="S10" s="110"/>
      <c r="T10" s="110"/>
      <c r="U10" s="110"/>
      <c r="V10" s="110"/>
      <c r="W10" s="110"/>
      <c r="X10" s="110"/>
      <c r="Y10" s="110"/>
      <c r="Z10" s="110"/>
      <c r="AA10" s="110"/>
      <c r="AB10" s="110"/>
      <c r="AC10" s="110"/>
      <c r="AD10" s="110"/>
      <c r="AE10" s="110"/>
      <c r="AF10" s="19"/>
      <c r="AG10" s="19"/>
      <c r="AH10" s="19"/>
      <c r="AI10" s="19"/>
      <c r="AJ10" s="19"/>
      <c r="AK10" s="19"/>
    </row>
    <row r="11" spans="1:37" ht="5.25" customHeight="1">
      <c r="A11" s="19"/>
      <c r="B11" s="90"/>
      <c r="C11" s="150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</row>
    <row r="12" spans="1:37" ht="2.25" customHeight="1">
      <c r="A12" s="19"/>
      <c r="B12" s="151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</row>
    <row r="13" spans="1:37" ht="15" customHeight="1">
      <c r="A13" s="19"/>
      <c r="B13" s="149" t="s">
        <v>278</v>
      </c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</row>
    <row r="14" spans="1:37" ht="15.75">
      <c r="A14" s="19"/>
      <c r="B14" s="84" t="s">
        <v>670</v>
      </c>
      <c r="C14" s="19"/>
      <c r="D14" s="19"/>
      <c r="E14" s="19"/>
      <c r="F14" s="19"/>
      <c r="G14" s="152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</row>
    <row r="15" spans="1:37" ht="60.75" customHeight="1">
      <c r="B15" s="712" t="s">
        <v>646</v>
      </c>
      <c r="C15" s="712"/>
      <c r="D15" s="712"/>
      <c r="E15" s="695"/>
      <c r="F15" s="697"/>
      <c r="G15" s="712" t="s">
        <v>648</v>
      </c>
      <c r="H15" s="712"/>
      <c r="I15" s="125"/>
      <c r="J15" s="794" t="s">
        <v>81</v>
      </c>
      <c r="K15" s="795"/>
      <c r="L15" s="796" t="s">
        <v>82</v>
      </c>
      <c r="M15" s="795"/>
      <c r="N15" s="796" t="s">
        <v>83</v>
      </c>
      <c r="O15" s="795"/>
      <c r="P15" s="796" t="s">
        <v>84</v>
      </c>
      <c r="Q15" s="795"/>
      <c r="R15" s="796" t="s">
        <v>85</v>
      </c>
      <c r="S15" s="795"/>
      <c r="T15" s="796" t="s">
        <v>86</v>
      </c>
      <c r="U15" s="795"/>
      <c r="V15" s="796" t="s">
        <v>87</v>
      </c>
      <c r="W15" s="795"/>
      <c r="X15" s="796" t="s">
        <v>88</v>
      </c>
      <c r="Y15" s="795"/>
      <c r="Z15" s="796" t="s">
        <v>89</v>
      </c>
      <c r="AA15" s="795"/>
      <c r="AB15" s="796" t="s">
        <v>90</v>
      </c>
      <c r="AC15" s="795"/>
      <c r="AD15" s="796" t="s">
        <v>91</v>
      </c>
      <c r="AE15" s="795"/>
      <c r="AF15" s="796" t="s">
        <v>92</v>
      </c>
      <c r="AG15" s="797"/>
      <c r="AH15" s="154" t="s">
        <v>649</v>
      </c>
    </row>
    <row r="16" spans="1:37" ht="39" customHeight="1">
      <c r="B16" s="712" t="s">
        <v>650</v>
      </c>
      <c r="C16" s="712"/>
      <c r="D16" s="712"/>
      <c r="E16" s="712"/>
      <c r="F16" s="805" t="str">
        <f>IF(AK16=TRUE,SUM(J16:AG16),"Caso não disponha dos volumes mensais insira o volume total descarregado na célula I15")</f>
        <v>Caso não disponha dos volumes mensais insira o volume total descarregado na célula I15</v>
      </c>
      <c r="G16" s="806"/>
      <c r="H16" s="155" t="s">
        <v>651</v>
      </c>
      <c r="I16" s="153" t="s">
        <v>652</v>
      </c>
      <c r="J16" s="800"/>
      <c r="K16" s="801"/>
      <c r="L16" s="811"/>
      <c r="M16" s="812"/>
      <c r="N16" s="811"/>
      <c r="O16" s="812"/>
      <c r="P16" s="811"/>
      <c r="Q16" s="812"/>
      <c r="R16" s="811"/>
      <c r="S16" s="812"/>
      <c r="T16" s="811"/>
      <c r="U16" s="812"/>
      <c r="V16" s="811"/>
      <c r="W16" s="812"/>
      <c r="X16" s="811"/>
      <c r="Y16" s="812"/>
      <c r="Z16" s="811"/>
      <c r="AA16" s="812"/>
      <c r="AB16" s="811"/>
      <c r="AC16" s="812"/>
      <c r="AD16" s="811"/>
      <c r="AE16" s="812"/>
      <c r="AF16" s="811"/>
      <c r="AG16" s="813"/>
      <c r="AH16" s="156" t="str">
        <f>IFERROR((AVERAGEIF(K16:AG16,"&gt;0")),"")</f>
        <v/>
      </c>
      <c r="AK16" s="157" t="b">
        <f>IF(AND(J16&gt;0,L16&gt;0,N16&gt;0,P16&gt;0,R16&gt;0,T16&gt;0,V16&gt;0,X16&gt;0,Z16&gt;0,AB16&gt;0,AD16&gt;0,AF16&gt;0),TRUE,FALSE)</f>
        <v>0</v>
      </c>
    </row>
    <row r="17" spans="2:43" ht="47.25" customHeight="1">
      <c r="B17" s="712"/>
      <c r="C17" s="712"/>
      <c r="D17" s="712"/>
      <c r="E17" s="712"/>
      <c r="F17" s="807"/>
      <c r="G17" s="808"/>
      <c r="H17" s="155" t="s">
        <v>653</v>
      </c>
      <c r="I17" s="153" t="s">
        <v>654</v>
      </c>
      <c r="J17" s="809"/>
      <c r="K17" s="810"/>
      <c r="L17" s="802"/>
      <c r="M17" s="803"/>
      <c r="N17" s="802"/>
      <c r="O17" s="803"/>
      <c r="P17" s="802"/>
      <c r="Q17" s="803"/>
      <c r="R17" s="802"/>
      <c r="S17" s="803"/>
      <c r="T17" s="802"/>
      <c r="U17" s="803"/>
      <c r="V17" s="802"/>
      <c r="W17" s="803"/>
      <c r="X17" s="802"/>
      <c r="Y17" s="803"/>
      <c r="Z17" s="802"/>
      <c r="AA17" s="803"/>
      <c r="AB17" s="802"/>
      <c r="AC17" s="803"/>
      <c r="AD17" s="802"/>
      <c r="AE17" s="803"/>
      <c r="AF17" s="802"/>
      <c r="AG17" s="804"/>
      <c r="AH17" s="156" t="str">
        <f>IFERROR(AVERAGEIF(K17:AG17,"&gt;0"),"")</f>
        <v/>
      </c>
    </row>
    <row r="18" spans="2:43" ht="17.25" hidden="1" customHeight="1">
      <c r="B18" s="19"/>
      <c r="C18" s="158" t="s">
        <v>655</v>
      </c>
      <c r="D18" s="159" t="s">
        <v>654</v>
      </c>
      <c r="E18" s="159"/>
      <c r="F18" s="160"/>
      <c r="G18" s="468" t="s">
        <v>656</v>
      </c>
      <c r="H18" s="161"/>
      <c r="I18" s="469" t="s">
        <v>656</v>
      </c>
      <c r="J18" s="161"/>
      <c r="K18" s="162">
        <f>24*31</f>
        <v>744</v>
      </c>
      <c r="L18" s="162"/>
      <c r="M18" s="162">
        <f>24*28</f>
        <v>672</v>
      </c>
      <c r="N18" s="162"/>
      <c r="O18" s="162">
        <f>24*31</f>
        <v>744</v>
      </c>
      <c r="P18" s="162"/>
      <c r="Q18" s="162">
        <f>24*30</f>
        <v>720</v>
      </c>
      <c r="R18" s="162"/>
      <c r="S18" s="162">
        <f>24*31</f>
        <v>744</v>
      </c>
      <c r="T18" s="162"/>
      <c r="U18" s="162">
        <f>24*30</f>
        <v>720</v>
      </c>
      <c r="V18" s="162"/>
      <c r="W18" s="162">
        <f>27*31</f>
        <v>837</v>
      </c>
      <c r="X18" s="162"/>
      <c r="Y18" s="162">
        <f>24*31</f>
        <v>744</v>
      </c>
      <c r="Z18" s="162"/>
      <c r="AA18" s="162">
        <f>24*30</f>
        <v>720</v>
      </c>
      <c r="AB18" s="162"/>
      <c r="AC18" s="162">
        <f>24*31</f>
        <v>744</v>
      </c>
      <c r="AD18" s="162"/>
      <c r="AE18" s="162">
        <f>24*30</f>
        <v>720</v>
      </c>
      <c r="AF18" s="162"/>
      <c r="AG18" s="162">
        <f>24*31</f>
        <v>744</v>
      </c>
      <c r="AH18" s="163">
        <f>(AVERAGEIF(K18:AG18,"&gt;0"))</f>
        <v>737.75</v>
      </c>
    </row>
    <row r="19" spans="2:43" ht="78" customHeight="1">
      <c r="B19" s="164" t="s">
        <v>355</v>
      </c>
      <c r="C19" s="164" t="s">
        <v>356</v>
      </c>
      <c r="D19" s="164" t="s">
        <v>224</v>
      </c>
      <c r="E19" s="164" t="s">
        <v>657</v>
      </c>
      <c r="F19" s="165" t="s">
        <v>658</v>
      </c>
      <c r="G19" s="165" t="s">
        <v>659</v>
      </c>
      <c r="H19" s="166" t="s">
        <v>357</v>
      </c>
      <c r="I19" s="167" t="s">
        <v>660</v>
      </c>
      <c r="J19" s="168" t="s">
        <v>362</v>
      </c>
      <c r="K19" s="169" t="s">
        <v>81</v>
      </c>
      <c r="L19" s="168" t="s">
        <v>362</v>
      </c>
      <c r="M19" s="169" t="s">
        <v>82</v>
      </c>
      <c r="N19" s="168" t="s">
        <v>362</v>
      </c>
      <c r="O19" s="169" t="s">
        <v>83</v>
      </c>
      <c r="P19" s="168" t="s">
        <v>362</v>
      </c>
      <c r="Q19" s="169" t="s">
        <v>84</v>
      </c>
      <c r="R19" s="168" t="s">
        <v>362</v>
      </c>
      <c r="S19" s="169" t="s">
        <v>85</v>
      </c>
      <c r="T19" s="168" t="s">
        <v>362</v>
      </c>
      <c r="U19" s="169" t="s">
        <v>86</v>
      </c>
      <c r="V19" s="168" t="s">
        <v>362</v>
      </c>
      <c r="W19" s="169" t="s">
        <v>87</v>
      </c>
      <c r="X19" s="168" t="s">
        <v>362</v>
      </c>
      <c r="Y19" s="169" t="s">
        <v>88</v>
      </c>
      <c r="Z19" s="168" t="s">
        <v>362</v>
      </c>
      <c r="AA19" s="169" t="s">
        <v>89</v>
      </c>
      <c r="AB19" s="168" t="s">
        <v>362</v>
      </c>
      <c r="AC19" s="169" t="s">
        <v>90</v>
      </c>
      <c r="AD19" s="168" t="s">
        <v>362</v>
      </c>
      <c r="AE19" s="169" t="s">
        <v>91</v>
      </c>
      <c r="AF19" s="168" t="s">
        <v>362</v>
      </c>
      <c r="AG19" s="169" t="s">
        <v>92</v>
      </c>
      <c r="AH19" s="165" t="s">
        <v>649</v>
      </c>
      <c r="AK19" s="157"/>
      <c r="AL19" s="157"/>
      <c r="AM19" s="157"/>
      <c r="AN19" s="157"/>
      <c r="AO19" s="157"/>
      <c r="AP19" s="157"/>
      <c r="AQ19" s="157"/>
    </row>
    <row r="20" spans="2:43" ht="27.75" customHeight="1">
      <c r="B20" s="170" t="s">
        <v>214</v>
      </c>
      <c r="C20" s="171"/>
      <c r="D20" s="172" t="s">
        <v>214</v>
      </c>
      <c r="E20" s="171"/>
      <c r="F20" s="173" t="str">
        <f t="shared" ref="F20:F54" si="0">IFERROR(IF(AK20=TRUE,IF(OR($J$16=0,$L$16=0,$N$16=0,$P$16=0,$R$16=0,$T$16=0,$V$16=0,$X$16=0,$Z$16=0,$AB$16=0,$AD$16=0,$AF$16=0,AJ20=0,K20=0,M20=0,O20=0,Q20=0,S20=0,U20=0,W20=0,Y20=0,AA20=0,AC20=0,AE20=0,AG20=0),"-",AJ20/(IF(D20="mg/l",1000,IF(D20="ng/l",1000000000,IF(D20="µg/l",1000000,))))),"-"),"-")</f>
        <v>-</v>
      </c>
      <c r="G20" s="173" t="str">
        <f>IFERROR(IF(AK20=FALSE,IF($I$15=0,AI20*($F$16)/(IF(D20="mg/l",1000,IF(D20="ng/l",1000000000,IF(D20="µg/l",1000000,)))),AI20*$I$15/(IF(D20="mg/l",1000,IF(D20="ng/l",1000000000,IF(D20="µg/l",1000000,))))),"-"),"-")</f>
        <v>-</v>
      </c>
      <c r="H20" s="174"/>
      <c r="I20" s="175"/>
      <c r="J20" s="176"/>
      <c r="K20" s="174"/>
      <c r="L20" s="176"/>
      <c r="M20" s="174"/>
      <c r="N20" s="176"/>
      <c r="O20" s="174"/>
      <c r="P20" s="176"/>
      <c r="Q20" s="174"/>
      <c r="R20" s="176"/>
      <c r="S20" s="174"/>
      <c r="T20" s="176"/>
      <c r="U20" s="174"/>
      <c r="V20" s="176"/>
      <c r="W20" s="174"/>
      <c r="X20" s="176"/>
      <c r="Y20" s="174"/>
      <c r="Z20" s="176"/>
      <c r="AA20" s="174"/>
      <c r="AB20" s="176"/>
      <c r="AC20" s="174"/>
      <c r="AD20" s="176"/>
      <c r="AE20" s="174"/>
      <c r="AF20" s="176"/>
      <c r="AG20" s="174"/>
      <c r="AH20" s="14">
        <f t="shared" ref="AH20:AH54" si="1">K20*IF(J20="&lt;LQ",(1/2),(IF(J20="&lt;Ld",0,1)))+M20*IF(L20="&lt;LQ",(1/2),(IF(L20="&lt;Ld",0,1)))+O20*IF(N20="&lt;LQ",(1/2),(IF(N20="&lt;Ld",0,1)))+Q20*IF(P20="&lt;LQ",(1/2),(IF(P20="&lt;Ld",0,1)))+S20*IF(R20="&lt;LQ",(1/2),(IF(R20="&lt;Ld",0,1)))+U20*IF(T20="&lt;LQ",(1/2),(IF(T20="&lt;Ld",0,1)))+W20*IF(V20="&lt;LQ",(1/2),(IF(V20="&lt;Ld",0,1)))+Y20*IF(X20="&lt;LQ",(1/2),(IF(X20="&lt;Ld",0,1)))+AA20*IF(Z20="&lt;LQ",(1/2),(IF(Z20="&lt;Ld",0,1)))+AC20*IF(AB20="&lt;LQ",(1/2),(IF(AB20="&lt;Ld",0,1)))+AE20*IF(AD20="&lt;LQ",(1/2),(IF(AD20="&lt;Ld",0,1)))+AG20*IF(AF20="&lt;LQ",(1/2),(IF(AF20="&lt;Ld",0,1)))</f>
        <v>0</v>
      </c>
      <c r="AI20" s="14" t="e">
        <f t="shared" ref="AI20:AI54" si="2">AH20/COUNT(J20:AG20)</f>
        <v>#DIV/0!</v>
      </c>
      <c r="AJ20" s="14">
        <f>K20*$J$16*IF(J20="&lt;LQ",(1/2),(IF(J20="&lt;Ld",0,1)))+M20*$L$16*IF(L20="&lt;LQ",(1/2),(IF(L20="&lt;Ld",0,1)))+O20*$N$16*IF(N20="&lt;LQ",(1/2),(IF(N20="&lt;Ld",0,1)))+Q20*$P$16*IF(P20="&lt;LQ",(1/2),(IF(P20="&lt;Ld",0,1)))+S20*$R$16*IF(R20="&lt;LQ",(1/2),(IF(R20="&lt;Ld",0,1)))+U20*$T$16*IF(T20="&lt;LQ",(1/2),(IF(T20="&lt;Ld",0,1)))+W20*$V$16*IF(V20="&lt;LQ",(1/2),(IF(V20="&lt;Ld",0,1)))+Y20*$X$16*IF(X20="&lt;LQ",(1/2),(IF(X20="&lt;Ld",0,1)))+AA20*$Z$16*IF(Z20="&lt;LQ",(1/2),(IF(Z20="&lt;Ld",0,1)))+AC20*$AB$16*IF(AB20="&lt;LQ",(1/2),(IF(AB20="&lt;Ld",0,1)))+AE20*$AD$16*IF(AD20="&lt;LQ",(1/2),(IF(AD20="&lt;Ld",0,1)))+AG20*$AF$16*IF(AF20="&lt;LQ",(1/2),(IF(AF20="&lt;Ld",0,1)))</f>
        <v>0</v>
      </c>
      <c r="AK20" s="157" t="b">
        <f>IF(AND(K20&gt;0,M20&gt;0,O20&gt;0,Q20&gt;0,S20&gt;0,U20&gt;0,W20&gt;0,Y20&gt;0,AA20&gt;0,AC20&gt;0,AE20&gt;0,AG20&gt;0),TRUE,FALSE)</f>
        <v>0</v>
      </c>
      <c r="AL20" s="157" t="str">
        <f>IF(AK20=TRUE,IF(OR($J$16=0,$L$16=0,$N$16=0,$P$16=0,$R$16=0,$T$16=0,$V$16=0,$X$16=0,$Z$16=0,$AB$16=0,$AD$16=0,$AF$16=0,AJ20=0,K20=0,M20=0,O20=0,Q20=0,S20=0,U20=0,W20=0,Y20=0,AA20=0,AC20=0,AE20=0,AG20=0),"-",AJ20/(IF(D20="mg/l",1000,IF(D20="ng/l",1000000000,IF(D20="µg/l",1000000,))))),"-")</f>
        <v>-</v>
      </c>
      <c r="AM20" s="157"/>
      <c r="AN20" s="157"/>
      <c r="AO20" s="157"/>
      <c r="AP20" s="157"/>
      <c r="AQ20" s="157"/>
    </row>
    <row r="21" spans="2:43" ht="27.75" customHeight="1">
      <c r="B21" s="170" t="s">
        <v>214</v>
      </c>
      <c r="C21" s="171"/>
      <c r="D21" s="172" t="s">
        <v>214</v>
      </c>
      <c r="E21" s="171"/>
      <c r="F21" s="173" t="str">
        <f t="shared" si="0"/>
        <v>-</v>
      </c>
      <c r="G21" s="173" t="str">
        <f t="shared" ref="G21:G54" si="3">IFERROR(IF(AK21=FALSE,IF($I$15=0,AI21*($F$16)/(IF(D21="mg/l",1000,IF(D21="ng/l",1000000000,IF(D21="µg/l",1000000,)))),AI21*$I$15/(IF(D21="mg/l",1000,IF(D21="ng/l",1000000000,IF(D21="µg/l",1000000,))))),"-"),"-")</f>
        <v>-</v>
      </c>
      <c r="H21" s="174"/>
      <c r="I21" s="174"/>
      <c r="J21" s="176"/>
      <c r="K21" s="174"/>
      <c r="L21" s="176"/>
      <c r="M21" s="177"/>
      <c r="N21" s="176"/>
      <c r="O21" s="174"/>
      <c r="P21" s="176"/>
      <c r="Q21" s="174"/>
      <c r="R21" s="176"/>
      <c r="S21" s="174"/>
      <c r="T21" s="176"/>
      <c r="U21" s="174"/>
      <c r="V21" s="176"/>
      <c r="W21" s="174"/>
      <c r="X21" s="176"/>
      <c r="Y21" s="174"/>
      <c r="Z21" s="176"/>
      <c r="AA21" s="174"/>
      <c r="AB21" s="176"/>
      <c r="AC21" s="174"/>
      <c r="AD21" s="176"/>
      <c r="AE21" s="174"/>
      <c r="AF21" s="176"/>
      <c r="AG21" s="174"/>
      <c r="AH21" s="14">
        <f t="shared" si="1"/>
        <v>0</v>
      </c>
      <c r="AI21" s="14" t="e">
        <f t="shared" si="2"/>
        <v>#DIV/0!</v>
      </c>
      <c r="AJ21" s="14">
        <f t="shared" ref="AJ21:AJ54" si="4">K21*$J$16*IF(J21="&lt;LQ",(1/2),(IF(J21="&lt;Ld",0,1)))+M21*$L$16*IF(L21="&lt;LQ",(1/2),(IF(L21="&lt;Ld",0,1)))+O21*$N$16*IF(N21="&lt;LQ",(1/2),(IF(N21="&lt;Ld",0,1)))+Q21*$P$16*IF(P21="&lt;LQ",(1/2),(IF(P21="&lt;Ld",0,1)))+S21*$R$16*IF(R21="&lt;LQ",(1/2),(IF(R21="&lt;Ld",0,1)))+U21*$T$16*IF(T21="&lt;LQ",(1/2),(IF(T21="&lt;Ld",0,1)))+W21*$V$16*IF(V21="&lt;LQ",(1/2),(IF(V21="&lt;Ld",0,1)))+Y21*$X$16*IF(X21="&lt;LQ",(1/2),(IF(X21="&lt;Ld",0,1)))+AA21*$Z$16*IF(Z21="&lt;LQ",(1/2),(IF(Z21="&lt;Ld",0,1)))+AC21*$AB$16*IF(AB21="&lt;LQ",(1/2),(IF(AB21="&lt;Ld",0,1)))+AE21*$AD$16*IF(AD21="&lt;LQ",(1/2),(IF(AD21="&lt;Ld",0,1)))+AG21*$AF$16*IF(AF21="&lt;LQ",(1/2),(IF(AF21="&lt;Ld",0,1)))</f>
        <v>0</v>
      </c>
      <c r="AK21" s="157" t="b">
        <f t="shared" ref="AK21:AK54" si="5">IF(AND(K21&gt;0,M21&gt;0,O21&gt;0,Q21&gt;0,S21&gt;0,U21&gt;0,W21&gt;0,Y21&gt;0,AA21&gt;0,AC21&gt;0,AE21&gt;0,AG21&gt;0),TRUE,FALSE)</f>
        <v>0</v>
      </c>
      <c r="AL21" s="157" t="str">
        <f t="shared" ref="AL21:AL27" si="6">IF(AK21=TRUE,IF(OR($J$16=0,$L$16=0,$N$16=0,$P$16=0,$R$16=0,$T$16=0,$V$16=0,$X$16=0,$Z$16=0,$AB$16=0,$AD$16=0,$AF$16=0,AJ21=0,K21=0,M21=0,O21=0,Q21=0,S21=0,U21=0,W21=0,Y21=0,AA21=0,AC21=0,AE21=0,AG21=0),"-",AJ21/(IF(D21="mg/l",1000,IF(D21="ng/l",1000000000,IF(D21="µg/l",1000000,))))),"-")</f>
        <v>-</v>
      </c>
      <c r="AM21" s="157"/>
      <c r="AN21" s="157"/>
      <c r="AO21" s="157"/>
      <c r="AP21" s="157"/>
      <c r="AQ21" s="157"/>
    </row>
    <row r="22" spans="2:43" ht="27.75" customHeight="1">
      <c r="B22" s="170" t="s">
        <v>214</v>
      </c>
      <c r="C22" s="171"/>
      <c r="D22" s="172" t="s">
        <v>214</v>
      </c>
      <c r="E22" s="171"/>
      <c r="F22" s="173" t="str">
        <f t="shared" si="0"/>
        <v>-</v>
      </c>
      <c r="G22" s="173" t="str">
        <f t="shared" si="3"/>
        <v>-</v>
      </c>
      <c r="H22" s="174"/>
      <c r="I22" s="174"/>
      <c r="J22" s="176"/>
      <c r="K22" s="174"/>
      <c r="L22" s="176"/>
      <c r="M22" s="174"/>
      <c r="N22" s="176"/>
      <c r="O22" s="174"/>
      <c r="P22" s="176"/>
      <c r="Q22" s="174"/>
      <c r="R22" s="176"/>
      <c r="S22" s="174"/>
      <c r="T22" s="176"/>
      <c r="U22" s="174"/>
      <c r="V22" s="176"/>
      <c r="W22" s="174"/>
      <c r="X22" s="176"/>
      <c r="Y22" s="174"/>
      <c r="Z22" s="176"/>
      <c r="AA22" s="174"/>
      <c r="AB22" s="176"/>
      <c r="AC22" s="174"/>
      <c r="AD22" s="176"/>
      <c r="AE22" s="174"/>
      <c r="AF22" s="176"/>
      <c r="AG22" s="174"/>
      <c r="AH22" s="14">
        <f t="shared" si="1"/>
        <v>0</v>
      </c>
      <c r="AI22" s="14" t="e">
        <f t="shared" si="2"/>
        <v>#DIV/0!</v>
      </c>
      <c r="AJ22" s="14">
        <f t="shared" si="4"/>
        <v>0</v>
      </c>
      <c r="AK22" s="157" t="b">
        <f t="shared" si="5"/>
        <v>0</v>
      </c>
      <c r="AL22" s="157" t="str">
        <f t="shared" si="6"/>
        <v>-</v>
      </c>
      <c r="AM22" s="157"/>
      <c r="AN22" s="157"/>
      <c r="AO22" s="157"/>
      <c r="AP22" s="157"/>
      <c r="AQ22" s="157"/>
    </row>
    <row r="23" spans="2:43" ht="27.75" customHeight="1">
      <c r="B23" s="170" t="s">
        <v>214</v>
      </c>
      <c r="C23" s="171"/>
      <c r="D23" s="172" t="s">
        <v>214</v>
      </c>
      <c r="E23" s="171"/>
      <c r="F23" s="173" t="str">
        <f t="shared" si="0"/>
        <v>-</v>
      </c>
      <c r="G23" s="173" t="str">
        <f t="shared" si="3"/>
        <v>-</v>
      </c>
      <c r="H23" s="174"/>
      <c r="I23" s="174"/>
      <c r="J23" s="176"/>
      <c r="K23" s="174"/>
      <c r="L23" s="176"/>
      <c r="M23" s="174"/>
      <c r="N23" s="176"/>
      <c r="O23" s="174"/>
      <c r="P23" s="176"/>
      <c r="Q23" s="174"/>
      <c r="R23" s="176"/>
      <c r="S23" s="174"/>
      <c r="T23" s="176"/>
      <c r="U23" s="174"/>
      <c r="V23" s="176"/>
      <c r="W23" s="174"/>
      <c r="X23" s="176"/>
      <c r="Y23" s="174"/>
      <c r="Z23" s="176"/>
      <c r="AA23" s="174"/>
      <c r="AB23" s="176"/>
      <c r="AC23" s="174"/>
      <c r="AD23" s="176"/>
      <c r="AE23" s="174"/>
      <c r="AF23" s="176"/>
      <c r="AG23" s="174"/>
      <c r="AH23" s="14">
        <f t="shared" si="1"/>
        <v>0</v>
      </c>
      <c r="AI23" s="14" t="e">
        <f t="shared" si="2"/>
        <v>#DIV/0!</v>
      </c>
      <c r="AJ23" s="14">
        <f t="shared" si="4"/>
        <v>0</v>
      </c>
      <c r="AK23" s="157" t="b">
        <f t="shared" si="5"/>
        <v>0</v>
      </c>
      <c r="AL23" s="157" t="str">
        <f t="shared" si="6"/>
        <v>-</v>
      </c>
      <c r="AM23" s="157"/>
      <c r="AN23" s="157"/>
      <c r="AO23" s="157"/>
      <c r="AP23" s="157"/>
      <c r="AQ23" s="157"/>
    </row>
    <row r="24" spans="2:43" ht="27.75" customHeight="1">
      <c r="B24" s="170" t="s">
        <v>214</v>
      </c>
      <c r="C24" s="171"/>
      <c r="D24" s="172" t="s">
        <v>214</v>
      </c>
      <c r="E24" s="171"/>
      <c r="F24" s="173" t="str">
        <f t="shared" si="0"/>
        <v>-</v>
      </c>
      <c r="G24" s="173" t="str">
        <f t="shared" si="3"/>
        <v>-</v>
      </c>
      <c r="H24" s="174"/>
      <c r="I24" s="174"/>
      <c r="J24" s="176"/>
      <c r="K24" s="174"/>
      <c r="L24" s="176"/>
      <c r="M24" s="174"/>
      <c r="N24" s="176"/>
      <c r="O24" s="174"/>
      <c r="P24" s="176"/>
      <c r="Q24" s="174"/>
      <c r="R24" s="176"/>
      <c r="S24" s="174"/>
      <c r="T24" s="176"/>
      <c r="U24" s="174"/>
      <c r="V24" s="176"/>
      <c r="W24" s="174"/>
      <c r="X24" s="176"/>
      <c r="Y24" s="174"/>
      <c r="Z24" s="176"/>
      <c r="AA24" s="174"/>
      <c r="AB24" s="176"/>
      <c r="AC24" s="174"/>
      <c r="AD24" s="176"/>
      <c r="AE24" s="174"/>
      <c r="AF24" s="176"/>
      <c r="AG24" s="174"/>
      <c r="AH24" s="14">
        <f t="shared" si="1"/>
        <v>0</v>
      </c>
      <c r="AI24" s="14" t="e">
        <f t="shared" si="2"/>
        <v>#DIV/0!</v>
      </c>
      <c r="AJ24" s="14">
        <f t="shared" si="4"/>
        <v>0</v>
      </c>
      <c r="AK24" s="157" t="b">
        <f t="shared" si="5"/>
        <v>0</v>
      </c>
      <c r="AL24" s="157" t="str">
        <f t="shared" si="6"/>
        <v>-</v>
      </c>
      <c r="AM24" s="157"/>
      <c r="AN24" s="157"/>
      <c r="AO24" s="157"/>
      <c r="AP24" s="157"/>
      <c r="AQ24" s="157"/>
    </row>
    <row r="25" spans="2:43" ht="27.75" customHeight="1">
      <c r="B25" s="170" t="s">
        <v>214</v>
      </c>
      <c r="C25" s="171"/>
      <c r="D25" s="172" t="s">
        <v>214</v>
      </c>
      <c r="E25" s="171"/>
      <c r="F25" s="173" t="str">
        <f t="shared" si="0"/>
        <v>-</v>
      </c>
      <c r="G25" s="173" t="str">
        <f t="shared" si="3"/>
        <v>-</v>
      </c>
      <c r="H25" s="174"/>
      <c r="I25" s="174"/>
      <c r="J25" s="176"/>
      <c r="K25" s="174"/>
      <c r="L25" s="176"/>
      <c r="M25" s="174"/>
      <c r="N25" s="176"/>
      <c r="O25" s="174"/>
      <c r="P25" s="176"/>
      <c r="Q25" s="174"/>
      <c r="R25" s="176"/>
      <c r="S25" s="174"/>
      <c r="T25" s="176"/>
      <c r="U25" s="174"/>
      <c r="V25" s="176"/>
      <c r="W25" s="174"/>
      <c r="X25" s="176"/>
      <c r="Y25" s="174"/>
      <c r="Z25" s="176"/>
      <c r="AA25" s="174"/>
      <c r="AB25" s="176"/>
      <c r="AC25" s="174"/>
      <c r="AD25" s="176"/>
      <c r="AE25" s="174"/>
      <c r="AF25" s="176"/>
      <c r="AG25" s="174"/>
      <c r="AH25" s="14">
        <f t="shared" si="1"/>
        <v>0</v>
      </c>
      <c r="AI25" s="14" t="e">
        <f t="shared" si="2"/>
        <v>#DIV/0!</v>
      </c>
      <c r="AJ25" s="14">
        <f t="shared" si="4"/>
        <v>0</v>
      </c>
      <c r="AK25" s="157" t="b">
        <f t="shared" si="5"/>
        <v>0</v>
      </c>
      <c r="AL25" s="157" t="str">
        <f t="shared" si="6"/>
        <v>-</v>
      </c>
      <c r="AM25" s="157"/>
      <c r="AN25" s="157"/>
      <c r="AO25" s="157"/>
      <c r="AP25" s="157"/>
      <c r="AQ25" s="157"/>
    </row>
    <row r="26" spans="2:43" ht="27.75" customHeight="1">
      <c r="B26" s="170" t="s">
        <v>214</v>
      </c>
      <c r="C26" s="171"/>
      <c r="D26" s="172" t="s">
        <v>214</v>
      </c>
      <c r="E26" s="171"/>
      <c r="F26" s="173" t="str">
        <f t="shared" si="0"/>
        <v>-</v>
      </c>
      <c r="G26" s="173" t="str">
        <f t="shared" si="3"/>
        <v>-</v>
      </c>
      <c r="H26" s="174"/>
      <c r="I26" s="174"/>
      <c r="J26" s="176"/>
      <c r="K26" s="174"/>
      <c r="L26" s="176"/>
      <c r="M26" s="174"/>
      <c r="N26" s="176"/>
      <c r="O26" s="174"/>
      <c r="P26" s="176"/>
      <c r="Q26" s="174"/>
      <c r="R26" s="176"/>
      <c r="S26" s="174"/>
      <c r="T26" s="176"/>
      <c r="U26" s="174"/>
      <c r="V26" s="176"/>
      <c r="W26" s="174"/>
      <c r="X26" s="176"/>
      <c r="Y26" s="174"/>
      <c r="Z26" s="176"/>
      <c r="AA26" s="174"/>
      <c r="AB26" s="176"/>
      <c r="AC26" s="174"/>
      <c r="AD26" s="176"/>
      <c r="AE26" s="174"/>
      <c r="AF26" s="176"/>
      <c r="AG26" s="174"/>
      <c r="AH26" s="14">
        <f t="shared" si="1"/>
        <v>0</v>
      </c>
      <c r="AI26" s="14" t="e">
        <f t="shared" si="2"/>
        <v>#DIV/0!</v>
      </c>
      <c r="AJ26" s="14">
        <f t="shared" si="4"/>
        <v>0</v>
      </c>
      <c r="AK26" s="157" t="b">
        <f t="shared" si="5"/>
        <v>0</v>
      </c>
      <c r="AL26" s="157" t="str">
        <f t="shared" si="6"/>
        <v>-</v>
      </c>
      <c r="AM26" s="157"/>
      <c r="AN26" s="157"/>
      <c r="AO26" s="157"/>
      <c r="AP26" s="157"/>
      <c r="AQ26" s="157"/>
    </row>
    <row r="27" spans="2:43" ht="27.75" customHeight="1">
      <c r="B27" s="170" t="s">
        <v>214</v>
      </c>
      <c r="C27" s="171"/>
      <c r="D27" s="172" t="s">
        <v>214</v>
      </c>
      <c r="E27" s="171"/>
      <c r="F27" s="173" t="str">
        <f t="shared" si="0"/>
        <v>-</v>
      </c>
      <c r="G27" s="173" t="str">
        <f t="shared" si="3"/>
        <v>-</v>
      </c>
      <c r="H27" s="174"/>
      <c r="I27" s="174"/>
      <c r="J27" s="176"/>
      <c r="K27" s="174"/>
      <c r="L27" s="176"/>
      <c r="M27" s="174"/>
      <c r="N27" s="176"/>
      <c r="O27" s="174"/>
      <c r="P27" s="176"/>
      <c r="Q27" s="174"/>
      <c r="R27" s="176"/>
      <c r="S27" s="174"/>
      <c r="T27" s="176"/>
      <c r="U27" s="174"/>
      <c r="V27" s="176"/>
      <c r="W27" s="174"/>
      <c r="X27" s="176"/>
      <c r="Y27" s="174"/>
      <c r="Z27" s="176"/>
      <c r="AA27" s="174"/>
      <c r="AB27" s="176"/>
      <c r="AC27" s="174"/>
      <c r="AD27" s="176"/>
      <c r="AE27" s="174"/>
      <c r="AF27" s="176"/>
      <c r="AG27" s="174"/>
      <c r="AH27" s="14">
        <f t="shared" si="1"/>
        <v>0</v>
      </c>
      <c r="AI27" s="14" t="e">
        <f t="shared" si="2"/>
        <v>#DIV/0!</v>
      </c>
      <c r="AJ27" s="14">
        <f t="shared" si="4"/>
        <v>0</v>
      </c>
      <c r="AK27" s="157" t="b">
        <f t="shared" si="5"/>
        <v>0</v>
      </c>
      <c r="AL27" s="157" t="str">
        <f t="shared" si="6"/>
        <v>-</v>
      </c>
      <c r="AM27" s="157"/>
      <c r="AN27" s="157"/>
      <c r="AO27" s="157"/>
      <c r="AP27" s="157"/>
      <c r="AQ27" s="157"/>
    </row>
    <row r="28" spans="2:43" ht="27.75" customHeight="1">
      <c r="B28" s="170" t="s">
        <v>214</v>
      </c>
      <c r="C28" s="171"/>
      <c r="D28" s="172" t="s">
        <v>214</v>
      </c>
      <c r="E28" s="171"/>
      <c r="F28" s="173" t="str">
        <f t="shared" si="0"/>
        <v>-</v>
      </c>
      <c r="G28" s="173" t="str">
        <f t="shared" si="3"/>
        <v>-</v>
      </c>
      <c r="H28" s="174"/>
      <c r="I28" s="174"/>
      <c r="J28" s="176"/>
      <c r="K28" s="174"/>
      <c r="L28" s="176"/>
      <c r="M28" s="174"/>
      <c r="N28" s="176"/>
      <c r="O28" s="174"/>
      <c r="P28" s="176"/>
      <c r="Q28" s="174"/>
      <c r="R28" s="176"/>
      <c r="S28" s="174"/>
      <c r="T28" s="176"/>
      <c r="U28" s="174"/>
      <c r="V28" s="176"/>
      <c r="W28" s="174"/>
      <c r="X28" s="176"/>
      <c r="Y28" s="174"/>
      <c r="Z28" s="176"/>
      <c r="AA28" s="174"/>
      <c r="AB28" s="176"/>
      <c r="AC28" s="174"/>
      <c r="AD28" s="176"/>
      <c r="AE28" s="174"/>
      <c r="AF28" s="176"/>
      <c r="AG28" s="174"/>
      <c r="AH28" s="14">
        <f t="shared" si="1"/>
        <v>0</v>
      </c>
      <c r="AI28" s="14" t="e">
        <f t="shared" si="2"/>
        <v>#DIV/0!</v>
      </c>
      <c r="AJ28" s="14">
        <f t="shared" si="4"/>
        <v>0</v>
      </c>
      <c r="AK28" s="157" t="b">
        <f t="shared" si="5"/>
        <v>0</v>
      </c>
      <c r="AL28" s="157"/>
      <c r="AM28" s="157"/>
      <c r="AN28" s="157"/>
      <c r="AO28" s="157"/>
      <c r="AP28" s="157"/>
      <c r="AQ28" s="157"/>
    </row>
    <row r="29" spans="2:43" ht="27.75" customHeight="1">
      <c r="B29" s="170" t="s">
        <v>214</v>
      </c>
      <c r="C29" s="171"/>
      <c r="D29" s="172" t="s">
        <v>214</v>
      </c>
      <c r="E29" s="171"/>
      <c r="F29" s="173" t="str">
        <f t="shared" si="0"/>
        <v>-</v>
      </c>
      <c r="G29" s="173" t="str">
        <f t="shared" si="3"/>
        <v>-</v>
      </c>
      <c r="H29" s="174"/>
      <c r="I29" s="174"/>
      <c r="J29" s="176"/>
      <c r="K29" s="174"/>
      <c r="L29" s="176"/>
      <c r="M29" s="174"/>
      <c r="N29" s="176"/>
      <c r="O29" s="174"/>
      <c r="P29" s="176"/>
      <c r="Q29" s="174"/>
      <c r="R29" s="176"/>
      <c r="S29" s="174"/>
      <c r="T29" s="176"/>
      <c r="U29" s="174"/>
      <c r="V29" s="176"/>
      <c r="W29" s="174"/>
      <c r="X29" s="176"/>
      <c r="Y29" s="174"/>
      <c r="Z29" s="176"/>
      <c r="AA29" s="174"/>
      <c r="AB29" s="176"/>
      <c r="AC29" s="174"/>
      <c r="AD29" s="176"/>
      <c r="AE29" s="174"/>
      <c r="AF29" s="176"/>
      <c r="AG29" s="174"/>
      <c r="AH29" s="14">
        <f t="shared" si="1"/>
        <v>0</v>
      </c>
      <c r="AI29" s="14" t="e">
        <f t="shared" si="2"/>
        <v>#DIV/0!</v>
      </c>
      <c r="AJ29" s="14">
        <f t="shared" si="4"/>
        <v>0</v>
      </c>
      <c r="AK29" s="157" t="b">
        <f t="shared" si="5"/>
        <v>0</v>
      </c>
      <c r="AL29" s="157"/>
      <c r="AM29" s="157"/>
      <c r="AN29" s="157"/>
      <c r="AO29" s="157"/>
      <c r="AP29" s="157"/>
      <c r="AQ29" s="157"/>
    </row>
    <row r="30" spans="2:43" ht="27.75" customHeight="1">
      <c r="B30" s="170" t="s">
        <v>214</v>
      </c>
      <c r="C30" s="171"/>
      <c r="D30" s="172" t="s">
        <v>214</v>
      </c>
      <c r="E30" s="171"/>
      <c r="F30" s="173" t="str">
        <f t="shared" si="0"/>
        <v>-</v>
      </c>
      <c r="G30" s="173" t="str">
        <f t="shared" si="3"/>
        <v>-</v>
      </c>
      <c r="H30" s="174"/>
      <c r="I30" s="174"/>
      <c r="J30" s="176"/>
      <c r="K30" s="174"/>
      <c r="L30" s="176"/>
      <c r="M30" s="174"/>
      <c r="N30" s="176"/>
      <c r="O30" s="174"/>
      <c r="P30" s="176"/>
      <c r="Q30" s="174"/>
      <c r="R30" s="176"/>
      <c r="S30" s="174"/>
      <c r="T30" s="176"/>
      <c r="U30" s="174"/>
      <c r="V30" s="176"/>
      <c r="W30" s="174"/>
      <c r="X30" s="176"/>
      <c r="Y30" s="174"/>
      <c r="Z30" s="176"/>
      <c r="AA30" s="174"/>
      <c r="AB30" s="176"/>
      <c r="AC30" s="174"/>
      <c r="AD30" s="176"/>
      <c r="AE30" s="174"/>
      <c r="AF30" s="176"/>
      <c r="AG30" s="174"/>
      <c r="AH30" s="14">
        <f t="shared" si="1"/>
        <v>0</v>
      </c>
      <c r="AI30" s="14" t="e">
        <f t="shared" si="2"/>
        <v>#DIV/0!</v>
      </c>
      <c r="AJ30" s="14">
        <f t="shared" si="4"/>
        <v>0</v>
      </c>
      <c r="AK30" s="157" t="b">
        <f t="shared" si="5"/>
        <v>0</v>
      </c>
      <c r="AL30" s="157"/>
      <c r="AM30" s="157"/>
      <c r="AN30" s="157"/>
      <c r="AO30" s="157"/>
      <c r="AP30" s="157"/>
      <c r="AQ30" s="157"/>
    </row>
    <row r="31" spans="2:43" ht="27.75" customHeight="1">
      <c r="B31" s="170" t="s">
        <v>214</v>
      </c>
      <c r="C31" s="171"/>
      <c r="D31" s="172" t="s">
        <v>214</v>
      </c>
      <c r="E31" s="171"/>
      <c r="F31" s="173" t="str">
        <f t="shared" si="0"/>
        <v>-</v>
      </c>
      <c r="G31" s="173" t="str">
        <f t="shared" si="3"/>
        <v>-</v>
      </c>
      <c r="H31" s="174"/>
      <c r="I31" s="174"/>
      <c r="J31" s="176"/>
      <c r="K31" s="174"/>
      <c r="L31" s="176"/>
      <c r="M31" s="174"/>
      <c r="N31" s="176"/>
      <c r="O31" s="174"/>
      <c r="P31" s="176"/>
      <c r="Q31" s="174"/>
      <c r="R31" s="176"/>
      <c r="S31" s="174"/>
      <c r="T31" s="176"/>
      <c r="U31" s="174"/>
      <c r="V31" s="176"/>
      <c r="W31" s="174"/>
      <c r="X31" s="176"/>
      <c r="Y31" s="174"/>
      <c r="Z31" s="176"/>
      <c r="AA31" s="174"/>
      <c r="AB31" s="176"/>
      <c r="AC31" s="174"/>
      <c r="AD31" s="176"/>
      <c r="AE31" s="174"/>
      <c r="AF31" s="176"/>
      <c r="AG31" s="174"/>
      <c r="AH31" s="14">
        <f t="shared" si="1"/>
        <v>0</v>
      </c>
      <c r="AI31" s="14" t="e">
        <f t="shared" si="2"/>
        <v>#DIV/0!</v>
      </c>
      <c r="AJ31" s="14">
        <f t="shared" si="4"/>
        <v>0</v>
      </c>
      <c r="AK31" s="157" t="b">
        <f t="shared" si="5"/>
        <v>0</v>
      </c>
      <c r="AM31" s="157"/>
    </row>
    <row r="32" spans="2:43" ht="27.75" customHeight="1">
      <c r="B32" s="170" t="s">
        <v>214</v>
      </c>
      <c r="C32" s="171"/>
      <c r="D32" s="172" t="s">
        <v>214</v>
      </c>
      <c r="E32" s="171"/>
      <c r="F32" s="173" t="str">
        <f t="shared" si="0"/>
        <v>-</v>
      </c>
      <c r="G32" s="173" t="str">
        <f t="shared" si="3"/>
        <v>-</v>
      </c>
      <c r="H32" s="174"/>
      <c r="I32" s="174"/>
      <c r="J32" s="176"/>
      <c r="K32" s="174"/>
      <c r="L32" s="176"/>
      <c r="M32" s="174"/>
      <c r="N32" s="176"/>
      <c r="O32" s="174"/>
      <c r="P32" s="176"/>
      <c r="Q32" s="174"/>
      <c r="R32" s="176"/>
      <c r="S32" s="174"/>
      <c r="T32" s="176"/>
      <c r="U32" s="174"/>
      <c r="V32" s="176"/>
      <c r="W32" s="174"/>
      <c r="X32" s="176"/>
      <c r="Y32" s="174"/>
      <c r="Z32" s="176"/>
      <c r="AA32" s="174"/>
      <c r="AB32" s="176"/>
      <c r="AC32" s="174"/>
      <c r="AD32" s="176"/>
      <c r="AE32" s="174"/>
      <c r="AF32" s="176"/>
      <c r="AG32" s="174"/>
      <c r="AH32" s="14">
        <f t="shared" si="1"/>
        <v>0</v>
      </c>
      <c r="AI32" s="14" t="e">
        <f t="shared" si="2"/>
        <v>#DIV/0!</v>
      </c>
      <c r="AJ32" s="14">
        <f t="shared" si="4"/>
        <v>0</v>
      </c>
      <c r="AK32" s="157" t="b">
        <f t="shared" si="5"/>
        <v>0</v>
      </c>
      <c r="AM32" s="157"/>
    </row>
    <row r="33" spans="2:39" ht="27.75" customHeight="1">
      <c r="B33" s="170" t="s">
        <v>214</v>
      </c>
      <c r="C33" s="171"/>
      <c r="D33" s="172" t="s">
        <v>214</v>
      </c>
      <c r="E33" s="171"/>
      <c r="F33" s="173" t="str">
        <f t="shared" si="0"/>
        <v>-</v>
      </c>
      <c r="G33" s="173" t="str">
        <f t="shared" si="3"/>
        <v>-</v>
      </c>
      <c r="H33" s="174"/>
      <c r="I33" s="174"/>
      <c r="J33" s="176"/>
      <c r="K33" s="174"/>
      <c r="L33" s="176"/>
      <c r="M33" s="174"/>
      <c r="N33" s="176"/>
      <c r="O33" s="174"/>
      <c r="P33" s="176"/>
      <c r="Q33" s="174"/>
      <c r="R33" s="176"/>
      <c r="S33" s="174"/>
      <c r="T33" s="176"/>
      <c r="U33" s="174"/>
      <c r="V33" s="176"/>
      <c r="W33" s="174"/>
      <c r="X33" s="176"/>
      <c r="Y33" s="174"/>
      <c r="Z33" s="176"/>
      <c r="AA33" s="174"/>
      <c r="AB33" s="176"/>
      <c r="AC33" s="174"/>
      <c r="AD33" s="176"/>
      <c r="AE33" s="174"/>
      <c r="AF33" s="176"/>
      <c r="AG33" s="174"/>
      <c r="AH33" s="14">
        <f t="shared" si="1"/>
        <v>0</v>
      </c>
      <c r="AI33" s="14" t="e">
        <f t="shared" si="2"/>
        <v>#DIV/0!</v>
      </c>
      <c r="AJ33" s="14">
        <f t="shared" si="4"/>
        <v>0</v>
      </c>
      <c r="AK33" s="157" t="b">
        <f t="shared" si="5"/>
        <v>0</v>
      </c>
      <c r="AM33" s="157"/>
    </row>
    <row r="34" spans="2:39" ht="27.75" customHeight="1">
      <c r="B34" s="170" t="s">
        <v>214</v>
      </c>
      <c r="C34" s="171"/>
      <c r="D34" s="172" t="s">
        <v>214</v>
      </c>
      <c r="E34" s="171"/>
      <c r="F34" s="173" t="str">
        <f t="shared" si="0"/>
        <v>-</v>
      </c>
      <c r="G34" s="173" t="str">
        <f t="shared" si="3"/>
        <v>-</v>
      </c>
      <c r="H34" s="174"/>
      <c r="I34" s="174"/>
      <c r="J34" s="176"/>
      <c r="K34" s="174"/>
      <c r="L34" s="176"/>
      <c r="M34" s="174"/>
      <c r="N34" s="176"/>
      <c r="O34" s="174"/>
      <c r="P34" s="176"/>
      <c r="Q34" s="174"/>
      <c r="R34" s="176"/>
      <c r="S34" s="174"/>
      <c r="T34" s="176"/>
      <c r="U34" s="174"/>
      <c r="V34" s="176"/>
      <c r="W34" s="174"/>
      <c r="X34" s="176"/>
      <c r="Y34" s="174"/>
      <c r="Z34" s="176"/>
      <c r="AA34" s="174"/>
      <c r="AB34" s="176"/>
      <c r="AC34" s="174"/>
      <c r="AD34" s="176"/>
      <c r="AE34" s="174"/>
      <c r="AF34" s="176"/>
      <c r="AG34" s="174"/>
      <c r="AH34" s="14">
        <f t="shared" si="1"/>
        <v>0</v>
      </c>
      <c r="AI34" s="14" t="e">
        <f t="shared" si="2"/>
        <v>#DIV/0!</v>
      </c>
      <c r="AJ34" s="14">
        <f t="shared" si="4"/>
        <v>0</v>
      </c>
      <c r="AK34" s="157" t="b">
        <f t="shared" si="5"/>
        <v>0</v>
      </c>
      <c r="AM34" s="157"/>
    </row>
    <row r="35" spans="2:39" ht="27.75" customHeight="1">
      <c r="B35" s="170" t="s">
        <v>214</v>
      </c>
      <c r="C35" s="171"/>
      <c r="D35" s="172" t="s">
        <v>214</v>
      </c>
      <c r="E35" s="171"/>
      <c r="F35" s="173" t="str">
        <f t="shared" si="0"/>
        <v>-</v>
      </c>
      <c r="G35" s="173" t="str">
        <f t="shared" si="3"/>
        <v>-</v>
      </c>
      <c r="H35" s="174"/>
      <c r="I35" s="174"/>
      <c r="J35" s="176"/>
      <c r="K35" s="174"/>
      <c r="L35" s="176"/>
      <c r="M35" s="174"/>
      <c r="N35" s="176"/>
      <c r="O35" s="174"/>
      <c r="P35" s="176"/>
      <c r="Q35" s="174"/>
      <c r="R35" s="176"/>
      <c r="S35" s="174"/>
      <c r="T35" s="176"/>
      <c r="U35" s="174"/>
      <c r="V35" s="176"/>
      <c r="W35" s="174"/>
      <c r="X35" s="176"/>
      <c r="Y35" s="174"/>
      <c r="Z35" s="176"/>
      <c r="AA35" s="174"/>
      <c r="AB35" s="176"/>
      <c r="AC35" s="174"/>
      <c r="AD35" s="176"/>
      <c r="AE35" s="174"/>
      <c r="AF35" s="176"/>
      <c r="AG35" s="174"/>
      <c r="AH35" s="14">
        <f t="shared" si="1"/>
        <v>0</v>
      </c>
      <c r="AI35" s="14" t="e">
        <f t="shared" si="2"/>
        <v>#DIV/0!</v>
      </c>
      <c r="AJ35" s="14">
        <f t="shared" si="4"/>
        <v>0</v>
      </c>
      <c r="AK35" s="157" t="b">
        <f t="shared" si="5"/>
        <v>0</v>
      </c>
      <c r="AM35" s="157"/>
    </row>
    <row r="36" spans="2:39" ht="27.75" customHeight="1">
      <c r="B36" s="170" t="s">
        <v>214</v>
      </c>
      <c r="C36" s="171"/>
      <c r="D36" s="172" t="s">
        <v>214</v>
      </c>
      <c r="E36" s="171"/>
      <c r="F36" s="173" t="str">
        <f t="shared" si="0"/>
        <v>-</v>
      </c>
      <c r="G36" s="173" t="str">
        <f t="shared" si="3"/>
        <v>-</v>
      </c>
      <c r="H36" s="174"/>
      <c r="I36" s="174"/>
      <c r="J36" s="176"/>
      <c r="K36" s="174"/>
      <c r="L36" s="176"/>
      <c r="M36" s="174"/>
      <c r="N36" s="176"/>
      <c r="O36" s="174"/>
      <c r="P36" s="176"/>
      <c r="Q36" s="174"/>
      <c r="R36" s="176"/>
      <c r="S36" s="174"/>
      <c r="T36" s="176"/>
      <c r="U36" s="174"/>
      <c r="V36" s="176"/>
      <c r="W36" s="174"/>
      <c r="X36" s="176"/>
      <c r="Y36" s="174"/>
      <c r="Z36" s="176"/>
      <c r="AA36" s="174"/>
      <c r="AB36" s="176"/>
      <c r="AC36" s="174"/>
      <c r="AD36" s="176"/>
      <c r="AE36" s="174"/>
      <c r="AF36" s="176"/>
      <c r="AG36" s="174"/>
      <c r="AH36" s="14">
        <f t="shared" si="1"/>
        <v>0</v>
      </c>
      <c r="AI36" s="14" t="e">
        <f t="shared" si="2"/>
        <v>#DIV/0!</v>
      </c>
      <c r="AJ36" s="14">
        <f t="shared" si="4"/>
        <v>0</v>
      </c>
      <c r="AK36" s="157" t="b">
        <f t="shared" si="5"/>
        <v>0</v>
      </c>
    </row>
    <row r="37" spans="2:39" ht="27.75" customHeight="1">
      <c r="B37" s="170" t="s">
        <v>214</v>
      </c>
      <c r="C37" s="171"/>
      <c r="D37" s="172" t="s">
        <v>214</v>
      </c>
      <c r="E37" s="171"/>
      <c r="F37" s="173" t="str">
        <f t="shared" si="0"/>
        <v>-</v>
      </c>
      <c r="G37" s="173" t="str">
        <f t="shared" si="3"/>
        <v>-</v>
      </c>
      <c r="H37" s="174"/>
      <c r="I37" s="174"/>
      <c r="J37" s="176"/>
      <c r="K37" s="174"/>
      <c r="L37" s="176"/>
      <c r="M37" s="174"/>
      <c r="N37" s="176"/>
      <c r="O37" s="174"/>
      <c r="P37" s="176"/>
      <c r="Q37" s="174"/>
      <c r="R37" s="176"/>
      <c r="S37" s="174"/>
      <c r="T37" s="176"/>
      <c r="U37" s="174"/>
      <c r="V37" s="176"/>
      <c r="W37" s="174"/>
      <c r="X37" s="176"/>
      <c r="Y37" s="174"/>
      <c r="Z37" s="176"/>
      <c r="AA37" s="174"/>
      <c r="AB37" s="176"/>
      <c r="AC37" s="174"/>
      <c r="AD37" s="176"/>
      <c r="AE37" s="174"/>
      <c r="AF37" s="176"/>
      <c r="AG37" s="174"/>
      <c r="AH37" s="14">
        <f t="shared" si="1"/>
        <v>0</v>
      </c>
      <c r="AI37" s="14" t="e">
        <f t="shared" si="2"/>
        <v>#DIV/0!</v>
      </c>
      <c r="AJ37" s="14">
        <f t="shared" si="4"/>
        <v>0</v>
      </c>
      <c r="AK37" s="157" t="b">
        <f t="shared" si="5"/>
        <v>0</v>
      </c>
    </row>
    <row r="38" spans="2:39" ht="27.75" customHeight="1">
      <c r="B38" s="170" t="s">
        <v>214</v>
      </c>
      <c r="C38" s="171"/>
      <c r="D38" s="172" t="s">
        <v>214</v>
      </c>
      <c r="E38" s="171"/>
      <c r="F38" s="173" t="str">
        <f t="shared" si="0"/>
        <v>-</v>
      </c>
      <c r="G38" s="173" t="str">
        <f t="shared" si="3"/>
        <v>-</v>
      </c>
      <c r="H38" s="174"/>
      <c r="I38" s="174"/>
      <c r="J38" s="176"/>
      <c r="K38" s="174"/>
      <c r="L38" s="176"/>
      <c r="M38" s="174"/>
      <c r="N38" s="176"/>
      <c r="O38" s="174"/>
      <c r="P38" s="176"/>
      <c r="Q38" s="174"/>
      <c r="R38" s="176"/>
      <c r="S38" s="174"/>
      <c r="T38" s="176"/>
      <c r="U38" s="174"/>
      <c r="V38" s="176"/>
      <c r="W38" s="174"/>
      <c r="X38" s="176"/>
      <c r="Y38" s="174"/>
      <c r="Z38" s="176"/>
      <c r="AA38" s="174"/>
      <c r="AB38" s="176"/>
      <c r="AC38" s="174"/>
      <c r="AD38" s="176"/>
      <c r="AE38" s="174"/>
      <c r="AF38" s="176"/>
      <c r="AG38" s="174"/>
      <c r="AH38" s="14">
        <f t="shared" si="1"/>
        <v>0</v>
      </c>
      <c r="AI38" s="14" t="e">
        <f t="shared" si="2"/>
        <v>#DIV/0!</v>
      </c>
      <c r="AJ38" s="14">
        <f t="shared" si="4"/>
        <v>0</v>
      </c>
      <c r="AK38" s="157" t="b">
        <f t="shared" si="5"/>
        <v>0</v>
      </c>
    </row>
    <row r="39" spans="2:39" ht="27.75" customHeight="1">
      <c r="B39" s="170" t="s">
        <v>214</v>
      </c>
      <c r="C39" s="171"/>
      <c r="D39" s="172" t="s">
        <v>214</v>
      </c>
      <c r="E39" s="171"/>
      <c r="F39" s="173" t="str">
        <f t="shared" si="0"/>
        <v>-</v>
      </c>
      <c r="G39" s="173" t="str">
        <f t="shared" si="3"/>
        <v>-</v>
      </c>
      <c r="H39" s="174"/>
      <c r="I39" s="174"/>
      <c r="J39" s="176"/>
      <c r="K39" s="174"/>
      <c r="L39" s="176"/>
      <c r="M39" s="174"/>
      <c r="N39" s="176"/>
      <c r="O39" s="174"/>
      <c r="P39" s="176"/>
      <c r="Q39" s="174"/>
      <c r="R39" s="176"/>
      <c r="S39" s="174"/>
      <c r="T39" s="176"/>
      <c r="U39" s="174"/>
      <c r="V39" s="176"/>
      <c r="W39" s="174"/>
      <c r="X39" s="176"/>
      <c r="Y39" s="174"/>
      <c r="Z39" s="176"/>
      <c r="AA39" s="174"/>
      <c r="AB39" s="176"/>
      <c r="AC39" s="174"/>
      <c r="AD39" s="176"/>
      <c r="AE39" s="174"/>
      <c r="AF39" s="176"/>
      <c r="AG39" s="174"/>
      <c r="AH39" s="14">
        <f t="shared" si="1"/>
        <v>0</v>
      </c>
      <c r="AI39" s="14" t="e">
        <f t="shared" si="2"/>
        <v>#DIV/0!</v>
      </c>
      <c r="AJ39" s="14">
        <f t="shared" si="4"/>
        <v>0</v>
      </c>
      <c r="AK39" s="157" t="b">
        <f t="shared" si="5"/>
        <v>0</v>
      </c>
    </row>
    <row r="40" spans="2:39" ht="27.75" customHeight="1">
      <c r="B40" s="170" t="s">
        <v>214</v>
      </c>
      <c r="C40" s="171"/>
      <c r="D40" s="172" t="s">
        <v>214</v>
      </c>
      <c r="E40" s="171"/>
      <c r="F40" s="173" t="str">
        <f t="shared" si="0"/>
        <v>-</v>
      </c>
      <c r="G40" s="173" t="str">
        <f t="shared" si="3"/>
        <v>-</v>
      </c>
      <c r="H40" s="174"/>
      <c r="I40" s="174"/>
      <c r="J40" s="176"/>
      <c r="K40" s="174"/>
      <c r="L40" s="176"/>
      <c r="M40" s="174"/>
      <c r="N40" s="176"/>
      <c r="O40" s="174"/>
      <c r="P40" s="176"/>
      <c r="Q40" s="174"/>
      <c r="R40" s="176"/>
      <c r="S40" s="174"/>
      <c r="T40" s="176"/>
      <c r="U40" s="174"/>
      <c r="V40" s="176"/>
      <c r="W40" s="174"/>
      <c r="X40" s="176"/>
      <c r="Y40" s="174"/>
      <c r="Z40" s="176"/>
      <c r="AA40" s="174"/>
      <c r="AB40" s="176"/>
      <c r="AC40" s="174"/>
      <c r="AD40" s="176"/>
      <c r="AE40" s="174"/>
      <c r="AF40" s="176"/>
      <c r="AG40" s="174"/>
      <c r="AH40" s="14">
        <f t="shared" si="1"/>
        <v>0</v>
      </c>
      <c r="AI40" s="14" t="e">
        <f t="shared" si="2"/>
        <v>#DIV/0!</v>
      </c>
      <c r="AJ40" s="14">
        <f t="shared" si="4"/>
        <v>0</v>
      </c>
      <c r="AK40" s="157" t="b">
        <f t="shared" si="5"/>
        <v>0</v>
      </c>
    </row>
    <row r="41" spans="2:39" ht="27.75" customHeight="1">
      <c r="B41" s="170" t="s">
        <v>214</v>
      </c>
      <c r="C41" s="171"/>
      <c r="D41" s="172" t="s">
        <v>214</v>
      </c>
      <c r="E41" s="171"/>
      <c r="F41" s="173" t="str">
        <f t="shared" si="0"/>
        <v>-</v>
      </c>
      <c r="G41" s="173" t="str">
        <f t="shared" si="3"/>
        <v>-</v>
      </c>
      <c r="H41" s="174"/>
      <c r="I41" s="174"/>
      <c r="J41" s="176"/>
      <c r="K41" s="174"/>
      <c r="L41" s="176"/>
      <c r="M41" s="174"/>
      <c r="N41" s="176"/>
      <c r="O41" s="174"/>
      <c r="P41" s="176"/>
      <c r="Q41" s="174"/>
      <c r="R41" s="176"/>
      <c r="S41" s="174"/>
      <c r="T41" s="176"/>
      <c r="U41" s="174"/>
      <c r="V41" s="176"/>
      <c r="W41" s="174"/>
      <c r="X41" s="176"/>
      <c r="Y41" s="174"/>
      <c r="Z41" s="176"/>
      <c r="AA41" s="174"/>
      <c r="AB41" s="176"/>
      <c r="AC41" s="174"/>
      <c r="AD41" s="176"/>
      <c r="AE41" s="174"/>
      <c r="AF41" s="176"/>
      <c r="AG41" s="174"/>
      <c r="AH41" s="14">
        <f t="shared" si="1"/>
        <v>0</v>
      </c>
      <c r="AI41" s="14" t="e">
        <f t="shared" si="2"/>
        <v>#DIV/0!</v>
      </c>
      <c r="AJ41" s="14">
        <f t="shared" si="4"/>
        <v>0</v>
      </c>
      <c r="AK41" s="157" t="b">
        <f t="shared" si="5"/>
        <v>0</v>
      </c>
    </row>
    <row r="42" spans="2:39" ht="27.75" customHeight="1">
      <c r="B42" s="170" t="s">
        <v>214</v>
      </c>
      <c r="C42" s="171"/>
      <c r="D42" s="172" t="s">
        <v>214</v>
      </c>
      <c r="E42" s="171"/>
      <c r="F42" s="173" t="str">
        <f t="shared" si="0"/>
        <v>-</v>
      </c>
      <c r="G42" s="173" t="str">
        <f t="shared" si="3"/>
        <v>-</v>
      </c>
      <c r="H42" s="174"/>
      <c r="I42" s="174"/>
      <c r="J42" s="176"/>
      <c r="K42" s="174"/>
      <c r="L42" s="176"/>
      <c r="M42" s="174"/>
      <c r="N42" s="176"/>
      <c r="O42" s="174"/>
      <c r="P42" s="176"/>
      <c r="Q42" s="174"/>
      <c r="R42" s="176"/>
      <c r="S42" s="174"/>
      <c r="T42" s="176"/>
      <c r="U42" s="174"/>
      <c r="V42" s="176"/>
      <c r="W42" s="174"/>
      <c r="X42" s="176"/>
      <c r="Y42" s="174"/>
      <c r="Z42" s="176"/>
      <c r="AA42" s="174"/>
      <c r="AB42" s="176"/>
      <c r="AC42" s="174"/>
      <c r="AD42" s="176"/>
      <c r="AE42" s="174"/>
      <c r="AF42" s="176"/>
      <c r="AG42" s="174"/>
      <c r="AH42" s="14">
        <f t="shared" si="1"/>
        <v>0</v>
      </c>
      <c r="AI42" s="14" t="e">
        <f t="shared" si="2"/>
        <v>#DIV/0!</v>
      </c>
      <c r="AJ42" s="14">
        <f t="shared" si="4"/>
        <v>0</v>
      </c>
      <c r="AK42" s="157" t="b">
        <f t="shared" si="5"/>
        <v>0</v>
      </c>
    </row>
    <row r="43" spans="2:39" ht="27.75" customHeight="1">
      <c r="B43" s="170" t="s">
        <v>214</v>
      </c>
      <c r="C43" s="171"/>
      <c r="D43" s="172" t="s">
        <v>214</v>
      </c>
      <c r="E43" s="171"/>
      <c r="F43" s="173" t="str">
        <f t="shared" si="0"/>
        <v>-</v>
      </c>
      <c r="G43" s="173" t="str">
        <f t="shared" si="3"/>
        <v>-</v>
      </c>
      <c r="H43" s="174"/>
      <c r="I43" s="174"/>
      <c r="J43" s="176"/>
      <c r="K43" s="174"/>
      <c r="L43" s="176"/>
      <c r="M43" s="174"/>
      <c r="N43" s="176"/>
      <c r="O43" s="174"/>
      <c r="P43" s="176"/>
      <c r="Q43" s="174"/>
      <c r="R43" s="176"/>
      <c r="S43" s="174"/>
      <c r="T43" s="176"/>
      <c r="U43" s="174"/>
      <c r="V43" s="176"/>
      <c r="W43" s="174"/>
      <c r="X43" s="176"/>
      <c r="Y43" s="174"/>
      <c r="Z43" s="176"/>
      <c r="AA43" s="174"/>
      <c r="AB43" s="176"/>
      <c r="AC43" s="174"/>
      <c r="AD43" s="176"/>
      <c r="AE43" s="174"/>
      <c r="AF43" s="176"/>
      <c r="AG43" s="174"/>
      <c r="AH43" s="14">
        <f t="shared" si="1"/>
        <v>0</v>
      </c>
      <c r="AI43" s="14" t="e">
        <f t="shared" si="2"/>
        <v>#DIV/0!</v>
      </c>
      <c r="AJ43" s="14">
        <f t="shared" si="4"/>
        <v>0</v>
      </c>
      <c r="AK43" s="157" t="b">
        <f t="shared" si="5"/>
        <v>0</v>
      </c>
    </row>
    <row r="44" spans="2:39" ht="27.75" customHeight="1">
      <c r="B44" s="170" t="s">
        <v>214</v>
      </c>
      <c r="C44" s="171"/>
      <c r="D44" s="172" t="s">
        <v>214</v>
      </c>
      <c r="E44" s="171"/>
      <c r="F44" s="173" t="str">
        <f t="shared" si="0"/>
        <v>-</v>
      </c>
      <c r="G44" s="173" t="str">
        <f t="shared" si="3"/>
        <v>-</v>
      </c>
      <c r="H44" s="174"/>
      <c r="I44" s="174"/>
      <c r="J44" s="176"/>
      <c r="K44" s="174"/>
      <c r="L44" s="176"/>
      <c r="M44" s="174"/>
      <c r="N44" s="176"/>
      <c r="O44" s="174"/>
      <c r="P44" s="176"/>
      <c r="Q44" s="174"/>
      <c r="R44" s="176"/>
      <c r="S44" s="174"/>
      <c r="T44" s="176"/>
      <c r="U44" s="174"/>
      <c r="V44" s="176"/>
      <c r="W44" s="174"/>
      <c r="X44" s="176"/>
      <c r="Y44" s="174"/>
      <c r="Z44" s="176"/>
      <c r="AA44" s="174"/>
      <c r="AB44" s="176"/>
      <c r="AC44" s="174"/>
      <c r="AD44" s="176"/>
      <c r="AE44" s="174"/>
      <c r="AF44" s="176"/>
      <c r="AG44" s="174"/>
      <c r="AH44" s="14">
        <f t="shared" si="1"/>
        <v>0</v>
      </c>
      <c r="AI44" s="14" t="e">
        <f t="shared" si="2"/>
        <v>#DIV/0!</v>
      </c>
      <c r="AJ44" s="14">
        <f t="shared" si="4"/>
        <v>0</v>
      </c>
      <c r="AK44" s="157" t="b">
        <f t="shared" si="5"/>
        <v>0</v>
      </c>
    </row>
    <row r="45" spans="2:39" ht="27.75" customHeight="1">
      <c r="B45" s="170" t="s">
        <v>214</v>
      </c>
      <c r="C45" s="171"/>
      <c r="D45" s="172" t="s">
        <v>214</v>
      </c>
      <c r="E45" s="171"/>
      <c r="F45" s="173" t="str">
        <f t="shared" si="0"/>
        <v>-</v>
      </c>
      <c r="G45" s="173" t="str">
        <f t="shared" si="3"/>
        <v>-</v>
      </c>
      <c r="H45" s="174"/>
      <c r="I45" s="174"/>
      <c r="J45" s="176"/>
      <c r="K45" s="174"/>
      <c r="L45" s="176"/>
      <c r="M45" s="174"/>
      <c r="N45" s="176"/>
      <c r="O45" s="174"/>
      <c r="P45" s="176"/>
      <c r="Q45" s="174"/>
      <c r="R45" s="176"/>
      <c r="S45" s="174"/>
      <c r="T45" s="176"/>
      <c r="U45" s="174"/>
      <c r="V45" s="176"/>
      <c r="W45" s="174"/>
      <c r="X45" s="176"/>
      <c r="Y45" s="174"/>
      <c r="Z45" s="176"/>
      <c r="AA45" s="174"/>
      <c r="AB45" s="176"/>
      <c r="AC45" s="174"/>
      <c r="AD45" s="176"/>
      <c r="AE45" s="174"/>
      <c r="AF45" s="176"/>
      <c r="AG45" s="174"/>
      <c r="AH45" s="14">
        <f t="shared" si="1"/>
        <v>0</v>
      </c>
      <c r="AI45" s="14" t="e">
        <f t="shared" si="2"/>
        <v>#DIV/0!</v>
      </c>
      <c r="AJ45" s="14">
        <f t="shared" si="4"/>
        <v>0</v>
      </c>
      <c r="AK45" s="157" t="b">
        <f t="shared" si="5"/>
        <v>0</v>
      </c>
    </row>
    <row r="46" spans="2:39" ht="27.75" customHeight="1">
      <c r="B46" s="170" t="s">
        <v>214</v>
      </c>
      <c r="C46" s="171"/>
      <c r="D46" s="172" t="s">
        <v>214</v>
      </c>
      <c r="E46" s="171"/>
      <c r="F46" s="173" t="str">
        <f t="shared" si="0"/>
        <v>-</v>
      </c>
      <c r="G46" s="173" t="str">
        <f t="shared" si="3"/>
        <v>-</v>
      </c>
      <c r="H46" s="174"/>
      <c r="I46" s="174"/>
      <c r="J46" s="176"/>
      <c r="K46" s="174"/>
      <c r="L46" s="176"/>
      <c r="M46" s="174"/>
      <c r="N46" s="176"/>
      <c r="O46" s="174"/>
      <c r="P46" s="176"/>
      <c r="Q46" s="174"/>
      <c r="R46" s="176"/>
      <c r="S46" s="174"/>
      <c r="T46" s="176"/>
      <c r="U46" s="174"/>
      <c r="V46" s="176"/>
      <c r="W46" s="174"/>
      <c r="X46" s="176"/>
      <c r="Y46" s="174"/>
      <c r="Z46" s="176"/>
      <c r="AA46" s="174"/>
      <c r="AB46" s="176"/>
      <c r="AC46" s="174"/>
      <c r="AD46" s="176"/>
      <c r="AE46" s="174"/>
      <c r="AF46" s="176"/>
      <c r="AG46" s="174"/>
      <c r="AH46" s="14">
        <f t="shared" si="1"/>
        <v>0</v>
      </c>
      <c r="AI46" s="14" t="e">
        <f t="shared" si="2"/>
        <v>#DIV/0!</v>
      </c>
      <c r="AJ46" s="14">
        <f t="shared" si="4"/>
        <v>0</v>
      </c>
      <c r="AK46" s="157" t="b">
        <f t="shared" si="5"/>
        <v>0</v>
      </c>
    </row>
    <row r="47" spans="2:39" ht="27.75" customHeight="1">
      <c r="B47" s="170" t="s">
        <v>214</v>
      </c>
      <c r="C47" s="171"/>
      <c r="D47" s="172" t="s">
        <v>214</v>
      </c>
      <c r="E47" s="171"/>
      <c r="F47" s="173" t="str">
        <f t="shared" si="0"/>
        <v>-</v>
      </c>
      <c r="G47" s="173" t="str">
        <f t="shared" si="3"/>
        <v>-</v>
      </c>
      <c r="H47" s="174"/>
      <c r="I47" s="174"/>
      <c r="J47" s="176"/>
      <c r="K47" s="174"/>
      <c r="L47" s="176"/>
      <c r="M47" s="174"/>
      <c r="N47" s="176"/>
      <c r="O47" s="174"/>
      <c r="P47" s="176"/>
      <c r="Q47" s="174"/>
      <c r="R47" s="176"/>
      <c r="S47" s="174"/>
      <c r="T47" s="176"/>
      <c r="U47" s="174"/>
      <c r="V47" s="176"/>
      <c r="W47" s="174"/>
      <c r="X47" s="176"/>
      <c r="Y47" s="174"/>
      <c r="Z47" s="176"/>
      <c r="AA47" s="174"/>
      <c r="AB47" s="176"/>
      <c r="AC47" s="174"/>
      <c r="AD47" s="176"/>
      <c r="AE47" s="174"/>
      <c r="AF47" s="176"/>
      <c r="AG47" s="174"/>
      <c r="AH47" s="14">
        <f t="shared" si="1"/>
        <v>0</v>
      </c>
      <c r="AI47" s="14" t="e">
        <f t="shared" si="2"/>
        <v>#DIV/0!</v>
      </c>
      <c r="AJ47" s="14">
        <f t="shared" si="4"/>
        <v>0</v>
      </c>
      <c r="AK47" s="157" t="b">
        <f t="shared" si="5"/>
        <v>0</v>
      </c>
    </row>
    <row r="48" spans="2:39" ht="27.75" customHeight="1">
      <c r="B48" s="170" t="s">
        <v>214</v>
      </c>
      <c r="C48" s="171"/>
      <c r="D48" s="172" t="s">
        <v>214</v>
      </c>
      <c r="E48" s="171"/>
      <c r="F48" s="173" t="str">
        <f t="shared" si="0"/>
        <v>-</v>
      </c>
      <c r="G48" s="173" t="str">
        <f t="shared" si="3"/>
        <v>-</v>
      </c>
      <c r="H48" s="174"/>
      <c r="I48" s="174"/>
      <c r="J48" s="176"/>
      <c r="K48" s="174"/>
      <c r="L48" s="176"/>
      <c r="M48" s="174"/>
      <c r="N48" s="176"/>
      <c r="O48" s="174"/>
      <c r="P48" s="176"/>
      <c r="Q48" s="174"/>
      <c r="R48" s="176"/>
      <c r="S48" s="174"/>
      <c r="T48" s="176"/>
      <c r="U48" s="174"/>
      <c r="V48" s="176"/>
      <c r="W48" s="174"/>
      <c r="X48" s="176"/>
      <c r="Y48" s="174"/>
      <c r="Z48" s="176"/>
      <c r="AA48" s="174"/>
      <c r="AB48" s="176"/>
      <c r="AC48" s="174"/>
      <c r="AD48" s="176"/>
      <c r="AE48" s="174"/>
      <c r="AF48" s="176"/>
      <c r="AG48" s="174"/>
      <c r="AH48" s="14">
        <f t="shared" si="1"/>
        <v>0</v>
      </c>
      <c r="AI48" s="14" t="e">
        <f t="shared" si="2"/>
        <v>#DIV/0!</v>
      </c>
      <c r="AJ48" s="14">
        <f t="shared" si="4"/>
        <v>0</v>
      </c>
      <c r="AK48" s="157" t="b">
        <f t="shared" si="5"/>
        <v>0</v>
      </c>
    </row>
    <row r="49" spans="1:37" ht="27.75" customHeight="1">
      <c r="B49" s="170" t="s">
        <v>214</v>
      </c>
      <c r="C49" s="171"/>
      <c r="D49" s="172" t="s">
        <v>214</v>
      </c>
      <c r="E49" s="171"/>
      <c r="F49" s="173" t="str">
        <f t="shared" si="0"/>
        <v>-</v>
      </c>
      <c r="G49" s="173" t="str">
        <f t="shared" si="3"/>
        <v>-</v>
      </c>
      <c r="H49" s="174"/>
      <c r="I49" s="174"/>
      <c r="J49" s="176"/>
      <c r="K49" s="174"/>
      <c r="L49" s="176"/>
      <c r="M49" s="174"/>
      <c r="N49" s="176"/>
      <c r="O49" s="174"/>
      <c r="P49" s="176"/>
      <c r="Q49" s="174"/>
      <c r="R49" s="176"/>
      <c r="S49" s="174"/>
      <c r="T49" s="176"/>
      <c r="U49" s="174"/>
      <c r="V49" s="176"/>
      <c r="W49" s="174"/>
      <c r="X49" s="176"/>
      <c r="Y49" s="174"/>
      <c r="Z49" s="176"/>
      <c r="AA49" s="174"/>
      <c r="AB49" s="176"/>
      <c r="AC49" s="174"/>
      <c r="AD49" s="176"/>
      <c r="AE49" s="174"/>
      <c r="AF49" s="176"/>
      <c r="AG49" s="174"/>
      <c r="AH49" s="14">
        <f t="shared" si="1"/>
        <v>0</v>
      </c>
      <c r="AI49" s="14" t="e">
        <f t="shared" si="2"/>
        <v>#DIV/0!</v>
      </c>
      <c r="AJ49" s="14">
        <f t="shared" si="4"/>
        <v>0</v>
      </c>
      <c r="AK49" s="157" t="b">
        <f t="shared" si="5"/>
        <v>0</v>
      </c>
    </row>
    <row r="50" spans="1:37" ht="27.75" customHeight="1">
      <c r="B50" s="170" t="s">
        <v>214</v>
      </c>
      <c r="C50" s="171"/>
      <c r="D50" s="172" t="s">
        <v>214</v>
      </c>
      <c r="E50" s="171"/>
      <c r="F50" s="173" t="str">
        <f t="shared" si="0"/>
        <v>-</v>
      </c>
      <c r="G50" s="173" t="str">
        <f t="shared" si="3"/>
        <v>-</v>
      </c>
      <c r="H50" s="174"/>
      <c r="I50" s="174"/>
      <c r="J50" s="176"/>
      <c r="K50" s="174"/>
      <c r="L50" s="176"/>
      <c r="M50" s="174"/>
      <c r="N50" s="176"/>
      <c r="O50" s="174"/>
      <c r="P50" s="176"/>
      <c r="Q50" s="174"/>
      <c r="R50" s="176"/>
      <c r="S50" s="174"/>
      <c r="T50" s="176"/>
      <c r="U50" s="174"/>
      <c r="V50" s="176"/>
      <c r="W50" s="174"/>
      <c r="X50" s="176"/>
      <c r="Y50" s="174"/>
      <c r="Z50" s="176"/>
      <c r="AA50" s="174"/>
      <c r="AB50" s="176"/>
      <c r="AC50" s="174"/>
      <c r="AD50" s="176"/>
      <c r="AE50" s="174"/>
      <c r="AF50" s="176"/>
      <c r="AG50" s="174"/>
      <c r="AH50" s="14">
        <f t="shared" si="1"/>
        <v>0</v>
      </c>
      <c r="AI50" s="14" t="e">
        <f t="shared" si="2"/>
        <v>#DIV/0!</v>
      </c>
      <c r="AJ50" s="14">
        <f t="shared" si="4"/>
        <v>0</v>
      </c>
      <c r="AK50" s="157" t="b">
        <f t="shared" si="5"/>
        <v>0</v>
      </c>
    </row>
    <row r="51" spans="1:37" ht="27.75" customHeight="1">
      <c r="B51" s="170" t="s">
        <v>214</v>
      </c>
      <c r="C51" s="171"/>
      <c r="D51" s="172" t="s">
        <v>214</v>
      </c>
      <c r="E51" s="171"/>
      <c r="F51" s="173" t="str">
        <f t="shared" si="0"/>
        <v>-</v>
      </c>
      <c r="G51" s="173" t="str">
        <f t="shared" si="3"/>
        <v>-</v>
      </c>
      <c r="H51" s="174"/>
      <c r="I51" s="174"/>
      <c r="J51" s="176"/>
      <c r="K51" s="174"/>
      <c r="L51" s="176"/>
      <c r="M51" s="174"/>
      <c r="N51" s="176"/>
      <c r="O51" s="174"/>
      <c r="P51" s="176"/>
      <c r="Q51" s="174"/>
      <c r="R51" s="176"/>
      <c r="S51" s="174"/>
      <c r="T51" s="176"/>
      <c r="U51" s="174"/>
      <c r="V51" s="176"/>
      <c r="W51" s="174"/>
      <c r="X51" s="176"/>
      <c r="Y51" s="174"/>
      <c r="Z51" s="176"/>
      <c r="AA51" s="174"/>
      <c r="AB51" s="176"/>
      <c r="AC51" s="174"/>
      <c r="AD51" s="176"/>
      <c r="AE51" s="174"/>
      <c r="AF51" s="176"/>
      <c r="AG51" s="174"/>
      <c r="AH51" s="14">
        <f t="shared" si="1"/>
        <v>0</v>
      </c>
      <c r="AI51" s="14" t="e">
        <f t="shared" si="2"/>
        <v>#DIV/0!</v>
      </c>
      <c r="AJ51" s="14">
        <f t="shared" si="4"/>
        <v>0</v>
      </c>
      <c r="AK51" s="157" t="b">
        <f t="shared" si="5"/>
        <v>0</v>
      </c>
    </row>
    <row r="52" spans="1:37" ht="27.75" customHeight="1">
      <c r="B52" s="170" t="s">
        <v>214</v>
      </c>
      <c r="C52" s="171"/>
      <c r="D52" s="172" t="s">
        <v>214</v>
      </c>
      <c r="E52" s="171"/>
      <c r="F52" s="173" t="str">
        <f t="shared" si="0"/>
        <v>-</v>
      </c>
      <c r="G52" s="173" t="str">
        <f t="shared" si="3"/>
        <v>-</v>
      </c>
      <c r="H52" s="174"/>
      <c r="I52" s="174"/>
      <c r="J52" s="176"/>
      <c r="K52" s="174"/>
      <c r="L52" s="176"/>
      <c r="M52" s="174"/>
      <c r="N52" s="176"/>
      <c r="O52" s="174"/>
      <c r="P52" s="176"/>
      <c r="Q52" s="174"/>
      <c r="R52" s="176"/>
      <c r="S52" s="174"/>
      <c r="T52" s="176"/>
      <c r="U52" s="174"/>
      <c r="V52" s="176"/>
      <c r="W52" s="174"/>
      <c r="X52" s="176"/>
      <c r="Y52" s="174"/>
      <c r="Z52" s="176"/>
      <c r="AA52" s="174"/>
      <c r="AB52" s="176"/>
      <c r="AC52" s="174"/>
      <c r="AD52" s="176"/>
      <c r="AE52" s="174"/>
      <c r="AF52" s="176"/>
      <c r="AG52" s="174"/>
      <c r="AH52" s="14">
        <f t="shared" si="1"/>
        <v>0</v>
      </c>
      <c r="AI52" s="14" t="e">
        <f t="shared" si="2"/>
        <v>#DIV/0!</v>
      </c>
      <c r="AJ52" s="14">
        <f t="shared" si="4"/>
        <v>0</v>
      </c>
      <c r="AK52" s="157" t="b">
        <f t="shared" si="5"/>
        <v>0</v>
      </c>
    </row>
    <row r="53" spans="1:37" ht="27.75" customHeight="1">
      <c r="B53" s="170" t="s">
        <v>214</v>
      </c>
      <c r="C53" s="171"/>
      <c r="D53" s="172" t="s">
        <v>214</v>
      </c>
      <c r="E53" s="171"/>
      <c r="F53" s="173" t="str">
        <f t="shared" si="0"/>
        <v>-</v>
      </c>
      <c r="G53" s="173" t="str">
        <f t="shared" si="3"/>
        <v>-</v>
      </c>
      <c r="H53" s="174"/>
      <c r="I53" s="174"/>
      <c r="J53" s="176"/>
      <c r="K53" s="174"/>
      <c r="L53" s="176"/>
      <c r="M53" s="174"/>
      <c r="N53" s="176"/>
      <c r="O53" s="174"/>
      <c r="P53" s="176"/>
      <c r="Q53" s="174"/>
      <c r="R53" s="176"/>
      <c r="S53" s="174"/>
      <c r="T53" s="176"/>
      <c r="U53" s="174"/>
      <c r="V53" s="176"/>
      <c r="W53" s="174"/>
      <c r="X53" s="176"/>
      <c r="Y53" s="174"/>
      <c r="Z53" s="176"/>
      <c r="AA53" s="174"/>
      <c r="AB53" s="176"/>
      <c r="AC53" s="174"/>
      <c r="AD53" s="176"/>
      <c r="AE53" s="174"/>
      <c r="AF53" s="176"/>
      <c r="AG53" s="174"/>
      <c r="AH53" s="14">
        <f t="shared" si="1"/>
        <v>0</v>
      </c>
      <c r="AI53" s="14" t="e">
        <f t="shared" si="2"/>
        <v>#DIV/0!</v>
      </c>
      <c r="AJ53" s="14">
        <f t="shared" si="4"/>
        <v>0</v>
      </c>
      <c r="AK53" s="157" t="b">
        <f t="shared" si="5"/>
        <v>0</v>
      </c>
    </row>
    <row r="54" spans="1:37" ht="27.75" customHeight="1">
      <c r="B54" s="170" t="s">
        <v>214</v>
      </c>
      <c r="C54" s="171"/>
      <c r="D54" s="172" t="s">
        <v>214</v>
      </c>
      <c r="E54" s="171"/>
      <c r="F54" s="173" t="str">
        <f t="shared" si="0"/>
        <v>-</v>
      </c>
      <c r="G54" s="173" t="str">
        <f t="shared" si="3"/>
        <v>-</v>
      </c>
      <c r="H54" s="174"/>
      <c r="I54" s="174"/>
      <c r="J54" s="176"/>
      <c r="K54" s="174"/>
      <c r="L54" s="176"/>
      <c r="M54" s="174"/>
      <c r="N54" s="176"/>
      <c r="O54" s="174"/>
      <c r="P54" s="176"/>
      <c r="Q54" s="174"/>
      <c r="R54" s="176"/>
      <c r="S54" s="174"/>
      <c r="T54" s="176"/>
      <c r="U54" s="174"/>
      <c r="V54" s="176"/>
      <c r="W54" s="174"/>
      <c r="X54" s="176"/>
      <c r="Y54" s="174"/>
      <c r="Z54" s="176"/>
      <c r="AA54" s="174"/>
      <c r="AB54" s="176"/>
      <c r="AC54" s="174"/>
      <c r="AD54" s="176"/>
      <c r="AE54" s="174"/>
      <c r="AF54" s="176"/>
      <c r="AG54" s="174"/>
      <c r="AH54" s="14">
        <f t="shared" si="1"/>
        <v>0</v>
      </c>
      <c r="AI54" s="14" t="e">
        <f t="shared" si="2"/>
        <v>#DIV/0!</v>
      </c>
      <c r="AJ54" s="14">
        <f t="shared" si="4"/>
        <v>0</v>
      </c>
      <c r="AK54" s="157" t="b">
        <f t="shared" si="5"/>
        <v>0</v>
      </c>
    </row>
    <row r="55" spans="1:37" ht="3.75" customHeight="1">
      <c r="A55" s="19"/>
      <c r="B55" s="19"/>
      <c r="C55" s="19"/>
      <c r="D55" s="19"/>
      <c r="E55" s="173" t="str">
        <f>IFERROR(IF(AJ55=TRUE,IF(OR($J$16=0,$L$16=0,$N$16=0,$P$16=0,$R$16=0,$T$16=0,$V$16=0,$X$16=0,$Z$16=0,$AB$16=0,$AD$16=0,$AF$16=0,AI55=0,J55=0,L55=0,N55=0,P55=0,R55=0,T55=0,V55=0,X55=0,Z55=0,AB55=0,AD55=0,AF55=0),"-",AI55/(IF(C55="mg/l",1000,IF(C55="ng/l",1000000000,IF(C55="µg/l",1000000,))))),"-"),"-")</f>
        <v>-</v>
      </c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</row>
    <row r="56" spans="1:37" ht="1.5" hidden="1" customHeight="1">
      <c r="A56" s="19"/>
      <c r="C56" s="19"/>
      <c r="D56" s="19"/>
      <c r="E56" s="173" t="str">
        <f>IFERROR(IF(AJ56=TRUE,IF(OR($J$16=0,$L$16=0,$N$16=0,$P$16=0,$R$16=0,$T$16=0,$V$16=0,$X$16=0,$Z$16=0,$AB$16=0,$AD$16=0,$AF$16=0,AI56=0,J56=0,L56=0,N56=0,P56=0,R56=0,T56=0,V56=0,X56=0,Z56=0,AB56=0,AD56=0,AF56=0),"-",AI56/(IF(C56="mg/l",1000,IF(C56="ng/l",1000000000,IF(C56="µg/l",1000000,))))),"-"),"-")</f>
        <v>-</v>
      </c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</row>
    <row r="57" spans="1:37" ht="3" customHeight="1">
      <c r="A57" s="19"/>
      <c r="B57" s="152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</row>
  </sheetData>
  <sheetProtection algorithmName="SHA-512" hashValue="HalPNaniZj7rOOHD/U5ojPRF4Z2MSFS1QaU7hTSkwEBDXjaSlsRaCrpjyAMo3ni64MxeVzloPVIsPJA13fTM4A==" saltValue="zbN5yAWH9ECiRUYcusiQOQ==" spinCount="100000" sheet="1" objects="1" scenarios="1"/>
  <mergeCells count="43">
    <mergeCell ref="AD17:AE17"/>
    <mergeCell ref="AF17:AG17"/>
    <mergeCell ref="B16:E17"/>
    <mergeCell ref="F16:G17"/>
    <mergeCell ref="T17:U17"/>
    <mergeCell ref="V17:W17"/>
    <mergeCell ref="X17:Y17"/>
    <mergeCell ref="Z17:AA17"/>
    <mergeCell ref="AB17:AC17"/>
    <mergeCell ref="J17:K17"/>
    <mergeCell ref="L17:M17"/>
    <mergeCell ref="N17:O17"/>
    <mergeCell ref="P17:Q17"/>
    <mergeCell ref="R17:S17"/>
    <mergeCell ref="AD15:AE15"/>
    <mergeCell ref="AF15:AG15"/>
    <mergeCell ref="J16:K16"/>
    <mergeCell ref="L16:M16"/>
    <mergeCell ref="N16:O16"/>
    <mergeCell ref="P16:Q16"/>
    <mergeCell ref="R16:S16"/>
    <mergeCell ref="T16:U16"/>
    <mergeCell ref="V16:W16"/>
    <mergeCell ref="X16:Y16"/>
    <mergeCell ref="Z16:AA16"/>
    <mergeCell ref="AB16:AC16"/>
    <mergeCell ref="AD16:AE16"/>
    <mergeCell ref="AF16:AG16"/>
    <mergeCell ref="T15:U15"/>
    <mergeCell ref="V15:W15"/>
    <mergeCell ref="X15:Y15"/>
    <mergeCell ref="Z15:AA15"/>
    <mergeCell ref="AB15:AC15"/>
    <mergeCell ref="J15:K15"/>
    <mergeCell ref="L15:M15"/>
    <mergeCell ref="N15:O15"/>
    <mergeCell ref="P15:Q15"/>
    <mergeCell ref="R15:S15"/>
    <mergeCell ref="B5:D5"/>
    <mergeCell ref="B6:D6"/>
    <mergeCell ref="B15:D15"/>
    <mergeCell ref="E15:F15"/>
    <mergeCell ref="G15:H15"/>
  </mergeCells>
  <conditionalFormatting sqref="C20:C54">
    <cfRule type="expression" dxfId="2" priority="2">
      <formula>IF($B20="Outro",FALSE,TRUE)</formula>
    </cfRule>
  </conditionalFormatting>
  <conditionalFormatting sqref="E20:E54">
    <cfRule type="expression" dxfId="1" priority="1">
      <formula>IF($D20="Outro",FALSE,TRUE)</formula>
    </cfRule>
  </conditionalFormatting>
  <dataValidations count="6">
    <dataValidation allowBlank="1" showInputMessage="1" showErrorMessage="1" prompt="O título da folha de cálculo encontra-se nesta célula" sqref="B1 I1" xr:uid="{00000000-0002-0000-1F00-000000000000}"/>
    <dataValidation type="list" allowBlank="1" showInputMessage="1" showErrorMessage="1" sqref="D9" xr:uid="{00000000-0002-0000-1F00-000001000000}">
      <formula1>"&lt;Selecionar&gt;, Águas pluviais, Industrial, Doméstico, Doméstico e Industrial, Todos, Outro"</formula1>
    </dataValidation>
    <dataValidation type="list" allowBlank="1" showInputMessage="1" showErrorMessage="1" sqref="E9 L9" xr:uid="{00000000-0002-0000-1F00-000002000000}">
      <formula1>"&lt;Selecionar&gt;,Contínuo,Descontínuo,Outro"</formula1>
    </dataValidation>
    <dataValidation type="list" allowBlank="1" showInputMessage="1" showErrorMessage="1" sqref="K9" xr:uid="{00000000-0002-0000-1F00-000003000000}">
      <formula1>"&lt;Selecionar&gt;, Águas pluviais potencialmente contaminadas, Industrial, Doméstico, Doméstico e Industrial, Todos, Outro (identificar nas observações)"</formula1>
    </dataValidation>
    <dataValidation type="whole" operator="lessThanOrEqual" allowBlank="1" showInputMessage="1" showErrorMessage="1" errorTitle="1" error="O número de horas de descarga deverá ser inferior ou igual ao número de horas do mês" sqref="L17:AG17" xr:uid="{00000000-0002-0000-1F00-000004000000}">
      <formula1>L18</formula1>
    </dataValidation>
    <dataValidation type="list" allowBlank="1" showInputMessage="1" showErrorMessage="1" error="Selecione &lt;LQ se o valor da monitorização for inferior ao limite de quantificação, &lt;Ld se for inferior ao limite de deteção e deixe em branco ou selecione '-' se for um valor quantificavel." sqref="J20:J54 L20:L54 N20:N54 P20:P54 R20:R54 T20:T54 V20:V54 X20:X54 Z20:Z54 AB20:AB54 AD20:AD54 AF20:AF54" xr:uid="{00000000-0002-0000-1F00-000006000000}">
      <formula1>" -,&lt;LQ, &lt;Ld"</formula1>
    </dataValidation>
  </dataValidations>
  <hyperlinks>
    <hyperlink ref="B2" location="Atividade!A1" display="&lt; Voltar ao ínicio" xr:uid="{00000000-0004-0000-1F00-000000000000}"/>
    <hyperlink ref="B13" location="topoagua" display="&lt;&lt; Voltar ao topo" xr:uid="{00000000-0004-0000-1F00-000001000000}"/>
    <hyperlink ref="B5:D5" location="Listagem_e_caracteristicas_dos_pontos_de_emissão" display="Listagem e caracteristicas dos pontos de emissão" xr:uid="{00000000-0004-0000-1F00-000002000000}"/>
    <hyperlink ref="B6:D6" location="Rejeição_em_coletor___preencha_uma_tabela_para_cada_ponto_de_emissão__se_necessário_copie_a_tabela_completa_e_cole_abaixo_da_anterior" display="Rejeição de águas resíduais" xr:uid="{00000000-0004-0000-1F00-000003000000}"/>
    <hyperlink ref="B7" location="'ED2'!A1" display="ED1" xr:uid="{00000000-0004-0000-1F00-000004000000}"/>
    <hyperlink ref="C7" location="'ED3'!A1" display="ED3" xr:uid="{00000000-0004-0000-1F00-000005000000}"/>
    <hyperlink ref="D7" location="'ED4'!A1" display="ED4" xr:uid="{00000000-0004-0000-1F00-000006000000}"/>
    <hyperlink ref="E7" location="'ED5'!A1" display="ED5" xr:uid="{00000000-0004-0000-1F00-000007000000}"/>
    <hyperlink ref="F7" location="'ED6'!A1" display="ED6" xr:uid="{00000000-0004-0000-1F00-000008000000}"/>
    <hyperlink ref="G7" location="'ED7'!A1" display="ED7" xr:uid="{00000000-0004-0000-1F00-000009000000}"/>
    <hyperlink ref="H7" location="'ED8'!A1" display="ED8" xr:uid="{00000000-0004-0000-1F00-00000A000000}"/>
    <hyperlink ref="I7" location="'ED9'!A1" display="ED9" xr:uid="{00000000-0004-0000-1F00-00000B000000}"/>
    <hyperlink ref="J7" location="'ED10'!A1" display="ED10" xr:uid="{00000000-0004-0000-1F00-00000C000000}"/>
  </hyperlinks>
  <pageMargins left="0.25" right="0.25" top="0.75" bottom="0.75" header="0.3" footer="0.3"/>
  <pageSetup paperSize="9" scale="30" fitToHeight="0" orientation="landscape"/>
  <rowBreaks count="2" manualBreakCount="2">
    <brk id="9" max="30" man="1"/>
    <brk id="54" max="16383" man="1"/>
  </rowBreaks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F00-000005000000}">
          <x14:formula1>
            <xm:f>Suporte!$A$6:$A$23</xm:f>
          </x14:formula1>
          <xm:sqref>C55:D55 D20:D54</xm:sqref>
        </x14:dataValidation>
      </x14:dataValidation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pageSetUpPr fitToPage="1"/>
  </sheetPr>
  <dimension ref="A1:AK66"/>
  <sheetViews>
    <sheetView zoomScale="70" zoomScaleNormal="70" workbookViewId="0">
      <selection activeCell="A3" sqref="A3"/>
    </sheetView>
  </sheetViews>
  <sheetFormatPr defaultColWidth="9" defaultRowHeight="15"/>
  <cols>
    <col min="1" max="1" width="4" style="14" customWidth="1"/>
    <col min="2" max="2" width="12.25" style="14" customWidth="1"/>
    <col min="3" max="9" width="9" style="14"/>
    <col min="10" max="10" width="12.25" style="14" customWidth="1"/>
    <col min="11" max="11" width="9" style="14"/>
    <col min="12" max="12" width="30.375" style="14" customWidth="1"/>
    <col min="13" max="13" width="12.25" style="14" customWidth="1"/>
    <col min="14" max="14" width="14.5" style="14" customWidth="1"/>
    <col min="15" max="15" width="6.125" style="14" customWidth="1"/>
    <col min="16" max="16" width="6.5" style="14" customWidth="1"/>
    <col min="17" max="17" width="5.875" style="14" customWidth="1"/>
    <col min="18" max="18" width="9" style="14"/>
    <col min="19" max="19" width="3.625" style="14" customWidth="1"/>
    <col min="20" max="20" width="4.625" style="14" customWidth="1"/>
    <col min="21" max="21" width="4.375" style="14" customWidth="1"/>
    <col min="22" max="24" width="9" style="14"/>
    <col min="25" max="25" width="12.125" style="14" customWidth="1"/>
    <col min="26" max="16384" width="9" style="14"/>
  </cols>
  <sheetData>
    <row r="1" spans="1:37" ht="23.25">
      <c r="A1" s="63"/>
      <c r="B1" s="136" t="s">
        <v>671</v>
      </c>
      <c r="C1" s="63"/>
      <c r="D1" s="63"/>
      <c r="E1" s="63"/>
      <c r="F1" s="63"/>
      <c r="G1" s="113"/>
      <c r="H1" s="65" t="s">
        <v>192</v>
      </c>
      <c r="I1" s="36">
        <f>Atividade!L3</f>
        <v>0</v>
      </c>
      <c r="J1" s="66" t="s">
        <v>141</v>
      </c>
      <c r="K1" s="36">
        <f>Atividade!I3</f>
        <v>2021</v>
      </c>
      <c r="L1" s="67"/>
      <c r="M1" s="63"/>
      <c r="N1" s="63"/>
      <c r="O1" s="63"/>
      <c r="P1" s="63"/>
      <c r="Q1" s="63"/>
      <c r="R1" s="63"/>
      <c r="S1" s="63"/>
      <c r="T1" s="63"/>
      <c r="U1" s="63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40"/>
      <c r="AK1" s="40"/>
    </row>
    <row r="2" spans="1:37">
      <c r="A2" s="68"/>
      <c r="B2" s="69" t="s">
        <v>193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</row>
    <row r="3" spans="1:37">
      <c r="A3" s="71" t="s">
        <v>194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</row>
    <row r="6" spans="1:37" ht="15.75">
      <c r="B6" s="84" t="s">
        <v>672</v>
      </c>
    </row>
    <row r="7" spans="1:37" ht="67.5" customHeight="1">
      <c r="B7" s="814" t="s">
        <v>673</v>
      </c>
      <c r="C7" s="814"/>
      <c r="D7" s="814"/>
      <c r="E7" s="814"/>
      <c r="F7" s="814"/>
      <c r="G7" s="814"/>
      <c r="H7" s="814"/>
      <c r="I7" s="814"/>
      <c r="J7" s="814"/>
      <c r="K7" s="815"/>
      <c r="L7" s="137" t="s">
        <v>214</v>
      </c>
      <c r="M7" s="816" t="str">
        <f>IF(L7="Não","Indique em que data foi efetuada a primeira avaliação de ruído","")</f>
        <v/>
      </c>
      <c r="N7" s="816"/>
      <c r="O7" s="817"/>
      <c r="P7" s="818"/>
      <c r="Q7" s="818"/>
      <c r="R7" s="818"/>
      <c r="S7" s="818"/>
      <c r="T7" s="818"/>
      <c r="U7" s="819"/>
    </row>
    <row r="8" spans="1:37" ht="67.5" customHeight="1">
      <c r="A8" s="90"/>
      <c r="B8" s="820" t="s">
        <v>674</v>
      </c>
      <c r="C8" s="820"/>
      <c r="D8" s="820"/>
      <c r="E8" s="820"/>
      <c r="F8" s="820"/>
      <c r="G8" s="820"/>
      <c r="H8" s="820"/>
      <c r="I8" s="820"/>
      <c r="J8" s="820"/>
      <c r="K8" s="820"/>
      <c r="L8" s="138" t="s">
        <v>214</v>
      </c>
      <c r="M8" s="816" t="str">
        <f>IF(L8="Sim","Indique em que data:","")</f>
        <v/>
      </c>
      <c r="N8" s="816"/>
      <c r="O8" s="817"/>
      <c r="P8" s="818"/>
      <c r="Q8" s="818"/>
      <c r="R8" s="818"/>
      <c r="S8" s="818"/>
      <c r="T8" s="818"/>
      <c r="U8" s="819"/>
    </row>
    <row r="9" spans="1:37" ht="67.5" customHeight="1">
      <c r="B9" s="820" t="str">
        <f>IF(L8="Sim","Indique o motivo pelo qual foi realizada avaliação de ruído no ano de referência",IF(L8="Não","","&lt;Responda às questões anteriores&gt;"))</f>
        <v>&lt;Responda às questões anteriores&gt;</v>
      </c>
      <c r="C9" s="820"/>
      <c r="D9" s="820"/>
      <c r="E9" s="820"/>
      <c r="F9" s="820"/>
      <c r="G9" s="820"/>
      <c r="H9" s="820"/>
      <c r="I9" s="820"/>
      <c r="J9" s="820"/>
      <c r="K9" s="821"/>
      <c r="L9" s="137" t="s">
        <v>214</v>
      </c>
      <c r="M9" s="822" t="str">
        <f>IF(L9="Outro","Indique qual o motivo","")</f>
        <v/>
      </c>
      <c r="N9" s="822"/>
      <c r="O9" s="823"/>
      <c r="P9" s="823"/>
      <c r="Q9" s="823"/>
      <c r="R9" s="823"/>
      <c r="S9" s="823"/>
      <c r="T9" s="823"/>
      <c r="U9" s="824"/>
    </row>
    <row r="10" spans="1:37" ht="67.5" customHeight="1">
      <c r="A10" s="90"/>
      <c r="B10" s="820" t="s">
        <v>675</v>
      </c>
      <c r="C10" s="820"/>
      <c r="D10" s="820"/>
      <c r="E10" s="820"/>
      <c r="F10" s="820"/>
      <c r="G10" s="820"/>
      <c r="H10" s="820"/>
      <c r="I10" s="820"/>
      <c r="J10" s="820"/>
      <c r="K10" s="820"/>
      <c r="L10" s="139" t="s">
        <v>214</v>
      </c>
      <c r="M10" s="825"/>
      <c r="N10" s="825"/>
      <c r="O10" s="825"/>
      <c r="P10" s="825"/>
      <c r="Q10" s="825"/>
      <c r="R10" s="825"/>
      <c r="S10" s="825"/>
      <c r="T10" s="825"/>
      <c r="U10" s="825"/>
    </row>
    <row r="11" spans="1:37" ht="67.5" customHeight="1">
      <c r="A11" s="90"/>
      <c r="B11" s="140"/>
      <c r="C11" s="140"/>
      <c r="D11" s="140"/>
      <c r="E11" s="140"/>
      <c r="F11" s="140"/>
      <c r="G11" s="140"/>
      <c r="H11" s="140"/>
      <c r="I11" s="140"/>
      <c r="J11" s="140"/>
      <c r="K11" s="140"/>
      <c r="L11" s="140"/>
      <c r="M11" s="140"/>
      <c r="N11" s="140"/>
      <c r="O11" s="140"/>
      <c r="P11" s="140"/>
      <c r="Q11" s="140"/>
      <c r="R11" s="140"/>
      <c r="S11" s="140"/>
      <c r="T11" s="140"/>
      <c r="U11" s="140"/>
    </row>
    <row r="12" spans="1:37" ht="22.5" customHeight="1">
      <c r="A12" s="90"/>
      <c r="B12" s="140"/>
      <c r="C12" s="140"/>
      <c r="D12" s="140"/>
      <c r="E12" s="140"/>
      <c r="F12" s="140"/>
      <c r="G12" s="140"/>
      <c r="H12" s="140"/>
      <c r="I12" s="140"/>
      <c r="J12" s="140"/>
      <c r="K12" s="140"/>
      <c r="L12" s="140"/>
      <c r="M12" s="140"/>
      <c r="N12" s="140"/>
      <c r="O12" s="140"/>
      <c r="P12" s="140"/>
      <c r="Q12" s="140"/>
      <c r="R12" s="140"/>
      <c r="S12" s="140"/>
      <c r="T12" s="140"/>
      <c r="U12" s="140"/>
    </row>
    <row r="13" spans="1:37" ht="22.5" customHeight="1">
      <c r="A13" s="90"/>
      <c r="B13" s="826" t="str">
        <f>IF((OR(L7="Não",L10="Sim")),"Preencha o quadro abaixo e anexe o relatório de monitorização respetivo:",IF(L10="Não","","Responda às questões anteriores"))</f>
        <v>Responda às questões anteriores</v>
      </c>
      <c r="C13" s="826"/>
      <c r="D13" s="826"/>
      <c r="E13" s="826"/>
      <c r="F13" s="826"/>
      <c r="G13" s="826"/>
      <c r="H13" s="826"/>
      <c r="I13" s="826"/>
      <c r="J13" s="826"/>
      <c r="K13" s="826"/>
      <c r="L13" s="826"/>
      <c r="M13" s="826"/>
      <c r="N13" s="140"/>
      <c r="O13" s="140"/>
      <c r="P13" s="140"/>
      <c r="Q13" s="140"/>
      <c r="R13" s="140"/>
      <c r="S13" s="140"/>
      <c r="T13" s="140"/>
      <c r="U13" s="140"/>
    </row>
    <row r="14" spans="1:37" ht="19.5" customHeight="1">
      <c r="A14" s="90"/>
      <c r="B14" s="84" t="s">
        <v>676</v>
      </c>
    </row>
    <row r="15" spans="1:37" ht="36" customHeight="1">
      <c r="B15" s="141" t="s">
        <v>677</v>
      </c>
      <c r="C15" s="141" t="s">
        <v>678</v>
      </c>
      <c r="D15" s="827" t="s">
        <v>679</v>
      </c>
      <c r="E15" s="828"/>
      <c r="F15" s="827" t="s">
        <v>680</v>
      </c>
      <c r="G15" s="829"/>
      <c r="H15" s="829"/>
      <c r="I15" s="829"/>
      <c r="J15" s="829"/>
      <c r="K15" s="829"/>
      <c r="L15" s="829"/>
      <c r="M15" s="828"/>
    </row>
    <row r="16" spans="1:37" ht="36" customHeight="1">
      <c r="B16" s="125">
        <v>1</v>
      </c>
      <c r="C16" s="131"/>
      <c r="D16" s="830"/>
      <c r="E16" s="831"/>
      <c r="F16" s="830"/>
      <c r="G16" s="832"/>
      <c r="H16" s="832"/>
      <c r="I16" s="832"/>
      <c r="J16" s="832"/>
      <c r="K16" s="832"/>
      <c r="L16" s="832"/>
      <c r="M16" s="831"/>
    </row>
    <row r="17" spans="1:20" ht="36" customHeight="1">
      <c r="B17" s="125">
        <v>2</v>
      </c>
      <c r="C17" s="131"/>
      <c r="D17" s="830"/>
      <c r="E17" s="831"/>
      <c r="F17" s="830"/>
      <c r="G17" s="832"/>
      <c r="H17" s="832"/>
      <c r="I17" s="832"/>
      <c r="J17" s="832"/>
      <c r="K17" s="832"/>
      <c r="L17" s="832"/>
      <c r="M17" s="831"/>
    </row>
    <row r="18" spans="1:20" ht="36" customHeight="1">
      <c r="B18" s="125">
        <v>3</v>
      </c>
      <c r="C18" s="131"/>
      <c r="D18" s="830"/>
      <c r="E18" s="831"/>
      <c r="F18" s="830"/>
      <c r="G18" s="832"/>
      <c r="H18" s="832"/>
      <c r="I18" s="832"/>
      <c r="J18" s="832"/>
      <c r="K18" s="832"/>
      <c r="L18" s="832"/>
      <c r="M18" s="831"/>
    </row>
    <row r="19" spans="1:20" ht="36" customHeight="1">
      <c r="B19" s="125">
        <v>4</v>
      </c>
      <c r="C19" s="131"/>
      <c r="D19" s="830"/>
      <c r="E19" s="831"/>
      <c r="F19" s="830"/>
      <c r="G19" s="832"/>
      <c r="H19" s="832"/>
      <c r="I19" s="832"/>
      <c r="J19" s="832"/>
      <c r="K19" s="832"/>
      <c r="L19" s="832"/>
      <c r="M19" s="831"/>
    </row>
    <row r="20" spans="1:20" ht="36" customHeight="1">
      <c r="B20" s="125">
        <v>5</v>
      </c>
      <c r="C20" s="131"/>
      <c r="D20" s="830"/>
      <c r="E20" s="831"/>
      <c r="F20" s="830"/>
      <c r="G20" s="832"/>
      <c r="H20" s="832"/>
      <c r="I20" s="832"/>
      <c r="J20" s="832"/>
      <c r="K20" s="832"/>
      <c r="L20" s="832"/>
      <c r="M20" s="831"/>
    </row>
    <row r="21" spans="1:20" ht="36" customHeight="1">
      <c r="B21" s="125">
        <v>6</v>
      </c>
      <c r="C21" s="131"/>
      <c r="D21" s="830"/>
      <c r="E21" s="831"/>
      <c r="F21" s="830"/>
      <c r="G21" s="832"/>
      <c r="H21" s="832"/>
      <c r="I21" s="832"/>
      <c r="J21" s="832"/>
      <c r="K21" s="832"/>
      <c r="L21" s="832"/>
      <c r="M21" s="831"/>
    </row>
    <row r="22" spans="1:20" ht="36" customHeight="1">
      <c r="B22" s="125">
        <v>7</v>
      </c>
      <c r="C22" s="131"/>
      <c r="D22" s="830"/>
      <c r="E22" s="831"/>
      <c r="F22" s="830"/>
      <c r="G22" s="832"/>
      <c r="H22" s="832"/>
      <c r="I22" s="832"/>
      <c r="J22" s="832"/>
      <c r="K22" s="832"/>
      <c r="L22" s="832"/>
      <c r="M22" s="831"/>
    </row>
    <row r="23" spans="1:20" ht="36" customHeight="1">
      <c r="A23" s="90"/>
      <c r="B23" s="125">
        <v>8</v>
      </c>
      <c r="C23" s="131"/>
      <c r="D23" s="830"/>
      <c r="E23" s="831"/>
      <c r="F23" s="830"/>
      <c r="G23" s="832"/>
      <c r="H23" s="832"/>
      <c r="I23" s="832"/>
      <c r="J23" s="832"/>
      <c r="K23" s="832"/>
      <c r="L23" s="832"/>
      <c r="M23" s="831"/>
    </row>
    <row r="24" spans="1:20" ht="36" customHeight="1">
      <c r="A24" s="90"/>
      <c r="B24" s="125">
        <v>9</v>
      </c>
      <c r="C24" s="142"/>
      <c r="D24" s="830"/>
      <c r="E24" s="831"/>
      <c r="F24" s="830"/>
      <c r="G24" s="832"/>
      <c r="H24" s="832"/>
      <c r="I24" s="832"/>
      <c r="J24" s="832"/>
      <c r="K24" s="832"/>
      <c r="L24" s="832"/>
      <c r="M24" s="831"/>
    </row>
    <row r="25" spans="1:20" ht="36" customHeight="1">
      <c r="A25" s="90"/>
      <c r="B25" s="125">
        <v>10</v>
      </c>
      <c r="C25" s="142"/>
      <c r="D25" s="830"/>
      <c r="E25" s="831"/>
      <c r="F25" s="830"/>
      <c r="G25" s="832"/>
      <c r="H25" s="832"/>
      <c r="I25" s="832"/>
      <c r="J25" s="832"/>
      <c r="K25" s="832"/>
      <c r="L25" s="832"/>
      <c r="M25" s="831"/>
    </row>
    <row r="26" spans="1:20" ht="36" customHeight="1">
      <c r="A26" s="90"/>
      <c r="B26" s="125">
        <v>11</v>
      </c>
      <c r="C26" s="142"/>
      <c r="D26" s="830"/>
      <c r="E26" s="831"/>
      <c r="F26" s="830"/>
      <c r="G26" s="832"/>
      <c r="H26" s="832"/>
      <c r="I26" s="832"/>
      <c r="J26" s="832"/>
      <c r="K26" s="832"/>
      <c r="L26" s="832"/>
      <c r="M26" s="831"/>
    </row>
    <row r="27" spans="1:20" ht="36" customHeight="1">
      <c r="B27" s="125">
        <v>12</v>
      </c>
      <c r="C27" s="131"/>
      <c r="D27" s="830"/>
      <c r="E27" s="831"/>
      <c r="F27" s="830"/>
      <c r="G27" s="832"/>
      <c r="H27" s="832"/>
      <c r="I27" s="832"/>
      <c r="J27" s="832"/>
      <c r="K27" s="832"/>
      <c r="L27" s="832"/>
      <c r="M27" s="831"/>
    </row>
    <row r="29" spans="1:20">
      <c r="B29" s="143" t="s">
        <v>681</v>
      </c>
    </row>
    <row r="30" spans="1:20">
      <c r="B30" s="833" t="s">
        <v>682</v>
      </c>
      <c r="C30" s="834"/>
      <c r="D30" s="834"/>
      <c r="E30" s="834"/>
      <c r="F30" s="834"/>
      <c r="G30" s="834"/>
      <c r="H30" s="834"/>
      <c r="I30" s="834"/>
      <c r="J30" s="834"/>
      <c r="K30" s="834"/>
      <c r="L30" s="834"/>
      <c r="M30" s="834"/>
      <c r="N30" s="834"/>
      <c r="O30" s="834"/>
      <c r="P30" s="834"/>
      <c r="Q30" s="834"/>
      <c r="R30" s="834"/>
      <c r="S30" s="834"/>
      <c r="T30" s="835"/>
    </row>
    <row r="31" spans="1:20">
      <c r="B31" s="836"/>
      <c r="C31" s="837"/>
      <c r="D31" s="837"/>
      <c r="E31" s="837"/>
      <c r="F31" s="837"/>
      <c r="G31" s="837"/>
      <c r="H31" s="837"/>
      <c r="I31" s="837"/>
      <c r="J31" s="837"/>
      <c r="K31" s="837"/>
      <c r="L31" s="837"/>
      <c r="M31" s="837"/>
      <c r="N31" s="837"/>
      <c r="O31" s="837"/>
      <c r="P31" s="837"/>
      <c r="Q31" s="837"/>
      <c r="R31" s="837"/>
      <c r="S31" s="837"/>
      <c r="T31" s="838"/>
    </row>
    <row r="32" spans="1:20">
      <c r="B32" s="836"/>
      <c r="C32" s="837"/>
      <c r="D32" s="837"/>
      <c r="E32" s="837"/>
      <c r="F32" s="837"/>
      <c r="G32" s="837"/>
      <c r="H32" s="837"/>
      <c r="I32" s="837"/>
      <c r="J32" s="837"/>
      <c r="K32" s="837"/>
      <c r="L32" s="837"/>
      <c r="M32" s="837"/>
      <c r="N32" s="837"/>
      <c r="O32" s="837"/>
      <c r="P32" s="837"/>
      <c r="Q32" s="837"/>
      <c r="R32" s="837"/>
      <c r="S32" s="837"/>
      <c r="T32" s="838"/>
    </row>
    <row r="33" spans="1:26">
      <c r="B33" s="836"/>
      <c r="C33" s="837"/>
      <c r="D33" s="837"/>
      <c r="E33" s="837"/>
      <c r="F33" s="837"/>
      <c r="G33" s="837"/>
      <c r="H33" s="837"/>
      <c r="I33" s="837"/>
      <c r="J33" s="837"/>
      <c r="K33" s="837"/>
      <c r="L33" s="837"/>
      <c r="M33" s="837"/>
      <c r="N33" s="837"/>
      <c r="O33" s="837"/>
      <c r="P33" s="837"/>
      <c r="Q33" s="837"/>
      <c r="R33" s="837"/>
      <c r="S33" s="837"/>
      <c r="T33" s="838"/>
    </row>
    <row r="34" spans="1:26">
      <c r="B34" s="839"/>
      <c r="C34" s="840"/>
      <c r="D34" s="840"/>
      <c r="E34" s="840"/>
      <c r="F34" s="840"/>
      <c r="G34" s="840"/>
      <c r="H34" s="840"/>
      <c r="I34" s="840"/>
      <c r="J34" s="840"/>
      <c r="K34" s="840"/>
      <c r="L34" s="840"/>
      <c r="M34" s="840"/>
      <c r="N34" s="840"/>
      <c r="O34" s="840"/>
      <c r="P34" s="840"/>
      <c r="Q34" s="840"/>
      <c r="R34" s="840"/>
      <c r="S34" s="840"/>
      <c r="T34" s="841"/>
      <c r="Z34" s="126"/>
    </row>
    <row r="37" spans="1:26" ht="27" customHeight="1">
      <c r="A37" s="108"/>
      <c r="B37" s="109" t="s">
        <v>683</v>
      </c>
      <c r="C37" s="110"/>
      <c r="D37" s="110"/>
      <c r="E37" s="110"/>
      <c r="F37" s="110"/>
      <c r="G37" s="110"/>
      <c r="H37" s="110"/>
      <c r="I37" s="110"/>
      <c r="J37" s="110"/>
      <c r="K37" s="110"/>
      <c r="L37" s="110"/>
      <c r="M37" s="110"/>
      <c r="N37" s="110"/>
      <c r="O37" s="110"/>
      <c r="P37" s="110"/>
      <c r="Q37" s="111"/>
      <c r="R37" s="111"/>
      <c r="S37" s="111"/>
      <c r="T37" s="111"/>
      <c r="U37" s="111"/>
    </row>
    <row r="38" spans="1:26" customFormat="1" ht="27" customHeight="1">
      <c r="A38" s="144"/>
      <c r="B38" s="145"/>
      <c r="C38" s="144"/>
      <c r="D38" s="144"/>
      <c r="E38" s="144"/>
      <c r="F38" s="144"/>
      <c r="G38" s="144"/>
      <c r="H38" s="144"/>
      <c r="I38" s="144"/>
      <c r="J38" s="144"/>
      <c r="K38" s="144"/>
      <c r="L38" s="144"/>
      <c r="M38" s="144"/>
      <c r="N38" s="144"/>
      <c r="O38" s="144"/>
      <c r="P38" s="144"/>
    </row>
    <row r="39" spans="1:26" ht="15.75">
      <c r="B39" s="84" t="s">
        <v>684</v>
      </c>
    </row>
    <row r="40" spans="1:26" ht="134.25" customHeight="1">
      <c r="B40" s="134" t="s">
        <v>43</v>
      </c>
      <c r="C40" s="672" t="s">
        <v>262</v>
      </c>
      <c r="D40" s="673"/>
      <c r="E40" s="672" t="s">
        <v>263</v>
      </c>
      <c r="F40" s="674"/>
      <c r="G40" s="673"/>
      <c r="H40" s="672" t="s">
        <v>264</v>
      </c>
      <c r="I40" s="674"/>
      <c r="J40" s="674"/>
      <c r="K40" s="674"/>
      <c r="L40" s="674"/>
      <c r="M40" s="674"/>
      <c r="N40" s="674"/>
      <c r="O40" s="674"/>
      <c r="P40" s="674"/>
      <c r="Q40" s="673"/>
    </row>
    <row r="41" spans="1:26" ht="51.75" customHeight="1">
      <c r="B41" s="125">
        <v>1</v>
      </c>
      <c r="C41" s="675"/>
      <c r="D41" s="675"/>
      <c r="E41" s="695"/>
      <c r="F41" s="696"/>
      <c r="G41" s="697"/>
      <c r="H41" s="675"/>
      <c r="I41" s="675"/>
      <c r="J41" s="675"/>
      <c r="K41" s="675"/>
      <c r="L41" s="675"/>
      <c r="M41" s="675"/>
      <c r="N41" s="675"/>
      <c r="O41" s="675"/>
      <c r="P41" s="675"/>
      <c r="Q41" s="675"/>
    </row>
    <row r="42" spans="1:26" ht="51.75" customHeight="1">
      <c r="B42" s="125">
        <v>2</v>
      </c>
      <c r="C42" s="675"/>
      <c r="D42" s="675"/>
      <c r="E42" s="695"/>
      <c r="F42" s="696"/>
      <c r="G42" s="697"/>
      <c r="H42" s="675"/>
      <c r="I42" s="675"/>
      <c r="J42" s="675"/>
      <c r="K42" s="675"/>
      <c r="L42" s="675"/>
      <c r="M42" s="675"/>
      <c r="N42" s="675"/>
      <c r="O42" s="675"/>
      <c r="P42" s="675"/>
      <c r="Q42" s="675"/>
    </row>
    <row r="43" spans="1:26" ht="51.75" customHeight="1">
      <c r="B43" s="125">
        <v>3</v>
      </c>
      <c r="C43" s="675"/>
      <c r="D43" s="675"/>
      <c r="E43" s="695"/>
      <c r="F43" s="696"/>
      <c r="G43" s="697"/>
      <c r="H43" s="675"/>
      <c r="I43" s="675"/>
      <c r="J43" s="675"/>
      <c r="K43" s="675"/>
      <c r="L43" s="675"/>
      <c r="M43" s="675"/>
      <c r="N43" s="675"/>
      <c r="O43" s="675"/>
      <c r="P43" s="675"/>
      <c r="Q43" s="675"/>
    </row>
    <row r="44" spans="1:26" ht="51.75" customHeight="1">
      <c r="B44" s="125">
        <v>4</v>
      </c>
      <c r="C44" s="675"/>
      <c r="D44" s="675"/>
      <c r="E44" s="695"/>
      <c r="F44" s="696"/>
      <c r="G44" s="697"/>
      <c r="H44" s="675"/>
      <c r="I44" s="675"/>
      <c r="J44" s="675"/>
      <c r="K44" s="675"/>
      <c r="L44" s="675"/>
      <c r="M44" s="675"/>
      <c r="N44" s="675"/>
      <c r="O44" s="675"/>
      <c r="P44" s="675"/>
      <c r="Q44" s="675"/>
    </row>
    <row r="45" spans="1:26" ht="51.75" customHeight="1">
      <c r="B45" s="125">
        <v>5</v>
      </c>
      <c r="C45" s="675"/>
      <c r="D45" s="675"/>
      <c r="E45" s="695"/>
      <c r="F45" s="696"/>
      <c r="G45" s="697"/>
      <c r="H45" s="675"/>
      <c r="I45" s="675"/>
      <c r="J45" s="675"/>
      <c r="K45" s="675"/>
      <c r="L45" s="675"/>
      <c r="M45" s="675"/>
      <c r="N45" s="675"/>
      <c r="O45" s="675"/>
      <c r="P45" s="675"/>
      <c r="Q45" s="675"/>
    </row>
    <row r="46" spans="1:26" ht="51.75" customHeight="1">
      <c r="B46" s="125">
        <v>6</v>
      </c>
      <c r="C46" s="675"/>
      <c r="D46" s="675"/>
      <c r="E46" s="695"/>
      <c r="F46" s="696"/>
      <c r="G46" s="697"/>
      <c r="H46" s="675"/>
      <c r="I46" s="675"/>
      <c r="J46" s="675"/>
      <c r="K46" s="675"/>
      <c r="L46" s="675"/>
      <c r="M46" s="675"/>
      <c r="N46" s="675"/>
      <c r="O46" s="675"/>
      <c r="P46" s="675"/>
      <c r="Q46" s="675"/>
    </row>
    <row r="47" spans="1:26" ht="51.75" customHeight="1">
      <c r="B47" s="125">
        <v>7</v>
      </c>
      <c r="C47" s="675"/>
      <c r="D47" s="675"/>
      <c r="E47" s="695"/>
      <c r="F47" s="696"/>
      <c r="G47" s="697"/>
      <c r="H47" s="675"/>
      <c r="I47" s="675"/>
      <c r="J47" s="675"/>
      <c r="K47" s="675"/>
      <c r="L47" s="675"/>
      <c r="M47" s="675"/>
      <c r="N47" s="675"/>
      <c r="O47" s="675"/>
      <c r="P47" s="675"/>
      <c r="Q47" s="675"/>
    </row>
    <row r="48" spans="1:26" ht="51.75" customHeight="1">
      <c r="B48" s="125">
        <v>8</v>
      </c>
      <c r="C48" s="675"/>
      <c r="D48" s="675"/>
      <c r="E48" s="695"/>
      <c r="F48" s="696"/>
      <c r="G48" s="697"/>
      <c r="H48" s="675"/>
      <c r="I48" s="675"/>
      <c r="J48" s="675"/>
      <c r="K48" s="675"/>
      <c r="L48" s="675"/>
      <c r="M48" s="675"/>
      <c r="N48" s="675"/>
      <c r="O48" s="675"/>
      <c r="P48" s="675"/>
      <c r="Q48" s="675"/>
    </row>
    <row r="49" spans="2:17" ht="51.75" customHeight="1">
      <c r="B49" s="125">
        <v>9</v>
      </c>
      <c r="C49" s="675"/>
      <c r="D49" s="675"/>
      <c r="E49" s="695"/>
      <c r="F49" s="696"/>
      <c r="G49" s="697"/>
      <c r="H49" s="675"/>
      <c r="I49" s="675"/>
      <c r="J49" s="675"/>
      <c r="K49" s="675"/>
      <c r="L49" s="675"/>
      <c r="M49" s="675"/>
      <c r="N49" s="675"/>
      <c r="O49" s="675"/>
      <c r="P49" s="675"/>
      <c r="Q49" s="675"/>
    </row>
    <row r="50" spans="2:17" ht="51.75" customHeight="1">
      <c r="B50" s="125">
        <v>10</v>
      </c>
      <c r="C50" s="675"/>
      <c r="D50" s="675"/>
      <c r="E50" s="695"/>
      <c r="F50" s="696"/>
      <c r="G50" s="697"/>
      <c r="H50" s="675"/>
      <c r="I50" s="675"/>
      <c r="J50" s="675"/>
      <c r="K50" s="675"/>
      <c r="L50" s="675"/>
      <c r="M50" s="675"/>
      <c r="N50" s="675"/>
      <c r="O50" s="675"/>
      <c r="P50" s="675"/>
      <c r="Q50" s="675"/>
    </row>
    <row r="51" spans="2:17" ht="51.75" customHeight="1">
      <c r="B51" s="125">
        <v>11</v>
      </c>
      <c r="C51" s="675"/>
      <c r="D51" s="675"/>
      <c r="E51" s="695"/>
      <c r="F51" s="696"/>
      <c r="G51" s="697"/>
      <c r="H51" s="675"/>
      <c r="I51" s="675"/>
      <c r="J51" s="675"/>
      <c r="K51" s="675"/>
      <c r="L51" s="675"/>
      <c r="M51" s="675"/>
      <c r="N51" s="675"/>
      <c r="O51" s="675"/>
      <c r="P51" s="675"/>
      <c r="Q51" s="675"/>
    </row>
    <row r="52" spans="2:17" ht="51.75" customHeight="1">
      <c r="B52" s="125">
        <v>12</v>
      </c>
      <c r="C52" s="675"/>
      <c r="D52" s="675"/>
      <c r="E52" s="695"/>
      <c r="F52" s="696"/>
      <c r="G52" s="697"/>
      <c r="H52" s="675"/>
      <c r="I52" s="675"/>
      <c r="J52" s="675"/>
      <c r="K52" s="675"/>
      <c r="L52" s="675"/>
      <c r="M52" s="675"/>
      <c r="N52" s="675"/>
      <c r="O52" s="675"/>
      <c r="P52" s="675"/>
      <c r="Q52" s="675"/>
    </row>
    <row r="53" spans="2:17" ht="51.75" customHeight="1">
      <c r="B53" s="125">
        <v>13</v>
      </c>
      <c r="C53" s="675"/>
      <c r="D53" s="675"/>
      <c r="E53" s="695"/>
      <c r="F53" s="696"/>
      <c r="G53" s="697"/>
      <c r="H53" s="675"/>
      <c r="I53" s="675"/>
      <c r="J53" s="675"/>
      <c r="K53" s="675"/>
      <c r="L53" s="675"/>
      <c r="M53" s="675"/>
      <c r="N53" s="675"/>
      <c r="O53" s="675"/>
      <c r="P53" s="675"/>
      <c r="Q53" s="675"/>
    </row>
    <row r="54" spans="2:17" ht="51.75" customHeight="1">
      <c r="B54" s="125">
        <v>14</v>
      </c>
      <c r="C54" s="675"/>
      <c r="D54" s="675"/>
      <c r="E54" s="695"/>
      <c r="F54" s="696"/>
      <c r="G54" s="697"/>
      <c r="H54" s="675"/>
      <c r="I54" s="675"/>
      <c r="J54" s="675"/>
      <c r="K54" s="675"/>
      <c r="L54" s="675"/>
      <c r="M54" s="675"/>
      <c r="N54" s="675"/>
      <c r="O54" s="675"/>
      <c r="P54" s="675"/>
      <c r="Q54" s="675"/>
    </row>
    <row r="55" spans="2:17" ht="51.75" customHeight="1">
      <c r="B55" s="125">
        <v>15</v>
      </c>
      <c r="C55" s="675"/>
      <c r="D55" s="675"/>
      <c r="E55" s="695"/>
      <c r="F55" s="696"/>
      <c r="G55" s="697"/>
      <c r="H55" s="675"/>
      <c r="I55" s="675"/>
      <c r="J55" s="675"/>
      <c r="K55" s="675"/>
      <c r="L55" s="675"/>
      <c r="M55" s="675"/>
      <c r="N55" s="675"/>
      <c r="O55" s="675"/>
      <c r="P55" s="675"/>
      <c r="Q55" s="675"/>
    </row>
    <row r="56" spans="2:17" ht="51.75" customHeight="1">
      <c r="B56" s="125">
        <v>16</v>
      </c>
      <c r="C56" s="675"/>
      <c r="D56" s="675"/>
      <c r="E56" s="695"/>
      <c r="F56" s="696"/>
      <c r="G56" s="697"/>
      <c r="H56" s="675"/>
      <c r="I56" s="675"/>
      <c r="J56" s="675"/>
      <c r="K56" s="675"/>
      <c r="L56" s="675"/>
      <c r="M56" s="675"/>
      <c r="N56" s="675"/>
      <c r="O56" s="675"/>
      <c r="P56" s="675"/>
      <c r="Q56" s="675"/>
    </row>
    <row r="57" spans="2:17" ht="51.75" customHeight="1">
      <c r="B57" s="125">
        <v>17</v>
      </c>
      <c r="C57" s="675"/>
      <c r="D57" s="675"/>
      <c r="E57" s="695"/>
      <c r="F57" s="696"/>
      <c r="G57" s="697"/>
      <c r="H57" s="675"/>
      <c r="I57" s="675"/>
      <c r="J57" s="675"/>
      <c r="K57" s="675"/>
      <c r="L57" s="675"/>
      <c r="M57" s="675"/>
      <c r="N57" s="675"/>
      <c r="O57" s="675"/>
      <c r="P57" s="675"/>
      <c r="Q57" s="675"/>
    </row>
    <row r="58" spans="2:17" ht="51.75" customHeight="1">
      <c r="B58" s="125">
        <v>18</v>
      </c>
      <c r="C58" s="675"/>
      <c r="D58" s="675"/>
      <c r="E58" s="695"/>
      <c r="F58" s="696"/>
      <c r="G58" s="697"/>
      <c r="H58" s="675"/>
      <c r="I58" s="675"/>
      <c r="J58" s="675"/>
      <c r="K58" s="675"/>
      <c r="L58" s="675"/>
      <c r="M58" s="675"/>
      <c r="N58" s="675"/>
      <c r="O58" s="675"/>
      <c r="P58" s="675"/>
      <c r="Q58" s="675"/>
    </row>
    <row r="59" spans="2:17" ht="51.75" customHeight="1">
      <c r="B59" s="125">
        <v>19</v>
      </c>
      <c r="C59" s="675"/>
      <c r="D59" s="675"/>
      <c r="E59" s="695"/>
      <c r="F59" s="696"/>
      <c r="G59" s="697"/>
      <c r="H59" s="675"/>
      <c r="I59" s="675"/>
      <c r="J59" s="675"/>
      <c r="K59" s="675"/>
      <c r="L59" s="675"/>
      <c r="M59" s="675"/>
      <c r="N59" s="675"/>
      <c r="O59" s="675"/>
      <c r="P59" s="675"/>
      <c r="Q59" s="675"/>
    </row>
    <row r="60" spans="2:17" ht="51.75" customHeight="1">
      <c r="B60" s="125">
        <v>20</v>
      </c>
      <c r="C60" s="675"/>
      <c r="D60" s="675"/>
      <c r="E60" s="695"/>
      <c r="F60" s="696"/>
      <c r="G60" s="697"/>
      <c r="H60" s="675"/>
      <c r="I60" s="675"/>
      <c r="J60" s="675"/>
      <c r="K60" s="675"/>
      <c r="L60" s="675"/>
      <c r="M60" s="675"/>
      <c r="N60" s="675"/>
      <c r="O60" s="675"/>
      <c r="P60" s="675"/>
      <c r="Q60" s="675"/>
    </row>
    <row r="61" spans="2:17" ht="51.75" customHeight="1">
      <c r="B61" s="125">
        <v>21</v>
      </c>
      <c r="C61" s="675"/>
      <c r="D61" s="675"/>
      <c r="E61" s="695"/>
      <c r="F61" s="696"/>
      <c r="G61" s="697"/>
      <c r="H61" s="675"/>
      <c r="I61" s="675"/>
      <c r="J61" s="675"/>
      <c r="K61" s="675"/>
      <c r="L61" s="675"/>
      <c r="M61" s="675"/>
      <c r="N61" s="675"/>
      <c r="O61" s="675"/>
      <c r="P61" s="675"/>
      <c r="Q61" s="675"/>
    </row>
    <row r="62" spans="2:17" ht="51.75" customHeight="1">
      <c r="B62" s="125">
        <v>22</v>
      </c>
      <c r="C62" s="675"/>
      <c r="D62" s="675"/>
      <c r="E62" s="695"/>
      <c r="F62" s="696"/>
      <c r="G62" s="697"/>
      <c r="H62" s="675"/>
      <c r="I62" s="675"/>
      <c r="J62" s="675"/>
      <c r="K62" s="675"/>
      <c r="L62" s="675"/>
      <c r="M62" s="675"/>
      <c r="N62" s="675"/>
      <c r="O62" s="675"/>
      <c r="P62" s="675"/>
      <c r="Q62" s="675"/>
    </row>
    <row r="63" spans="2:17" ht="51.75" customHeight="1">
      <c r="B63" s="125">
        <v>23</v>
      </c>
      <c r="C63" s="675"/>
      <c r="D63" s="675"/>
      <c r="E63" s="695"/>
      <c r="F63" s="696"/>
      <c r="G63" s="697"/>
      <c r="H63" s="675"/>
      <c r="I63" s="675"/>
      <c r="J63" s="675"/>
      <c r="K63" s="675"/>
      <c r="L63" s="675"/>
      <c r="M63" s="675"/>
      <c r="N63" s="675"/>
      <c r="O63" s="675"/>
      <c r="P63" s="675"/>
      <c r="Q63" s="675"/>
    </row>
    <row r="64" spans="2:17" ht="51.75" customHeight="1">
      <c r="B64" s="125">
        <v>24</v>
      </c>
      <c r="C64" s="675"/>
      <c r="D64" s="675"/>
      <c r="E64" s="695"/>
      <c r="F64" s="696"/>
      <c r="G64" s="697"/>
      <c r="H64" s="675"/>
      <c r="I64" s="675"/>
      <c r="J64" s="675"/>
      <c r="K64" s="675"/>
      <c r="L64" s="675"/>
      <c r="M64" s="675"/>
      <c r="N64" s="675"/>
      <c r="O64" s="675"/>
      <c r="P64" s="675"/>
      <c r="Q64" s="675"/>
    </row>
    <row r="65" ht="51.75" customHeight="1"/>
    <row r="66" ht="51.75" customHeight="1"/>
  </sheetData>
  <sheetProtection algorithmName="SHA-512" hashValue="IGMosGMdAAKOBBC0cdUzWtY2z0heg1YatmTnhu6+1qcC1Dy+GFcvD+V1SsuroWi4TDgy6b0f7b0oP0ysEYxgag==" saltValue="4FdwjhUEqn1UxdUl0GboEw==" spinCount="100000" sheet="1" objects="1" scenarios="1"/>
  <customSheetViews>
    <customSheetView guid="{3C65655F-F5CB-4AFF-9FBB-FFE0704F7A17}" scale="75">
      <selection activeCell="B20" sqref="B20"/>
      <pageMargins left="0.7" right="0.7" top="0.75" bottom="0.75" header="0.3" footer="0.3"/>
      <pageSetup paperSize="9" orientation="portrait"/>
    </customSheetView>
  </customSheetViews>
  <mergeCells count="114">
    <mergeCell ref="C64:D64"/>
    <mergeCell ref="E64:G64"/>
    <mergeCell ref="H64:Q64"/>
    <mergeCell ref="B30:T34"/>
    <mergeCell ref="C61:D61"/>
    <mergeCell ref="E61:G61"/>
    <mergeCell ref="H61:Q61"/>
    <mergeCell ref="C62:D62"/>
    <mergeCell ref="E62:G62"/>
    <mergeCell ref="H62:Q62"/>
    <mergeCell ref="C63:D63"/>
    <mergeCell ref="E63:G63"/>
    <mergeCell ref="H63:Q63"/>
    <mergeCell ref="C58:D58"/>
    <mergeCell ref="E58:G58"/>
    <mergeCell ref="H58:Q58"/>
    <mergeCell ref="C59:D59"/>
    <mergeCell ref="E59:G59"/>
    <mergeCell ref="H59:Q59"/>
    <mergeCell ref="C60:D60"/>
    <mergeCell ref="E60:G60"/>
    <mergeCell ref="H60:Q60"/>
    <mergeCell ref="C55:D55"/>
    <mergeCell ref="E55:G55"/>
    <mergeCell ref="H55:Q55"/>
    <mergeCell ref="C56:D56"/>
    <mergeCell ref="E56:G56"/>
    <mergeCell ref="H56:Q56"/>
    <mergeCell ref="C57:D57"/>
    <mergeCell ref="E57:G57"/>
    <mergeCell ref="H57:Q57"/>
    <mergeCell ref="C52:D52"/>
    <mergeCell ref="E52:G52"/>
    <mergeCell ref="H52:Q52"/>
    <mergeCell ref="C53:D53"/>
    <mergeCell ref="E53:G53"/>
    <mergeCell ref="H53:Q53"/>
    <mergeCell ref="C54:D54"/>
    <mergeCell ref="E54:G54"/>
    <mergeCell ref="H54:Q54"/>
    <mergeCell ref="C49:D49"/>
    <mergeCell ref="E49:G49"/>
    <mergeCell ref="H49:Q49"/>
    <mergeCell ref="C50:D50"/>
    <mergeCell ref="E50:G50"/>
    <mergeCell ref="H50:Q50"/>
    <mergeCell ref="C51:D51"/>
    <mergeCell ref="E51:G51"/>
    <mergeCell ref="H51:Q51"/>
    <mergeCell ref="C46:D46"/>
    <mergeCell ref="E46:G46"/>
    <mergeCell ref="H46:Q46"/>
    <mergeCell ref="C47:D47"/>
    <mergeCell ref="E47:G47"/>
    <mergeCell ref="H47:Q47"/>
    <mergeCell ref="C48:D48"/>
    <mergeCell ref="E48:G48"/>
    <mergeCell ref="H48:Q48"/>
    <mergeCell ref="C43:D43"/>
    <mergeCell ref="E43:G43"/>
    <mergeCell ref="H43:Q43"/>
    <mergeCell ref="C44:D44"/>
    <mergeCell ref="E44:G44"/>
    <mergeCell ref="H44:Q44"/>
    <mergeCell ref="C45:D45"/>
    <mergeCell ref="E45:G45"/>
    <mergeCell ref="H45:Q45"/>
    <mergeCell ref="C40:D40"/>
    <mergeCell ref="E40:G40"/>
    <mergeCell ref="H40:Q40"/>
    <mergeCell ref="C41:D41"/>
    <mergeCell ref="E41:G41"/>
    <mergeCell ref="H41:Q41"/>
    <mergeCell ref="C42:D42"/>
    <mergeCell ref="E42:G42"/>
    <mergeCell ref="H42:Q42"/>
    <mergeCell ref="D23:E23"/>
    <mergeCell ref="F23:M23"/>
    <mergeCell ref="D24:E24"/>
    <mergeCell ref="F24:M24"/>
    <mergeCell ref="D25:E25"/>
    <mergeCell ref="F25:M25"/>
    <mergeCell ref="D26:E26"/>
    <mergeCell ref="F26:M26"/>
    <mergeCell ref="D27:E27"/>
    <mergeCell ref="F27:M27"/>
    <mergeCell ref="D18:E18"/>
    <mergeCell ref="F18:M18"/>
    <mergeCell ref="D19:E19"/>
    <mergeCell ref="F19:M19"/>
    <mergeCell ref="D20:E20"/>
    <mergeCell ref="F20:M20"/>
    <mergeCell ref="D21:E21"/>
    <mergeCell ref="F21:M21"/>
    <mergeCell ref="D22:E22"/>
    <mergeCell ref="F22:M22"/>
    <mergeCell ref="B10:K10"/>
    <mergeCell ref="M10:U10"/>
    <mergeCell ref="B13:M13"/>
    <mergeCell ref="D15:E15"/>
    <mergeCell ref="F15:M15"/>
    <mergeCell ref="D16:E16"/>
    <mergeCell ref="F16:M16"/>
    <mergeCell ref="D17:E17"/>
    <mergeCell ref="F17:M17"/>
    <mergeCell ref="B7:K7"/>
    <mergeCell ref="M7:N7"/>
    <mergeCell ref="O7:U7"/>
    <mergeCell ref="B8:K8"/>
    <mergeCell ref="M8:N8"/>
    <mergeCell ref="O8:U8"/>
    <mergeCell ref="B9:K9"/>
    <mergeCell ref="M9:N9"/>
    <mergeCell ref="O9:U9"/>
  </mergeCells>
  <dataValidations count="4">
    <dataValidation allowBlank="1" showInputMessage="1" showErrorMessage="1" prompt="O título da folha de cálculo encontra-se nesta célula" sqref="B1 J1" xr:uid="{00000000-0002-0000-2000-000000000000}"/>
    <dataValidation type="date" operator="greaterThan" allowBlank="1" showInputMessage="1" showErrorMessage="1" error="Por favor indique uma data posterior a 1/1/1980" sqref="O7:U7" xr:uid="{00000000-0002-0000-2000-000001000000}">
      <formula1>29221</formula1>
    </dataValidation>
    <dataValidation type="date" operator="greaterThan" allowBlank="1" showInputMessage="1" showErrorMessage="1" error="Por favor indique uma data no ano de referencia" sqref="O8:U8" xr:uid="{00000000-0002-0000-2000-000002000000}">
      <formula1>DATE(K1-1,12,31)</formula1>
    </dataValidation>
    <dataValidation type="list" allowBlank="1" showInputMessage="1" showErrorMessage="1" sqref="L7:L8 L10:L12" xr:uid="{00000000-0002-0000-2000-000004000000}">
      <formula1>"&lt;Selecionar&gt;,Sim,Não"</formula1>
    </dataValidation>
  </dataValidations>
  <hyperlinks>
    <hyperlink ref="B2" location="Atividade!A1" display="&lt; Voltar ao ínicio" xr:uid="{00000000-0004-0000-2000-000000000000}"/>
  </hyperlinks>
  <pageMargins left="0.25" right="0.25" top="0.75" bottom="0.75" header="0.3" footer="0.3"/>
  <pageSetup paperSize="9" scale="48" fitToHeight="0" orientation="portrait"/>
  <rowBreaks count="1" manualBreakCount="1">
    <brk id="34" max="16" man="1"/>
  </rowBreaks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2000-000003000000}">
          <x14:formula1>
            <xm:f>Suporte!$K$6:$K$13</xm:f>
          </x14:formula1>
          <xm:sqref>L9</xm:sqref>
        </x14:dataValidation>
      </x14:dataValidation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Folha8">
    <pageSetUpPr fitToPage="1"/>
  </sheetPr>
  <dimension ref="A1:AE180"/>
  <sheetViews>
    <sheetView topLeftCell="A121" zoomScale="70" zoomScaleNormal="70" workbookViewId="0">
      <selection activeCell="A3" sqref="A3"/>
    </sheetView>
  </sheetViews>
  <sheetFormatPr defaultColWidth="9" defaultRowHeight="15"/>
  <cols>
    <col min="1" max="1" width="3.25" style="14" customWidth="1"/>
    <col min="2" max="2" width="16.375" style="14" customWidth="1"/>
    <col min="3" max="3" width="14.625" style="14" customWidth="1"/>
    <col min="4" max="4" width="21.125" style="14" customWidth="1"/>
    <col min="5" max="5" width="14.875" style="14" customWidth="1"/>
    <col min="6" max="6" width="15.125" style="14" customWidth="1"/>
    <col min="7" max="7" width="13" style="14" customWidth="1"/>
    <col min="8" max="8" width="12.25" style="14" customWidth="1"/>
    <col min="9" max="9" width="13.875" style="14" customWidth="1"/>
    <col min="10" max="10" width="13" style="14" customWidth="1"/>
    <col min="11" max="11" width="7.5" style="14" customWidth="1"/>
    <col min="12" max="12" width="20.125" style="14" customWidth="1"/>
    <col min="13" max="13" width="14.75" style="14" customWidth="1"/>
    <col min="14" max="14" width="15.375" style="14" customWidth="1"/>
    <col min="15" max="15" width="14.125" style="14" customWidth="1"/>
    <col min="16" max="16" width="1.5" style="14" customWidth="1"/>
    <col min="17" max="17" width="1.75" style="14" customWidth="1"/>
    <col min="18" max="16384" width="9" style="14"/>
  </cols>
  <sheetData>
    <row r="1" spans="1:31" ht="23.25">
      <c r="A1" s="63"/>
      <c r="B1" s="112" t="s">
        <v>685</v>
      </c>
      <c r="C1" s="63"/>
      <c r="D1" s="63"/>
      <c r="E1" s="63"/>
      <c r="F1" s="63"/>
      <c r="G1" s="113"/>
      <c r="H1" s="67" t="s">
        <v>192</v>
      </c>
      <c r="I1" s="63">
        <f>Atividade!L3</f>
        <v>0</v>
      </c>
      <c r="J1" s="114" t="s">
        <v>141</v>
      </c>
      <c r="K1" s="63">
        <f>Atividade!I3</f>
        <v>2021</v>
      </c>
      <c r="L1" s="67"/>
      <c r="M1" s="67"/>
      <c r="N1" s="63"/>
      <c r="O1" s="63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</row>
    <row r="2" spans="1:31">
      <c r="A2" s="68"/>
      <c r="B2" s="69" t="s">
        <v>193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</row>
    <row r="3" spans="1:31">
      <c r="A3" s="71" t="s">
        <v>194</v>
      </c>
      <c r="B3" s="71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</row>
    <row r="4" spans="1:31">
      <c r="A4" s="71"/>
      <c r="B4" s="71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</row>
    <row r="5" spans="1:31" ht="15.75">
      <c r="A5" s="71"/>
      <c r="B5" s="84" t="s">
        <v>686</v>
      </c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</row>
    <row r="6" spans="1:31" ht="21.75" customHeight="1">
      <c r="A6" s="71"/>
      <c r="B6" s="842" t="s">
        <v>687</v>
      </c>
      <c r="C6" s="842"/>
      <c r="D6" s="842"/>
      <c r="E6" s="842"/>
      <c r="F6" s="842"/>
      <c r="G6" s="842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</row>
    <row r="7" spans="1:31" ht="21.75" customHeight="1">
      <c r="A7" s="71"/>
      <c r="B7" s="842" t="s">
        <v>688</v>
      </c>
      <c r="C7" s="842"/>
      <c r="D7" s="842"/>
      <c r="E7" s="842"/>
      <c r="F7" s="842"/>
      <c r="G7" s="842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</row>
    <row r="8" spans="1:31" ht="21.75" customHeight="1">
      <c r="A8" s="71"/>
      <c r="B8" s="471" t="s">
        <v>689</v>
      </c>
      <c r="C8" s="471"/>
      <c r="D8" s="471"/>
      <c r="E8" s="471"/>
      <c r="F8" s="471"/>
      <c r="G8" s="471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</row>
    <row r="9" spans="1:31" ht="21.75" customHeight="1">
      <c r="A9" s="71"/>
      <c r="B9" s="471" t="s">
        <v>690</v>
      </c>
      <c r="C9" s="471"/>
      <c r="D9" s="471"/>
      <c r="E9" s="471"/>
      <c r="F9" s="471"/>
      <c r="G9" s="471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</row>
    <row r="10" spans="1:31" ht="21.75" customHeight="1">
      <c r="A10" s="71"/>
      <c r="B10" s="842" t="s">
        <v>691</v>
      </c>
      <c r="C10" s="842"/>
      <c r="D10" s="842"/>
      <c r="E10" s="842"/>
      <c r="F10" s="842"/>
      <c r="G10" s="842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</row>
    <row r="11" spans="1:31" ht="21.75" customHeight="1">
      <c r="A11" s="71"/>
      <c r="B11" s="842" t="s">
        <v>692</v>
      </c>
      <c r="C11" s="842"/>
      <c r="D11" s="842"/>
      <c r="E11" s="842"/>
      <c r="F11" s="842"/>
      <c r="G11" s="842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</row>
    <row r="12" spans="1:31">
      <c r="A12" s="71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</row>
    <row r="13" spans="1:31">
      <c r="A13" s="71"/>
      <c r="B13" s="71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</row>
    <row r="14" spans="1:31">
      <c r="A14" s="71"/>
      <c r="B14" s="71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</row>
    <row r="15" spans="1:31" ht="15.75" customHeight="1">
      <c r="A15" s="71"/>
      <c r="B15" s="84" t="s">
        <v>693</v>
      </c>
      <c r="C15" s="115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</row>
    <row r="16" spans="1:31" ht="30.75" customHeight="1">
      <c r="A16" s="71"/>
      <c r="B16" s="843" t="s">
        <v>694</v>
      </c>
      <c r="C16" s="843"/>
      <c r="D16" s="843"/>
      <c r="E16" s="843"/>
      <c r="F16" s="843"/>
      <c r="G16" s="843"/>
      <c r="H16" s="116" t="s">
        <v>214</v>
      </c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</row>
    <row r="17" spans="1:31" ht="30.75" customHeight="1">
      <c r="A17" s="71"/>
      <c r="B17" s="843" t="s">
        <v>695</v>
      </c>
      <c r="C17" s="843"/>
      <c r="D17" s="843"/>
      <c r="E17" s="843"/>
      <c r="F17" s="843"/>
      <c r="G17" s="843"/>
      <c r="H17" s="116" t="s">
        <v>214</v>
      </c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</row>
    <row r="18" spans="1:31" ht="30.75" customHeight="1">
      <c r="A18" s="71"/>
      <c r="B18" s="843" t="s">
        <v>696</v>
      </c>
      <c r="C18" s="843"/>
      <c r="D18" s="843"/>
      <c r="E18" s="843"/>
      <c r="F18" s="843"/>
      <c r="G18" s="843"/>
      <c r="H18" s="116" t="s">
        <v>214</v>
      </c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</row>
    <row r="19" spans="1:31" ht="30.75" customHeight="1">
      <c r="A19" s="71"/>
      <c r="B19" s="843" t="s">
        <v>697</v>
      </c>
      <c r="C19" s="843"/>
      <c r="D19" s="843"/>
      <c r="E19" s="843"/>
      <c r="F19" s="843"/>
      <c r="G19" s="843"/>
      <c r="H19" s="116" t="s">
        <v>214</v>
      </c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</row>
    <row r="20" spans="1:31" ht="30.75" customHeight="1">
      <c r="A20" s="71"/>
      <c r="B20" s="843" t="s">
        <v>698</v>
      </c>
      <c r="C20" s="843"/>
      <c r="D20" s="843"/>
      <c r="E20" s="843"/>
      <c r="F20" s="843"/>
      <c r="G20" s="843"/>
      <c r="H20" s="116" t="s">
        <v>214</v>
      </c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</row>
    <row r="21" spans="1:31">
      <c r="A21" s="71"/>
      <c r="B21" s="117" t="s">
        <v>699</v>
      </c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</row>
    <row r="22" spans="1:31">
      <c r="A22" s="71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</row>
    <row r="23" spans="1:31">
      <c r="A23" s="19"/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</row>
    <row r="24" spans="1:31">
      <c r="B24" s="118"/>
      <c r="C24" s="19"/>
      <c r="D24" s="19"/>
      <c r="E24" s="19"/>
      <c r="F24" s="19"/>
      <c r="I24" s="19"/>
      <c r="J24" s="19"/>
      <c r="K24" s="19"/>
      <c r="L24" s="19"/>
      <c r="M24" s="19"/>
      <c r="N24" s="19"/>
      <c r="O24" s="19"/>
    </row>
    <row r="25" spans="1:31" ht="21" customHeight="1">
      <c r="A25" s="108"/>
      <c r="B25" s="109" t="s">
        <v>687</v>
      </c>
      <c r="C25" s="119"/>
      <c r="D25" s="119"/>
      <c r="E25" s="119"/>
      <c r="F25" s="119"/>
      <c r="G25" s="119"/>
      <c r="H25" s="119"/>
      <c r="I25" s="119"/>
      <c r="J25" s="119"/>
      <c r="K25" s="119"/>
      <c r="L25" s="119"/>
      <c r="M25" s="119"/>
      <c r="N25" s="119"/>
      <c r="O25" s="119"/>
    </row>
    <row r="26" spans="1:31">
      <c r="A26" s="19"/>
      <c r="B26" s="120" t="s">
        <v>699</v>
      </c>
      <c r="C26" s="121"/>
      <c r="D26" s="122"/>
      <c r="E26" s="122"/>
      <c r="F26" s="122"/>
      <c r="G26" s="122"/>
      <c r="H26" s="122"/>
      <c r="I26" s="122"/>
      <c r="J26" s="122"/>
      <c r="K26" s="122"/>
      <c r="L26" s="122"/>
      <c r="M26" s="122"/>
      <c r="N26" s="122"/>
      <c r="O26" s="122"/>
    </row>
    <row r="27" spans="1:31">
      <c r="A27" s="19"/>
      <c r="B27" s="19"/>
      <c r="C27" s="123"/>
      <c r="D27" s="123"/>
      <c r="E27" s="123"/>
      <c r="F27" s="92"/>
      <c r="G27" s="124"/>
      <c r="H27" s="124"/>
      <c r="I27" s="92"/>
      <c r="J27" s="92"/>
      <c r="K27" s="123"/>
      <c r="M27" s="19"/>
    </row>
    <row r="28" spans="1:31" ht="15.75">
      <c r="A28" s="19"/>
      <c r="B28" s="84" t="s">
        <v>700</v>
      </c>
      <c r="I28" s="92"/>
      <c r="J28" s="123"/>
    </row>
    <row r="29" spans="1:31" ht="27.75" customHeight="1">
      <c r="A29" s="19"/>
      <c r="B29" s="844" t="s">
        <v>701</v>
      </c>
      <c r="C29" s="845"/>
      <c r="D29" s="845"/>
      <c r="E29" s="846"/>
      <c r="F29" s="675"/>
      <c r="G29" s="675"/>
      <c r="I29" s="126"/>
      <c r="J29" s="123"/>
    </row>
    <row r="30" spans="1:31" ht="27.75" customHeight="1">
      <c r="A30" s="19"/>
      <c r="B30" s="844" t="s">
        <v>702</v>
      </c>
      <c r="C30" s="845"/>
      <c r="D30" s="845"/>
      <c r="E30" s="846"/>
      <c r="F30" s="675"/>
      <c r="G30" s="675"/>
      <c r="I30" s="126"/>
      <c r="J30" s="123"/>
    </row>
    <row r="31" spans="1:31" ht="27.75" customHeight="1">
      <c r="B31" s="844" t="s">
        <v>703</v>
      </c>
      <c r="C31" s="845"/>
      <c r="D31" s="845"/>
      <c r="E31" s="846"/>
      <c r="F31" s="847">
        <f>SUM(F29:G30)</f>
        <v>0</v>
      </c>
      <c r="G31" s="847"/>
    </row>
    <row r="33" spans="1:15" ht="15.75">
      <c r="B33" s="84" t="s">
        <v>704</v>
      </c>
    </row>
    <row r="34" spans="1:15" ht="45" customHeight="1">
      <c r="A34" s="19"/>
      <c r="B34" s="848" t="s">
        <v>705</v>
      </c>
      <c r="C34" s="849"/>
      <c r="D34" s="849"/>
      <c r="E34" s="850"/>
      <c r="F34" s="675"/>
      <c r="G34" s="675"/>
      <c r="I34" s="126"/>
      <c r="J34" s="123"/>
    </row>
    <row r="35" spans="1:15" ht="35.25" customHeight="1">
      <c r="A35" s="19"/>
      <c r="B35" s="848" t="s">
        <v>706</v>
      </c>
      <c r="C35" s="849"/>
      <c r="D35" s="849"/>
      <c r="E35" s="850"/>
      <c r="F35" s="675"/>
      <c r="G35" s="675"/>
      <c r="I35" s="126"/>
      <c r="J35" s="123"/>
    </row>
    <row r="38" spans="1:15">
      <c r="A38" s="19"/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</row>
    <row r="39" spans="1:15" ht="21" customHeight="1">
      <c r="A39" s="108"/>
      <c r="B39" s="109" t="s">
        <v>688</v>
      </c>
      <c r="C39" s="119"/>
      <c r="D39" s="119"/>
      <c r="E39" s="119"/>
      <c r="F39" s="119"/>
      <c r="G39" s="119"/>
      <c r="H39" s="119"/>
      <c r="I39" s="119"/>
      <c r="J39" s="119"/>
      <c r="K39" s="119"/>
      <c r="L39" s="119"/>
      <c r="M39" s="119"/>
      <c r="N39" s="119"/>
      <c r="O39" s="119"/>
    </row>
    <row r="40" spans="1:15" ht="23.25" customHeight="1">
      <c r="A40" s="19"/>
      <c r="B40" s="120" t="s">
        <v>699</v>
      </c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</row>
    <row r="41" spans="1:15" ht="15.75">
      <c r="A41" s="19"/>
      <c r="B41" s="84" t="s">
        <v>707</v>
      </c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</row>
    <row r="42" spans="1:15" ht="39.75" customHeight="1">
      <c r="A42" s="19"/>
      <c r="B42" s="851" t="s">
        <v>708</v>
      </c>
      <c r="C42" s="852"/>
      <c r="D42" s="852"/>
      <c r="E42" s="852"/>
      <c r="F42" s="852"/>
      <c r="G42" s="853"/>
      <c r="O42" s="19"/>
    </row>
    <row r="43" spans="1:15" ht="39.75" customHeight="1">
      <c r="A43" s="19"/>
      <c r="B43" s="854" t="s">
        <v>709</v>
      </c>
      <c r="C43" s="854"/>
      <c r="D43" s="854"/>
      <c r="E43" s="854"/>
      <c r="F43" s="855"/>
      <c r="G43" s="855"/>
      <c r="O43" s="19"/>
    </row>
    <row r="44" spans="1:15" ht="39.75" customHeight="1">
      <c r="A44" s="19"/>
      <c r="B44" s="854" t="s">
        <v>710</v>
      </c>
      <c r="C44" s="854"/>
      <c r="D44" s="854"/>
      <c r="E44" s="854"/>
      <c r="F44" s="856"/>
      <c r="G44" s="856"/>
      <c r="O44" s="19"/>
    </row>
    <row r="45" spans="1:15" ht="39.75" customHeight="1">
      <c r="A45" s="19"/>
      <c r="B45" s="854" t="s">
        <v>711</v>
      </c>
      <c r="C45" s="854"/>
      <c r="D45" s="854"/>
      <c r="E45" s="854"/>
      <c r="F45" s="855"/>
      <c r="G45" s="855"/>
      <c r="O45" s="19"/>
    </row>
    <row r="46" spans="1:15" ht="39.75" customHeight="1">
      <c r="A46" s="19"/>
      <c r="B46" s="854" t="s">
        <v>712</v>
      </c>
      <c r="C46" s="854"/>
      <c r="D46" s="854"/>
      <c r="E46" s="854"/>
      <c r="F46" s="856"/>
      <c r="G46" s="856"/>
      <c r="H46" s="19"/>
      <c r="I46" s="19"/>
      <c r="J46" s="19"/>
      <c r="K46" s="19"/>
      <c r="L46" s="19"/>
      <c r="M46" s="19"/>
      <c r="N46" s="19"/>
      <c r="O46" s="19"/>
    </row>
    <row r="47" spans="1:15" ht="16.5" customHeight="1">
      <c r="A47" s="19"/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</row>
    <row r="48" spans="1:15" ht="12.75" customHeight="1">
      <c r="A48" s="19"/>
      <c r="B48" s="19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</row>
    <row r="49" spans="1:15" ht="15" customHeight="1">
      <c r="A49" s="19"/>
      <c r="B49" s="84" t="s">
        <v>713</v>
      </c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</row>
    <row r="50" spans="1:15" ht="39.75" customHeight="1">
      <c r="A50" s="19"/>
      <c r="B50" s="851" t="s">
        <v>714</v>
      </c>
      <c r="C50" s="852"/>
      <c r="D50" s="852"/>
      <c r="E50" s="852"/>
      <c r="F50" s="852"/>
      <c r="G50" s="853"/>
      <c r="H50" s="19"/>
      <c r="I50" s="19"/>
      <c r="J50" s="19"/>
      <c r="K50" s="19"/>
      <c r="L50" s="19"/>
      <c r="M50" s="19"/>
      <c r="N50" s="19"/>
      <c r="O50" s="19"/>
    </row>
    <row r="51" spans="1:15" ht="39.75" customHeight="1">
      <c r="A51" s="19"/>
      <c r="B51" s="854" t="s">
        <v>709</v>
      </c>
      <c r="C51" s="854"/>
      <c r="D51" s="854"/>
      <c r="E51" s="854"/>
      <c r="F51" s="855"/>
      <c r="G51" s="855"/>
      <c r="H51" s="19"/>
      <c r="I51" s="19"/>
      <c r="J51" s="19"/>
      <c r="K51" s="19"/>
      <c r="L51" s="19"/>
      <c r="M51" s="19"/>
      <c r="N51" s="19"/>
      <c r="O51" s="19"/>
    </row>
    <row r="52" spans="1:15" ht="39.75" customHeight="1">
      <c r="A52" s="19"/>
      <c r="B52" s="854" t="s">
        <v>710</v>
      </c>
      <c r="C52" s="854"/>
      <c r="D52" s="854"/>
      <c r="E52" s="854"/>
      <c r="F52" s="856"/>
      <c r="G52" s="856"/>
      <c r="H52" s="19"/>
      <c r="I52" s="19"/>
      <c r="J52" s="19"/>
      <c r="K52" s="19"/>
      <c r="L52" s="19"/>
      <c r="M52" s="19"/>
      <c r="N52" s="19"/>
      <c r="O52" s="19"/>
    </row>
    <row r="53" spans="1:15" ht="39.75" customHeight="1">
      <c r="A53" s="19"/>
      <c r="B53" s="854" t="s">
        <v>711</v>
      </c>
      <c r="C53" s="854"/>
      <c r="D53" s="854"/>
      <c r="E53" s="854"/>
      <c r="F53" s="855"/>
      <c r="G53" s="855"/>
      <c r="H53" s="19"/>
      <c r="I53" s="19"/>
      <c r="J53" s="19"/>
      <c r="K53" s="19"/>
      <c r="L53" s="19"/>
      <c r="M53" s="19"/>
      <c r="N53" s="19"/>
      <c r="O53" s="19"/>
    </row>
    <row r="54" spans="1:15" ht="39.75" customHeight="1">
      <c r="A54" s="19"/>
      <c r="B54" s="854" t="s">
        <v>712</v>
      </c>
      <c r="C54" s="854"/>
      <c r="D54" s="854"/>
      <c r="E54" s="854"/>
      <c r="F54" s="856"/>
      <c r="G54" s="856"/>
      <c r="H54" s="19"/>
      <c r="I54" s="19"/>
      <c r="J54" s="19"/>
      <c r="K54" s="19"/>
      <c r="L54" s="19"/>
      <c r="M54" s="19"/>
      <c r="N54" s="19"/>
      <c r="O54" s="19"/>
    </row>
    <row r="55" spans="1:15" ht="39.75" customHeight="1">
      <c r="A55" s="19"/>
      <c r="B55" s="19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</row>
    <row r="56" spans="1:15">
      <c r="A56" s="19"/>
      <c r="B56" s="19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</row>
    <row r="57" spans="1:15" ht="24.75" customHeight="1">
      <c r="A57" s="108"/>
      <c r="B57" s="109" t="s">
        <v>690</v>
      </c>
      <c r="C57" s="119"/>
      <c r="D57" s="119"/>
      <c r="E57" s="119"/>
      <c r="F57" s="119"/>
      <c r="G57" s="119"/>
      <c r="H57" s="119"/>
      <c r="I57" s="119"/>
      <c r="J57" s="119"/>
      <c r="K57" s="128"/>
      <c r="L57" s="119"/>
      <c r="M57" s="119"/>
      <c r="N57" s="119"/>
      <c r="O57" s="119"/>
    </row>
    <row r="58" spans="1:15">
      <c r="B58" s="14" t="s">
        <v>715</v>
      </c>
      <c r="K58" s="126"/>
    </row>
    <row r="59" spans="1:15">
      <c r="B59" s="120" t="s">
        <v>699</v>
      </c>
    </row>
    <row r="60" spans="1:15" ht="15" customHeight="1"/>
    <row r="61" spans="1:15" ht="18.75" customHeight="1">
      <c r="B61" s="84" t="s">
        <v>716</v>
      </c>
    </row>
    <row r="62" spans="1:15" ht="33" customHeight="1">
      <c r="B62" s="129" t="s">
        <v>717</v>
      </c>
      <c r="C62" s="844" t="s">
        <v>718</v>
      </c>
      <c r="D62" s="845"/>
      <c r="E62" s="845"/>
      <c r="F62" s="845"/>
      <c r="G62" s="846"/>
      <c r="H62" s="857" t="s">
        <v>719</v>
      </c>
      <c r="I62" s="858"/>
      <c r="J62" s="858"/>
      <c r="K62" s="859"/>
      <c r="L62" s="129" t="s">
        <v>720</v>
      </c>
      <c r="M62" s="129" t="s">
        <v>323</v>
      </c>
      <c r="N62" s="129" t="s">
        <v>78</v>
      </c>
      <c r="O62" s="129" t="s">
        <v>225</v>
      </c>
    </row>
    <row r="63" spans="1:15" ht="18.75" customHeight="1">
      <c r="B63" s="130"/>
      <c r="C63" s="860"/>
      <c r="D63" s="860"/>
      <c r="E63" s="860"/>
      <c r="F63" s="860"/>
      <c r="G63" s="860"/>
      <c r="H63" s="793"/>
      <c r="I63" s="793"/>
      <c r="J63" s="793"/>
      <c r="K63" s="793"/>
      <c r="L63" s="131"/>
      <c r="M63" s="131"/>
      <c r="N63" s="132" t="s">
        <v>214</v>
      </c>
      <c r="O63" s="133"/>
    </row>
    <row r="64" spans="1:15" ht="18.75" customHeight="1">
      <c r="B64" s="130"/>
      <c r="C64" s="860"/>
      <c r="D64" s="860"/>
      <c r="E64" s="860"/>
      <c r="F64" s="860"/>
      <c r="G64" s="860"/>
      <c r="H64" s="793"/>
      <c r="I64" s="793"/>
      <c r="J64" s="793"/>
      <c r="K64" s="793"/>
      <c r="L64" s="131"/>
      <c r="M64" s="131"/>
      <c r="N64" s="132" t="s">
        <v>214</v>
      </c>
      <c r="O64" s="133"/>
    </row>
    <row r="65" spans="1:15" ht="18.75" customHeight="1">
      <c r="B65" s="130"/>
      <c r="C65" s="860"/>
      <c r="D65" s="860"/>
      <c r="E65" s="860"/>
      <c r="F65" s="860"/>
      <c r="G65" s="860"/>
      <c r="H65" s="793"/>
      <c r="I65" s="793"/>
      <c r="J65" s="793"/>
      <c r="K65" s="793"/>
      <c r="L65" s="131"/>
      <c r="M65" s="131"/>
      <c r="N65" s="132" t="s">
        <v>214</v>
      </c>
      <c r="O65" s="133"/>
    </row>
    <row r="66" spans="1:15" ht="18.75" customHeight="1">
      <c r="B66" s="130"/>
      <c r="C66" s="860"/>
      <c r="D66" s="860"/>
      <c r="E66" s="860"/>
      <c r="F66" s="860"/>
      <c r="G66" s="860"/>
      <c r="H66" s="793"/>
      <c r="I66" s="793"/>
      <c r="J66" s="793"/>
      <c r="K66" s="793"/>
      <c r="L66" s="131"/>
      <c r="M66" s="131"/>
      <c r="N66" s="132" t="s">
        <v>214</v>
      </c>
      <c r="O66" s="133"/>
    </row>
    <row r="67" spans="1:15" ht="18.75" customHeight="1">
      <c r="B67" s="130"/>
      <c r="C67" s="860"/>
      <c r="D67" s="860"/>
      <c r="E67" s="860"/>
      <c r="F67" s="860"/>
      <c r="G67" s="860"/>
      <c r="H67" s="793"/>
      <c r="I67" s="793"/>
      <c r="J67" s="793"/>
      <c r="K67" s="793"/>
      <c r="L67" s="131"/>
      <c r="M67" s="131"/>
      <c r="N67" s="132" t="s">
        <v>214</v>
      </c>
      <c r="O67" s="133"/>
    </row>
    <row r="68" spans="1:15" ht="18.75" customHeight="1">
      <c r="B68" s="130"/>
      <c r="C68" s="860"/>
      <c r="D68" s="860"/>
      <c r="E68" s="860"/>
      <c r="F68" s="860"/>
      <c r="G68" s="860"/>
      <c r="H68" s="793"/>
      <c r="I68" s="793"/>
      <c r="J68" s="793"/>
      <c r="K68" s="793"/>
      <c r="L68" s="131"/>
      <c r="M68" s="131"/>
      <c r="N68" s="132" t="s">
        <v>214</v>
      </c>
      <c r="O68" s="133"/>
    </row>
    <row r="69" spans="1:15" ht="18.75" customHeight="1">
      <c r="B69" s="130"/>
      <c r="C69" s="860"/>
      <c r="D69" s="860"/>
      <c r="E69" s="860"/>
      <c r="F69" s="860"/>
      <c r="G69" s="860"/>
      <c r="H69" s="793"/>
      <c r="I69" s="793"/>
      <c r="J69" s="793"/>
      <c r="K69" s="793"/>
      <c r="L69" s="131"/>
      <c r="M69" s="131"/>
      <c r="N69" s="132" t="s">
        <v>214</v>
      </c>
      <c r="O69" s="133"/>
    </row>
    <row r="70" spans="1:15" ht="18.75" customHeight="1">
      <c r="B70" s="130"/>
      <c r="C70" s="860"/>
      <c r="D70" s="860"/>
      <c r="E70" s="860"/>
      <c r="F70" s="860"/>
      <c r="G70" s="860"/>
      <c r="H70" s="793"/>
      <c r="I70" s="793"/>
      <c r="J70" s="793"/>
      <c r="K70" s="793"/>
      <c r="L70" s="131"/>
      <c r="M70" s="131"/>
      <c r="N70" s="132" t="s">
        <v>214</v>
      </c>
      <c r="O70" s="133"/>
    </row>
    <row r="71" spans="1:15" ht="18.75" customHeight="1">
      <c r="B71" s="130"/>
      <c r="C71" s="860"/>
      <c r="D71" s="860"/>
      <c r="E71" s="860"/>
      <c r="F71" s="860"/>
      <c r="G71" s="860"/>
      <c r="H71" s="793"/>
      <c r="I71" s="793"/>
      <c r="J71" s="793"/>
      <c r="K71" s="793"/>
      <c r="L71" s="131"/>
      <c r="M71" s="131"/>
      <c r="N71" s="132" t="s">
        <v>214</v>
      </c>
      <c r="O71" s="133"/>
    </row>
    <row r="72" spans="1:15" ht="18.75" customHeight="1">
      <c r="B72" s="130"/>
      <c r="C72" s="860"/>
      <c r="D72" s="860"/>
      <c r="E72" s="860"/>
      <c r="F72" s="860"/>
      <c r="G72" s="860"/>
      <c r="H72" s="793"/>
      <c r="I72" s="793"/>
      <c r="J72" s="793"/>
      <c r="K72" s="793"/>
      <c r="L72" s="131"/>
      <c r="M72" s="131"/>
      <c r="N72" s="132" t="s">
        <v>214</v>
      </c>
      <c r="O72" s="133"/>
    </row>
    <row r="73" spans="1:15" ht="18.75" customHeight="1">
      <c r="B73" s="130"/>
      <c r="C73" s="860"/>
      <c r="D73" s="860"/>
      <c r="E73" s="860"/>
      <c r="F73" s="860"/>
      <c r="G73" s="860"/>
      <c r="H73" s="793"/>
      <c r="I73" s="793"/>
      <c r="J73" s="793"/>
      <c r="K73" s="793"/>
      <c r="L73" s="131"/>
      <c r="M73" s="131"/>
      <c r="N73" s="132" t="s">
        <v>214</v>
      </c>
      <c r="O73" s="133"/>
    </row>
    <row r="74" spans="1:15" ht="18.75" customHeight="1">
      <c r="B74" s="130"/>
      <c r="C74" s="860"/>
      <c r="D74" s="860"/>
      <c r="E74" s="860"/>
      <c r="F74" s="860"/>
      <c r="G74" s="860"/>
      <c r="H74" s="793"/>
      <c r="I74" s="793"/>
      <c r="J74" s="793"/>
      <c r="K74" s="793"/>
      <c r="L74" s="131"/>
      <c r="M74" s="131"/>
      <c r="N74" s="132" t="s">
        <v>214</v>
      </c>
      <c r="O74" s="133"/>
    </row>
    <row r="75" spans="1:15" ht="18.75" customHeight="1">
      <c r="B75" s="130"/>
      <c r="C75" s="860"/>
      <c r="D75" s="860"/>
      <c r="E75" s="860"/>
      <c r="F75" s="860"/>
      <c r="G75" s="860"/>
      <c r="H75" s="793"/>
      <c r="I75" s="793"/>
      <c r="J75" s="793"/>
      <c r="K75" s="793"/>
      <c r="L75" s="131"/>
      <c r="M75" s="131"/>
      <c r="N75" s="132" t="s">
        <v>214</v>
      </c>
      <c r="O75" s="133"/>
    </row>
    <row r="76" spans="1:15" ht="18.75" customHeight="1">
      <c r="B76" s="130"/>
      <c r="C76" s="860"/>
      <c r="D76" s="860"/>
      <c r="E76" s="860"/>
      <c r="F76" s="860"/>
      <c r="G76" s="860"/>
      <c r="H76" s="793"/>
      <c r="I76" s="793"/>
      <c r="J76" s="793"/>
      <c r="K76" s="793"/>
      <c r="L76" s="131"/>
      <c r="M76" s="131"/>
      <c r="N76" s="132" t="s">
        <v>214</v>
      </c>
      <c r="O76" s="133"/>
    </row>
    <row r="77" spans="1:15" ht="18.75" customHeight="1">
      <c r="B77" s="130"/>
      <c r="C77" s="860"/>
      <c r="D77" s="860"/>
      <c r="E77" s="860"/>
      <c r="F77" s="860"/>
      <c r="G77" s="860"/>
      <c r="H77" s="793"/>
      <c r="I77" s="793"/>
      <c r="J77" s="793"/>
      <c r="K77" s="793"/>
      <c r="L77" s="131"/>
      <c r="M77" s="131"/>
      <c r="N77" s="132" t="s">
        <v>214</v>
      </c>
      <c r="O77" s="133"/>
    </row>
    <row r="78" spans="1:15" ht="18.75" customHeight="1">
      <c r="B78" s="130"/>
      <c r="C78" s="860"/>
      <c r="D78" s="860"/>
      <c r="E78" s="860"/>
      <c r="F78" s="860"/>
      <c r="G78" s="860"/>
      <c r="H78" s="793"/>
      <c r="I78" s="793"/>
      <c r="J78" s="793"/>
      <c r="K78" s="793"/>
      <c r="L78" s="131"/>
      <c r="M78" s="131"/>
      <c r="N78" s="132" t="s">
        <v>214</v>
      </c>
      <c r="O78" s="133"/>
    </row>
    <row r="79" spans="1:15" ht="18.75" customHeight="1">
      <c r="B79" s="130"/>
      <c r="C79" s="860"/>
      <c r="D79" s="860"/>
      <c r="E79" s="860"/>
      <c r="F79" s="860"/>
      <c r="G79" s="860"/>
      <c r="H79" s="793"/>
      <c r="I79" s="793"/>
      <c r="J79" s="793"/>
      <c r="K79" s="793"/>
      <c r="L79" s="131"/>
      <c r="M79" s="131"/>
      <c r="N79" s="132" t="s">
        <v>214</v>
      </c>
      <c r="O79" s="133"/>
    </row>
    <row r="80" spans="1:15">
      <c r="A80" s="19"/>
      <c r="B80" s="19"/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</row>
    <row r="82" spans="1:15" ht="24.75" customHeight="1">
      <c r="A82" s="108"/>
      <c r="B82" s="109" t="s">
        <v>721</v>
      </c>
      <c r="C82" s="119"/>
      <c r="D82" s="119"/>
      <c r="E82" s="119"/>
      <c r="F82" s="119"/>
      <c r="G82" s="119"/>
      <c r="H82" s="119"/>
      <c r="I82" s="119"/>
      <c r="J82" s="119"/>
      <c r="K82" s="128"/>
      <c r="L82" s="119"/>
      <c r="M82" s="119"/>
      <c r="N82" s="119"/>
      <c r="O82" s="119"/>
    </row>
    <row r="83" spans="1:15">
      <c r="B83" s="14" t="s">
        <v>722</v>
      </c>
      <c r="K83" s="126"/>
    </row>
    <row r="84" spans="1:15">
      <c r="B84" s="120" t="s">
        <v>699</v>
      </c>
    </row>
    <row r="85" spans="1:15" ht="15" customHeight="1"/>
    <row r="86" spans="1:15" ht="18.75" customHeight="1">
      <c r="B86" s="84" t="s">
        <v>723</v>
      </c>
    </row>
    <row r="87" spans="1:15" ht="33" customHeight="1">
      <c r="B87" s="129" t="s">
        <v>717</v>
      </c>
      <c r="C87" s="844" t="s">
        <v>718</v>
      </c>
      <c r="D87" s="845"/>
      <c r="E87" s="845"/>
      <c r="F87" s="845"/>
      <c r="G87" s="846"/>
      <c r="H87" s="857" t="s">
        <v>719</v>
      </c>
      <c r="I87" s="858"/>
      <c r="J87" s="858"/>
      <c r="K87" s="859"/>
      <c r="L87" s="129" t="s">
        <v>720</v>
      </c>
      <c r="M87" s="129" t="s">
        <v>323</v>
      </c>
      <c r="N87" s="129" t="s">
        <v>78</v>
      </c>
    </row>
    <row r="88" spans="1:15" ht="18.75" customHeight="1">
      <c r="B88" s="130"/>
      <c r="C88" s="860"/>
      <c r="D88" s="860"/>
      <c r="E88" s="860"/>
      <c r="F88" s="860"/>
      <c r="G88" s="860"/>
      <c r="H88" s="793"/>
      <c r="I88" s="793"/>
      <c r="J88" s="793"/>
      <c r="K88" s="793"/>
      <c r="L88" s="131"/>
      <c r="M88" s="131"/>
      <c r="N88" s="132" t="s">
        <v>214</v>
      </c>
    </row>
    <row r="89" spans="1:15" ht="18.75" customHeight="1">
      <c r="B89" s="130"/>
      <c r="C89" s="860"/>
      <c r="D89" s="860"/>
      <c r="E89" s="860"/>
      <c r="F89" s="860"/>
      <c r="G89" s="860"/>
      <c r="H89" s="793"/>
      <c r="I89" s="793"/>
      <c r="J89" s="793"/>
      <c r="K89" s="793"/>
      <c r="L89" s="131"/>
      <c r="M89" s="131"/>
      <c r="N89" s="132" t="s">
        <v>214</v>
      </c>
    </row>
    <row r="90" spans="1:15" ht="18.75" customHeight="1">
      <c r="B90" s="130"/>
      <c r="C90" s="860"/>
      <c r="D90" s="860"/>
      <c r="E90" s="860"/>
      <c r="F90" s="860"/>
      <c r="G90" s="860"/>
      <c r="H90" s="793"/>
      <c r="I90" s="793"/>
      <c r="J90" s="793"/>
      <c r="K90" s="793"/>
      <c r="L90" s="131"/>
      <c r="M90" s="131"/>
      <c r="N90" s="132" t="s">
        <v>214</v>
      </c>
    </row>
    <row r="91" spans="1:15" ht="18.75" customHeight="1">
      <c r="B91" s="130"/>
      <c r="C91" s="860"/>
      <c r="D91" s="860"/>
      <c r="E91" s="860"/>
      <c r="F91" s="860"/>
      <c r="G91" s="860"/>
      <c r="H91" s="793"/>
      <c r="I91" s="793"/>
      <c r="J91" s="793"/>
      <c r="K91" s="793"/>
      <c r="L91" s="131"/>
      <c r="M91" s="131"/>
      <c r="N91" s="132" t="s">
        <v>214</v>
      </c>
    </row>
    <row r="92" spans="1:15" ht="18.75" customHeight="1">
      <c r="B92" s="130"/>
      <c r="C92" s="860"/>
      <c r="D92" s="860"/>
      <c r="E92" s="860"/>
      <c r="F92" s="860"/>
      <c r="G92" s="860"/>
      <c r="H92" s="793"/>
      <c r="I92" s="793"/>
      <c r="J92" s="793"/>
      <c r="K92" s="793"/>
      <c r="L92" s="131"/>
      <c r="M92" s="131"/>
      <c r="N92" s="132" t="s">
        <v>214</v>
      </c>
    </row>
    <row r="93" spans="1:15" ht="18.75" customHeight="1">
      <c r="B93" s="130"/>
      <c r="C93" s="860"/>
      <c r="D93" s="860"/>
      <c r="E93" s="860"/>
      <c r="F93" s="860"/>
      <c r="G93" s="860"/>
      <c r="H93" s="793"/>
      <c r="I93" s="793"/>
      <c r="J93" s="793"/>
      <c r="K93" s="793"/>
      <c r="L93" s="131"/>
      <c r="M93" s="131"/>
      <c r="N93" s="132" t="s">
        <v>214</v>
      </c>
    </row>
    <row r="94" spans="1:15" ht="18.75" customHeight="1">
      <c r="B94" s="130"/>
      <c r="C94" s="860"/>
      <c r="D94" s="860"/>
      <c r="E94" s="860"/>
      <c r="F94" s="860"/>
      <c r="G94" s="860"/>
      <c r="H94" s="793"/>
      <c r="I94" s="793"/>
      <c r="J94" s="793"/>
      <c r="K94" s="793"/>
      <c r="L94" s="131"/>
      <c r="M94" s="131"/>
      <c r="N94" s="132" t="s">
        <v>214</v>
      </c>
    </row>
    <row r="95" spans="1:15" ht="18.75" customHeight="1">
      <c r="B95" s="130"/>
      <c r="C95" s="860"/>
      <c r="D95" s="860"/>
      <c r="E95" s="860"/>
      <c r="F95" s="860"/>
      <c r="G95" s="860"/>
      <c r="H95" s="793"/>
      <c r="I95" s="793"/>
      <c r="J95" s="793"/>
      <c r="K95" s="793"/>
      <c r="L95" s="131"/>
      <c r="M95" s="131"/>
      <c r="N95" s="132" t="s">
        <v>214</v>
      </c>
    </row>
    <row r="96" spans="1:15" ht="18.75" customHeight="1">
      <c r="B96" s="130"/>
      <c r="C96" s="860"/>
      <c r="D96" s="860"/>
      <c r="E96" s="860"/>
      <c r="F96" s="860"/>
      <c r="G96" s="860"/>
      <c r="H96" s="793"/>
      <c r="I96" s="793"/>
      <c r="J96" s="793"/>
      <c r="K96" s="793"/>
      <c r="L96" s="131"/>
      <c r="M96" s="131"/>
      <c r="N96" s="132" t="s">
        <v>214</v>
      </c>
    </row>
    <row r="97" spans="2:14" ht="18.75" customHeight="1">
      <c r="B97" s="130"/>
      <c r="C97" s="860"/>
      <c r="D97" s="860"/>
      <c r="E97" s="860"/>
      <c r="F97" s="860"/>
      <c r="G97" s="860"/>
      <c r="H97" s="793"/>
      <c r="I97" s="793"/>
      <c r="J97" s="793"/>
      <c r="K97" s="793"/>
      <c r="L97" s="131"/>
      <c r="M97" s="131"/>
      <c r="N97" s="132" t="s">
        <v>214</v>
      </c>
    </row>
    <row r="98" spans="2:14" ht="18.75" customHeight="1">
      <c r="B98" s="130"/>
      <c r="C98" s="860"/>
      <c r="D98" s="860"/>
      <c r="E98" s="860"/>
      <c r="F98" s="860"/>
      <c r="G98" s="860"/>
      <c r="H98" s="793"/>
      <c r="I98" s="793"/>
      <c r="J98" s="793"/>
      <c r="K98" s="793"/>
      <c r="L98" s="131"/>
      <c r="M98" s="131"/>
      <c r="N98" s="132" t="s">
        <v>214</v>
      </c>
    </row>
    <row r="99" spans="2:14" ht="18.75" customHeight="1">
      <c r="B99" s="130"/>
      <c r="C99" s="860"/>
      <c r="D99" s="860"/>
      <c r="E99" s="860"/>
      <c r="F99" s="860"/>
      <c r="G99" s="860"/>
      <c r="H99" s="793"/>
      <c r="I99" s="793"/>
      <c r="J99" s="793"/>
      <c r="K99" s="793"/>
      <c r="L99" s="131"/>
      <c r="M99" s="131"/>
      <c r="N99" s="132" t="s">
        <v>214</v>
      </c>
    </row>
    <row r="100" spans="2:14" ht="18.75" customHeight="1">
      <c r="B100" s="130"/>
      <c r="C100" s="860"/>
      <c r="D100" s="860"/>
      <c r="E100" s="860"/>
      <c r="F100" s="860"/>
      <c r="G100" s="860"/>
      <c r="H100" s="793"/>
      <c r="I100" s="793"/>
      <c r="J100" s="793"/>
      <c r="K100" s="793"/>
      <c r="L100" s="131"/>
      <c r="M100" s="131"/>
      <c r="N100" s="132" t="s">
        <v>214</v>
      </c>
    </row>
    <row r="101" spans="2:14" ht="18.75" customHeight="1">
      <c r="B101" s="130"/>
      <c r="C101" s="860"/>
      <c r="D101" s="860"/>
      <c r="E101" s="860"/>
      <c r="F101" s="860"/>
      <c r="G101" s="860"/>
      <c r="H101" s="793"/>
      <c r="I101" s="793"/>
      <c r="J101" s="793"/>
      <c r="K101" s="793"/>
      <c r="L101" s="131"/>
      <c r="M101" s="131"/>
      <c r="N101" s="132" t="s">
        <v>214</v>
      </c>
    </row>
    <row r="102" spans="2:14" ht="18.75" customHeight="1">
      <c r="B102" s="130"/>
      <c r="C102" s="860"/>
      <c r="D102" s="860"/>
      <c r="E102" s="860"/>
      <c r="F102" s="860"/>
      <c r="G102" s="860"/>
      <c r="H102" s="793"/>
      <c r="I102" s="793"/>
      <c r="J102" s="793"/>
      <c r="K102" s="793"/>
      <c r="L102" s="131"/>
      <c r="M102" s="131"/>
      <c r="N102" s="132" t="s">
        <v>214</v>
      </c>
    </row>
    <row r="103" spans="2:14" ht="18.75" customHeight="1">
      <c r="B103" s="130"/>
      <c r="C103" s="860"/>
      <c r="D103" s="860"/>
      <c r="E103" s="860"/>
      <c r="F103" s="860"/>
      <c r="G103" s="860"/>
      <c r="H103" s="793"/>
      <c r="I103" s="793"/>
      <c r="J103" s="793"/>
      <c r="K103" s="793"/>
      <c r="L103" s="131"/>
      <c r="M103" s="131"/>
      <c r="N103" s="132" t="s">
        <v>214</v>
      </c>
    </row>
    <row r="104" spans="2:14" ht="18.75" customHeight="1">
      <c r="B104" s="130"/>
      <c r="C104" s="860"/>
      <c r="D104" s="860"/>
      <c r="E104" s="860"/>
      <c r="F104" s="860"/>
      <c r="G104" s="860"/>
      <c r="H104" s="793"/>
      <c r="I104" s="793"/>
      <c r="J104" s="793"/>
      <c r="K104" s="793"/>
      <c r="L104" s="131"/>
      <c r="M104" s="131"/>
      <c r="N104" s="132" t="s">
        <v>214</v>
      </c>
    </row>
    <row r="105" spans="2:14" ht="18.75" customHeight="1">
      <c r="B105" s="130"/>
      <c r="C105" s="860"/>
      <c r="D105" s="860"/>
      <c r="E105" s="860"/>
      <c r="F105" s="860"/>
      <c r="G105" s="860"/>
      <c r="H105" s="793"/>
      <c r="I105" s="793"/>
      <c r="J105" s="793"/>
      <c r="K105" s="793"/>
      <c r="L105" s="131"/>
      <c r="M105" s="131"/>
      <c r="N105" s="132" t="s">
        <v>214</v>
      </c>
    </row>
    <row r="106" spans="2:14" ht="18.75" customHeight="1">
      <c r="B106" s="130"/>
      <c r="C106" s="860"/>
      <c r="D106" s="860"/>
      <c r="E106" s="860"/>
      <c r="F106" s="860"/>
      <c r="G106" s="860"/>
      <c r="H106" s="793"/>
      <c r="I106" s="793"/>
      <c r="J106" s="793"/>
      <c r="K106" s="793"/>
      <c r="L106" s="131"/>
      <c r="M106" s="131"/>
      <c r="N106" s="132" t="s">
        <v>214</v>
      </c>
    </row>
    <row r="107" spans="2:14" ht="18.75" customHeight="1">
      <c r="B107" s="130"/>
      <c r="C107" s="860"/>
      <c r="D107" s="860"/>
      <c r="E107" s="860"/>
      <c r="F107" s="860"/>
      <c r="G107" s="860"/>
      <c r="H107" s="793"/>
      <c r="I107" s="793"/>
      <c r="J107" s="793"/>
      <c r="K107" s="793"/>
      <c r="L107" s="131"/>
      <c r="M107" s="131"/>
      <c r="N107" s="132" t="s">
        <v>214</v>
      </c>
    </row>
    <row r="108" spans="2:14" ht="18.75" customHeight="1">
      <c r="B108" s="130"/>
      <c r="C108" s="860"/>
      <c r="D108" s="860"/>
      <c r="E108" s="860"/>
      <c r="F108" s="860"/>
      <c r="G108" s="860"/>
      <c r="H108" s="793"/>
      <c r="I108" s="793"/>
      <c r="J108" s="793"/>
      <c r="K108" s="793"/>
      <c r="L108" s="131"/>
      <c r="M108" s="131"/>
      <c r="N108" s="132" t="s">
        <v>214</v>
      </c>
    </row>
    <row r="109" spans="2:14" ht="18.75" customHeight="1">
      <c r="B109" s="130"/>
      <c r="C109" s="860"/>
      <c r="D109" s="860"/>
      <c r="E109" s="860"/>
      <c r="F109" s="860"/>
      <c r="G109" s="860"/>
      <c r="H109" s="793"/>
      <c r="I109" s="793"/>
      <c r="J109" s="793"/>
      <c r="K109" s="793"/>
      <c r="L109" s="131"/>
      <c r="M109" s="131"/>
      <c r="N109" s="132" t="s">
        <v>214</v>
      </c>
    </row>
    <row r="110" spans="2:14" ht="18.75" customHeight="1">
      <c r="B110" s="130"/>
      <c r="C110" s="860"/>
      <c r="D110" s="860"/>
      <c r="E110" s="860"/>
      <c r="F110" s="860"/>
      <c r="G110" s="860"/>
      <c r="H110" s="793"/>
      <c r="I110" s="793"/>
      <c r="J110" s="793"/>
      <c r="K110" s="793"/>
      <c r="L110" s="131"/>
      <c r="M110" s="131"/>
      <c r="N110" s="132" t="s">
        <v>214</v>
      </c>
    </row>
    <row r="111" spans="2:14" ht="18.75" customHeight="1">
      <c r="B111" s="130"/>
      <c r="C111" s="860"/>
      <c r="D111" s="860"/>
      <c r="E111" s="860"/>
      <c r="F111" s="860"/>
      <c r="G111" s="860"/>
      <c r="H111" s="793"/>
      <c r="I111" s="793"/>
      <c r="J111" s="793"/>
      <c r="K111" s="793"/>
      <c r="L111" s="131"/>
      <c r="M111" s="131"/>
      <c r="N111" s="132" t="s">
        <v>214</v>
      </c>
    </row>
    <row r="112" spans="2:14" ht="18.75" customHeight="1">
      <c r="B112" s="130"/>
      <c r="C112" s="860"/>
      <c r="D112" s="860"/>
      <c r="E112" s="860"/>
      <c r="F112" s="860"/>
      <c r="G112" s="860"/>
      <c r="H112" s="793"/>
      <c r="I112" s="793"/>
      <c r="J112" s="793"/>
      <c r="K112" s="793"/>
      <c r="L112" s="131"/>
      <c r="M112" s="131"/>
      <c r="N112" s="132" t="s">
        <v>214</v>
      </c>
    </row>
    <row r="113" spans="1:17" ht="18.75" customHeight="1">
      <c r="B113" s="130"/>
      <c r="C113" s="860"/>
      <c r="D113" s="860"/>
      <c r="E113" s="860"/>
      <c r="F113" s="860"/>
      <c r="G113" s="860"/>
      <c r="H113" s="793"/>
      <c r="I113" s="793"/>
      <c r="J113" s="793"/>
      <c r="K113" s="793"/>
      <c r="L113" s="131"/>
      <c r="M113" s="131"/>
      <c r="N113" s="132" t="s">
        <v>214</v>
      </c>
    </row>
    <row r="114" spans="1:17" ht="18.75" customHeight="1">
      <c r="B114" s="130"/>
      <c r="C114" s="860"/>
      <c r="D114" s="860"/>
      <c r="E114" s="860"/>
      <c r="F114" s="860"/>
      <c r="G114" s="860"/>
      <c r="H114" s="793"/>
      <c r="I114" s="793"/>
      <c r="J114" s="793"/>
      <c r="K114" s="793"/>
      <c r="L114" s="131"/>
      <c r="M114" s="131"/>
      <c r="N114" s="132" t="s">
        <v>214</v>
      </c>
    </row>
    <row r="115" spans="1:17" ht="18.75" customHeight="1">
      <c r="B115" s="130"/>
      <c r="C115" s="860"/>
      <c r="D115" s="860"/>
      <c r="E115" s="860"/>
      <c r="F115" s="860"/>
      <c r="G115" s="860"/>
      <c r="H115" s="793"/>
      <c r="I115" s="793"/>
      <c r="J115" s="793"/>
      <c r="K115" s="793"/>
      <c r="L115" s="131"/>
      <c r="M115" s="131"/>
      <c r="N115" s="132" t="s">
        <v>214</v>
      </c>
    </row>
    <row r="116" spans="1:17" ht="18.75" customHeight="1">
      <c r="B116" s="130"/>
      <c r="C116" s="860"/>
      <c r="D116" s="860"/>
      <c r="E116" s="860"/>
      <c r="F116" s="860"/>
      <c r="G116" s="860"/>
      <c r="H116" s="793"/>
      <c r="I116" s="793"/>
      <c r="J116" s="793"/>
      <c r="K116" s="793"/>
      <c r="L116" s="131"/>
      <c r="M116" s="131"/>
      <c r="N116" s="132" t="s">
        <v>214</v>
      </c>
    </row>
    <row r="117" spans="1:17" ht="18.75" customHeight="1">
      <c r="B117" s="130"/>
      <c r="C117" s="860"/>
      <c r="D117" s="860"/>
      <c r="E117" s="860"/>
      <c r="F117" s="860"/>
      <c r="G117" s="860"/>
      <c r="H117" s="793"/>
      <c r="I117" s="793"/>
      <c r="J117" s="793"/>
      <c r="K117" s="793"/>
      <c r="L117" s="131"/>
      <c r="M117" s="131"/>
      <c r="N117" s="132" t="s">
        <v>214</v>
      </c>
    </row>
    <row r="118" spans="1:17" ht="18.75" customHeight="1">
      <c r="B118" s="130"/>
      <c r="C118" s="860"/>
      <c r="D118" s="860"/>
      <c r="E118" s="860"/>
      <c r="F118" s="860"/>
      <c r="G118" s="860"/>
      <c r="H118" s="793"/>
      <c r="I118" s="793"/>
      <c r="J118" s="793"/>
      <c r="K118" s="793"/>
      <c r="L118" s="131"/>
      <c r="M118" s="131"/>
      <c r="N118" s="132" t="s">
        <v>214</v>
      </c>
    </row>
    <row r="120" spans="1:17" ht="24" customHeight="1">
      <c r="A120" s="108"/>
      <c r="B120" s="109" t="s">
        <v>724</v>
      </c>
      <c r="C120" s="111"/>
      <c r="D120" s="110"/>
      <c r="E120" s="110"/>
      <c r="F120" s="110"/>
      <c r="G120" s="110"/>
      <c r="H120" s="110"/>
      <c r="I120" s="110"/>
      <c r="J120" s="110"/>
      <c r="K120" s="110"/>
      <c r="L120" s="110"/>
      <c r="M120" s="110"/>
      <c r="N120" s="110"/>
      <c r="O120" s="110"/>
    </row>
    <row r="121" spans="1:17">
      <c r="B121" s="120" t="s">
        <v>699</v>
      </c>
      <c r="I121" s="126"/>
    </row>
    <row r="123" spans="1:17" ht="15.75">
      <c r="B123" s="84" t="s">
        <v>725</v>
      </c>
    </row>
    <row r="124" spans="1:17" ht="152.25" customHeight="1">
      <c r="B124" s="134" t="s">
        <v>43</v>
      </c>
      <c r="C124" s="672" t="s">
        <v>262</v>
      </c>
      <c r="D124" s="673"/>
      <c r="E124" s="672" t="s">
        <v>263</v>
      </c>
      <c r="F124" s="674"/>
      <c r="G124" s="673"/>
      <c r="H124" s="672" t="s">
        <v>264</v>
      </c>
      <c r="I124" s="674"/>
      <c r="J124" s="674"/>
      <c r="K124" s="674"/>
      <c r="L124" s="674"/>
      <c r="M124" s="674"/>
      <c r="N124" s="674"/>
      <c r="O124" s="674"/>
      <c r="P124" s="674"/>
      <c r="Q124" s="673"/>
    </row>
    <row r="125" spans="1:17" ht="87.75" customHeight="1">
      <c r="B125" s="135">
        <v>1</v>
      </c>
      <c r="C125" s="861" t="s">
        <v>726</v>
      </c>
      <c r="D125" s="861"/>
      <c r="E125" s="862"/>
      <c r="F125" s="863"/>
      <c r="G125" s="864"/>
      <c r="H125" s="860" t="s">
        <v>727</v>
      </c>
      <c r="I125" s="860"/>
      <c r="J125" s="860"/>
      <c r="K125" s="860"/>
      <c r="L125" s="860"/>
      <c r="M125" s="860"/>
      <c r="N125" s="860"/>
      <c r="O125" s="860"/>
      <c r="P125" s="860"/>
      <c r="Q125" s="860"/>
    </row>
    <row r="126" spans="1:17" ht="172.5" customHeight="1">
      <c r="B126" s="135">
        <v>2</v>
      </c>
      <c r="C126" s="861" t="s">
        <v>728</v>
      </c>
      <c r="D126" s="861"/>
      <c r="E126" s="862"/>
      <c r="F126" s="863"/>
      <c r="G126" s="864"/>
      <c r="H126" s="860" t="s">
        <v>729</v>
      </c>
      <c r="I126" s="860"/>
      <c r="J126" s="860"/>
      <c r="K126" s="860"/>
      <c r="L126" s="860"/>
      <c r="M126" s="860"/>
      <c r="N126" s="860"/>
      <c r="O126" s="860"/>
      <c r="P126" s="860"/>
      <c r="Q126" s="860"/>
    </row>
    <row r="127" spans="1:17" ht="30" customHeight="1">
      <c r="B127" s="125">
        <v>3</v>
      </c>
      <c r="C127" s="675"/>
      <c r="D127" s="675"/>
      <c r="E127" s="695"/>
      <c r="F127" s="696"/>
      <c r="G127" s="697"/>
      <c r="H127" s="675"/>
      <c r="I127" s="675"/>
      <c r="J127" s="675"/>
      <c r="K127" s="675"/>
      <c r="L127" s="675"/>
      <c r="M127" s="675"/>
      <c r="N127" s="675"/>
      <c r="O127" s="675"/>
      <c r="P127" s="675"/>
      <c r="Q127" s="675"/>
    </row>
    <row r="128" spans="1:17" ht="30" customHeight="1">
      <c r="B128" s="125">
        <v>4</v>
      </c>
      <c r="C128" s="675"/>
      <c r="D128" s="675"/>
      <c r="E128" s="695"/>
      <c r="F128" s="696"/>
      <c r="G128" s="697"/>
      <c r="H128" s="675"/>
      <c r="I128" s="675"/>
      <c r="J128" s="675"/>
      <c r="K128" s="675"/>
      <c r="L128" s="675"/>
      <c r="M128" s="675"/>
      <c r="N128" s="675"/>
      <c r="O128" s="675"/>
      <c r="P128" s="675"/>
      <c r="Q128" s="675"/>
    </row>
    <row r="129" spans="2:17" ht="30" customHeight="1">
      <c r="B129" s="125">
        <v>5</v>
      </c>
      <c r="C129" s="675"/>
      <c r="D129" s="675"/>
      <c r="E129" s="695"/>
      <c r="F129" s="696"/>
      <c r="G129" s="697"/>
      <c r="H129" s="675"/>
      <c r="I129" s="675"/>
      <c r="J129" s="675"/>
      <c r="K129" s="675"/>
      <c r="L129" s="675"/>
      <c r="M129" s="675"/>
      <c r="N129" s="675"/>
      <c r="O129" s="675"/>
      <c r="P129" s="675"/>
      <c r="Q129" s="675"/>
    </row>
    <row r="130" spans="2:17" ht="30" customHeight="1">
      <c r="B130" s="125">
        <v>6</v>
      </c>
      <c r="C130" s="675"/>
      <c r="D130" s="675"/>
      <c r="E130" s="695"/>
      <c r="F130" s="696"/>
      <c r="G130" s="697"/>
      <c r="H130" s="675"/>
      <c r="I130" s="675"/>
      <c r="J130" s="675"/>
      <c r="K130" s="675"/>
      <c r="L130" s="675"/>
      <c r="M130" s="675"/>
      <c r="N130" s="675"/>
      <c r="O130" s="675"/>
      <c r="P130" s="675"/>
      <c r="Q130" s="675"/>
    </row>
    <row r="131" spans="2:17" ht="30" customHeight="1">
      <c r="B131" s="125">
        <v>7</v>
      </c>
      <c r="C131" s="675"/>
      <c r="D131" s="675"/>
      <c r="E131" s="695"/>
      <c r="F131" s="696"/>
      <c r="G131" s="697"/>
      <c r="H131" s="675"/>
      <c r="I131" s="675"/>
      <c r="J131" s="675"/>
      <c r="K131" s="675"/>
      <c r="L131" s="675"/>
      <c r="M131" s="675"/>
      <c r="N131" s="675"/>
      <c r="O131" s="675"/>
      <c r="P131" s="675"/>
      <c r="Q131" s="675"/>
    </row>
    <row r="132" spans="2:17" ht="30" customHeight="1">
      <c r="B132" s="125">
        <v>8</v>
      </c>
      <c r="C132" s="675"/>
      <c r="D132" s="675"/>
      <c r="E132" s="695"/>
      <c r="F132" s="696"/>
      <c r="G132" s="697"/>
      <c r="H132" s="675"/>
      <c r="I132" s="675"/>
      <c r="J132" s="675"/>
      <c r="K132" s="675"/>
      <c r="L132" s="675"/>
      <c r="M132" s="675"/>
      <c r="N132" s="675"/>
      <c r="O132" s="675"/>
      <c r="P132" s="675"/>
      <c r="Q132" s="675"/>
    </row>
    <row r="133" spans="2:17" ht="30" customHeight="1">
      <c r="B133" s="125">
        <v>9</v>
      </c>
      <c r="C133" s="675"/>
      <c r="D133" s="675"/>
      <c r="E133" s="695"/>
      <c r="F133" s="696"/>
      <c r="G133" s="697"/>
      <c r="H133" s="675"/>
      <c r="I133" s="675"/>
      <c r="J133" s="675"/>
      <c r="K133" s="675"/>
      <c r="L133" s="675"/>
      <c r="M133" s="675"/>
      <c r="N133" s="675"/>
      <c r="O133" s="675"/>
      <c r="P133" s="675"/>
      <c r="Q133" s="675"/>
    </row>
    <row r="134" spans="2:17" ht="30" customHeight="1">
      <c r="B134" s="125">
        <v>10</v>
      </c>
      <c r="C134" s="675"/>
      <c r="D134" s="675"/>
      <c r="E134" s="695"/>
      <c r="F134" s="696"/>
      <c r="G134" s="697"/>
      <c r="H134" s="675"/>
      <c r="I134" s="675"/>
      <c r="J134" s="675"/>
      <c r="K134" s="675"/>
      <c r="L134" s="675"/>
      <c r="M134" s="675"/>
      <c r="N134" s="675"/>
      <c r="O134" s="675"/>
      <c r="P134" s="675"/>
      <c r="Q134" s="675"/>
    </row>
    <row r="135" spans="2:17" ht="30" customHeight="1">
      <c r="B135" s="125">
        <v>11</v>
      </c>
      <c r="C135" s="675"/>
      <c r="D135" s="675"/>
      <c r="E135" s="695"/>
      <c r="F135" s="696"/>
      <c r="G135" s="697"/>
      <c r="H135" s="675"/>
      <c r="I135" s="675"/>
      <c r="J135" s="675"/>
      <c r="K135" s="675"/>
      <c r="L135" s="675"/>
      <c r="M135" s="675"/>
      <c r="N135" s="675"/>
      <c r="O135" s="675"/>
      <c r="P135" s="675"/>
      <c r="Q135" s="675"/>
    </row>
    <row r="136" spans="2:17" ht="30" customHeight="1">
      <c r="B136" s="125">
        <v>12</v>
      </c>
      <c r="C136" s="675"/>
      <c r="D136" s="675"/>
      <c r="E136" s="695"/>
      <c r="F136" s="696"/>
      <c r="G136" s="697"/>
      <c r="H136" s="675"/>
      <c r="I136" s="675"/>
      <c r="J136" s="675"/>
      <c r="K136" s="675"/>
      <c r="L136" s="675"/>
      <c r="M136" s="675"/>
      <c r="N136" s="675"/>
      <c r="O136" s="675"/>
      <c r="P136" s="675"/>
      <c r="Q136" s="675"/>
    </row>
    <row r="137" spans="2:17" ht="30" customHeight="1">
      <c r="B137" s="125">
        <v>13</v>
      </c>
      <c r="C137" s="675"/>
      <c r="D137" s="675"/>
      <c r="E137" s="695"/>
      <c r="F137" s="696"/>
      <c r="G137" s="697"/>
      <c r="H137" s="675"/>
      <c r="I137" s="675"/>
      <c r="J137" s="675"/>
      <c r="K137" s="675"/>
      <c r="L137" s="675"/>
      <c r="M137" s="675"/>
      <c r="N137" s="675"/>
      <c r="O137" s="675"/>
      <c r="P137" s="675"/>
      <c r="Q137" s="675"/>
    </row>
    <row r="138" spans="2:17" ht="30" customHeight="1">
      <c r="B138" s="125">
        <v>14</v>
      </c>
      <c r="C138" s="675"/>
      <c r="D138" s="675"/>
      <c r="E138" s="695"/>
      <c r="F138" s="696"/>
      <c r="G138" s="697"/>
      <c r="H138" s="675"/>
      <c r="I138" s="675"/>
      <c r="J138" s="675"/>
      <c r="K138" s="675"/>
      <c r="L138" s="675"/>
      <c r="M138" s="675"/>
      <c r="N138" s="675"/>
      <c r="O138" s="675"/>
      <c r="P138" s="675"/>
      <c r="Q138" s="675"/>
    </row>
    <row r="139" spans="2:17" ht="30" customHeight="1">
      <c r="B139" s="125">
        <v>15</v>
      </c>
      <c r="C139" s="675"/>
      <c r="D139" s="675"/>
      <c r="E139" s="695"/>
      <c r="F139" s="696"/>
      <c r="G139" s="697"/>
      <c r="H139" s="675"/>
      <c r="I139" s="675"/>
      <c r="J139" s="675"/>
      <c r="K139" s="675"/>
      <c r="L139" s="675"/>
      <c r="M139" s="675"/>
      <c r="N139" s="675"/>
      <c r="O139" s="675"/>
      <c r="P139" s="675"/>
      <c r="Q139" s="675"/>
    </row>
    <row r="140" spans="2:17" ht="30" customHeight="1">
      <c r="B140" s="125">
        <v>16</v>
      </c>
      <c r="C140" s="675"/>
      <c r="D140" s="675"/>
      <c r="E140" s="695"/>
      <c r="F140" s="696"/>
      <c r="G140" s="697"/>
      <c r="H140" s="675"/>
      <c r="I140" s="675"/>
      <c r="J140" s="675"/>
      <c r="K140" s="675"/>
      <c r="L140" s="675"/>
      <c r="M140" s="675"/>
      <c r="N140" s="675"/>
      <c r="O140" s="675"/>
      <c r="P140" s="675"/>
      <c r="Q140" s="675"/>
    </row>
    <row r="141" spans="2:17" ht="30" customHeight="1">
      <c r="B141" s="125">
        <v>17</v>
      </c>
      <c r="C141" s="675"/>
      <c r="D141" s="675"/>
      <c r="E141" s="695"/>
      <c r="F141" s="696"/>
      <c r="G141" s="697"/>
      <c r="H141" s="675"/>
      <c r="I141" s="675"/>
      <c r="J141" s="675"/>
      <c r="K141" s="675"/>
      <c r="L141" s="675"/>
      <c r="M141" s="675"/>
      <c r="N141" s="675"/>
      <c r="O141" s="675"/>
      <c r="P141" s="675"/>
      <c r="Q141" s="675"/>
    </row>
    <row r="142" spans="2:17" ht="30" customHeight="1">
      <c r="B142" s="125">
        <v>18</v>
      </c>
      <c r="C142" s="675"/>
      <c r="D142" s="675"/>
      <c r="E142" s="695"/>
      <c r="F142" s="696"/>
      <c r="G142" s="697"/>
      <c r="H142" s="675"/>
      <c r="I142" s="675"/>
      <c r="J142" s="675"/>
      <c r="K142" s="675"/>
      <c r="L142" s="675"/>
      <c r="M142" s="675"/>
      <c r="N142" s="675"/>
      <c r="O142" s="675"/>
      <c r="P142" s="675"/>
      <c r="Q142" s="675"/>
    </row>
    <row r="143" spans="2:17" ht="30" customHeight="1">
      <c r="B143" s="125">
        <v>19</v>
      </c>
      <c r="C143" s="675"/>
      <c r="D143" s="675"/>
      <c r="E143" s="695"/>
      <c r="F143" s="696"/>
      <c r="G143" s="697"/>
      <c r="H143" s="675"/>
      <c r="I143" s="675"/>
      <c r="J143" s="675"/>
      <c r="K143" s="675"/>
      <c r="L143" s="675"/>
      <c r="M143" s="675"/>
      <c r="N143" s="675"/>
      <c r="O143" s="675"/>
      <c r="P143" s="675"/>
      <c r="Q143" s="675"/>
    </row>
    <row r="144" spans="2:17" ht="30" customHeight="1">
      <c r="B144" s="125">
        <v>20</v>
      </c>
      <c r="C144" s="675"/>
      <c r="D144" s="675"/>
      <c r="E144" s="695"/>
      <c r="F144" s="696"/>
      <c r="G144" s="697"/>
      <c r="H144" s="675"/>
      <c r="I144" s="675"/>
      <c r="J144" s="675"/>
      <c r="K144" s="675"/>
      <c r="L144" s="675"/>
      <c r="M144" s="675"/>
      <c r="N144" s="675"/>
      <c r="O144" s="675"/>
      <c r="P144" s="675"/>
      <c r="Q144" s="675"/>
    </row>
    <row r="145" spans="2:17" ht="30" customHeight="1">
      <c r="B145" s="125">
        <v>21</v>
      </c>
      <c r="C145" s="675"/>
      <c r="D145" s="675"/>
      <c r="E145" s="695"/>
      <c r="F145" s="696"/>
      <c r="G145" s="697"/>
      <c r="H145" s="675"/>
      <c r="I145" s="675"/>
      <c r="J145" s="675"/>
      <c r="K145" s="675"/>
      <c r="L145" s="675"/>
      <c r="M145" s="675"/>
      <c r="N145" s="675"/>
      <c r="O145" s="675"/>
      <c r="P145" s="675"/>
      <c r="Q145" s="675"/>
    </row>
    <row r="146" spans="2:17" ht="30" customHeight="1">
      <c r="B146" s="125">
        <v>22</v>
      </c>
      <c r="C146" s="675"/>
      <c r="D146" s="675"/>
      <c r="E146" s="695"/>
      <c r="F146" s="696"/>
      <c r="G146" s="697"/>
      <c r="H146" s="675"/>
      <c r="I146" s="675"/>
      <c r="J146" s="675"/>
      <c r="K146" s="675"/>
      <c r="L146" s="675"/>
      <c r="M146" s="675"/>
      <c r="N146" s="675"/>
      <c r="O146" s="675"/>
      <c r="P146" s="675"/>
      <c r="Q146" s="675"/>
    </row>
    <row r="147" spans="2:17" ht="30" customHeight="1">
      <c r="B147" s="125">
        <v>23</v>
      </c>
      <c r="C147" s="675"/>
      <c r="D147" s="675"/>
      <c r="E147" s="695"/>
      <c r="F147" s="696"/>
      <c r="G147" s="697"/>
      <c r="H147" s="675"/>
      <c r="I147" s="675"/>
      <c r="J147" s="675"/>
      <c r="K147" s="675"/>
      <c r="L147" s="675"/>
      <c r="M147" s="675"/>
      <c r="N147" s="675"/>
      <c r="O147" s="675"/>
      <c r="P147" s="675"/>
      <c r="Q147" s="675"/>
    </row>
    <row r="148" spans="2:17" ht="30" customHeight="1">
      <c r="B148" s="125">
        <v>24</v>
      </c>
      <c r="C148" s="675"/>
      <c r="D148" s="675"/>
      <c r="E148" s="695"/>
      <c r="F148" s="696"/>
      <c r="G148" s="697"/>
      <c r="H148" s="675"/>
      <c r="I148" s="675"/>
      <c r="J148" s="675"/>
      <c r="K148" s="675"/>
      <c r="L148" s="675"/>
      <c r="M148" s="675"/>
      <c r="N148" s="675"/>
      <c r="O148" s="675"/>
      <c r="P148" s="675"/>
      <c r="Q148" s="675"/>
    </row>
    <row r="149" spans="2:17" ht="30" customHeight="1">
      <c r="B149" s="125">
        <v>25</v>
      </c>
      <c r="C149" s="675"/>
      <c r="D149" s="675"/>
      <c r="E149" s="695"/>
      <c r="F149" s="696"/>
      <c r="G149" s="697"/>
      <c r="H149" s="675"/>
      <c r="I149" s="675"/>
      <c r="J149" s="675"/>
      <c r="K149" s="675"/>
      <c r="L149" s="675"/>
      <c r="M149" s="675"/>
      <c r="N149" s="675"/>
      <c r="O149" s="675"/>
      <c r="P149" s="675"/>
      <c r="Q149" s="675"/>
    </row>
    <row r="150" spans="2:17" ht="30" customHeight="1">
      <c r="B150" s="125">
        <v>26</v>
      </c>
      <c r="C150" s="675"/>
      <c r="D150" s="675"/>
      <c r="E150" s="695"/>
      <c r="F150" s="696"/>
      <c r="G150" s="697"/>
      <c r="H150" s="675"/>
      <c r="I150" s="675"/>
      <c r="J150" s="675"/>
      <c r="K150" s="675"/>
      <c r="L150" s="675"/>
      <c r="M150" s="675"/>
      <c r="N150" s="675"/>
      <c r="O150" s="675"/>
      <c r="P150" s="675"/>
      <c r="Q150" s="675"/>
    </row>
    <row r="151" spans="2:17" ht="30" customHeight="1">
      <c r="B151" s="125">
        <v>27</v>
      </c>
      <c r="C151" s="675"/>
      <c r="D151" s="675"/>
      <c r="E151" s="695"/>
      <c r="F151" s="696"/>
      <c r="G151" s="697"/>
      <c r="H151" s="675"/>
      <c r="I151" s="675"/>
      <c r="J151" s="675"/>
      <c r="K151" s="675"/>
      <c r="L151" s="675"/>
      <c r="M151" s="675"/>
      <c r="N151" s="675"/>
      <c r="O151" s="675"/>
      <c r="P151" s="675"/>
      <c r="Q151" s="675"/>
    </row>
    <row r="152" spans="2:17" ht="30" customHeight="1">
      <c r="B152" s="125">
        <v>28</v>
      </c>
      <c r="C152" s="675"/>
      <c r="D152" s="675"/>
      <c r="E152" s="695"/>
      <c r="F152" s="696"/>
      <c r="G152" s="697"/>
      <c r="H152" s="675"/>
      <c r="I152" s="675"/>
      <c r="J152" s="675"/>
      <c r="K152" s="675"/>
      <c r="L152" s="675"/>
      <c r="M152" s="675"/>
      <c r="N152" s="675"/>
      <c r="O152" s="675"/>
      <c r="P152" s="675"/>
      <c r="Q152" s="675"/>
    </row>
    <row r="153" spans="2:17" ht="30" customHeight="1">
      <c r="B153" s="125">
        <v>29</v>
      </c>
      <c r="C153" s="675"/>
      <c r="D153" s="675"/>
      <c r="E153" s="695"/>
      <c r="F153" s="696"/>
      <c r="G153" s="697"/>
      <c r="H153" s="675"/>
      <c r="I153" s="675"/>
      <c r="J153" s="675"/>
      <c r="K153" s="675"/>
      <c r="L153" s="675"/>
      <c r="M153" s="675"/>
      <c r="N153" s="675"/>
      <c r="O153" s="675"/>
      <c r="P153" s="675"/>
      <c r="Q153" s="675"/>
    </row>
    <row r="154" spans="2:17" ht="30" customHeight="1">
      <c r="B154" s="125">
        <v>30</v>
      </c>
      <c r="C154" s="675"/>
      <c r="D154" s="675"/>
      <c r="E154" s="695"/>
      <c r="F154" s="696"/>
      <c r="G154" s="697"/>
      <c r="H154" s="675"/>
      <c r="I154" s="675"/>
      <c r="J154" s="675"/>
      <c r="K154" s="675"/>
      <c r="L154" s="675"/>
      <c r="M154" s="675"/>
      <c r="N154" s="675"/>
      <c r="O154" s="675"/>
      <c r="P154" s="675"/>
      <c r="Q154" s="675"/>
    </row>
    <row r="155" spans="2:17" ht="30" customHeight="1">
      <c r="B155" s="125">
        <v>31</v>
      </c>
      <c r="C155" s="675"/>
      <c r="D155" s="675"/>
      <c r="E155" s="695"/>
      <c r="F155" s="696"/>
      <c r="G155" s="697"/>
      <c r="H155" s="675"/>
      <c r="I155" s="675"/>
      <c r="J155" s="675"/>
      <c r="K155" s="675"/>
      <c r="L155" s="675"/>
      <c r="M155" s="675"/>
      <c r="N155" s="675"/>
      <c r="O155" s="675"/>
      <c r="P155" s="675"/>
      <c r="Q155" s="675"/>
    </row>
    <row r="156" spans="2:17" ht="30" customHeight="1">
      <c r="B156" s="125">
        <v>32</v>
      </c>
      <c r="C156" s="675"/>
      <c r="D156" s="675"/>
      <c r="E156" s="695"/>
      <c r="F156" s="696"/>
      <c r="G156" s="697"/>
      <c r="H156" s="675"/>
      <c r="I156" s="675"/>
      <c r="J156" s="675"/>
      <c r="K156" s="675"/>
      <c r="L156" s="675"/>
      <c r="M156" s="675"/>
      <c r="N156" s="675"/>
      <c r="O156" s="675"/>
      <c r="P156" s="675"/>
      <c r="Q156" s="675"/>
    </row>
    <row r="157" spans="2:17" ht="30" customHeight="1">
      <c r="B157" s="125">
        <v>33</v>
      </c>
      <c r="C157" s="675"/>
      <c r="D157" s="675"/>
      <c r="E157" s="695"/>
      <c r="F157" s="696"/>
      <c r="G157" s="697"/>
      <c r="H157" s="675"/>
      <c r="I157" s="675"/>
      <c r="J157" s="675"/>
      <c r="K157" s="675"/>
      <c r="L157" s="675"/>
      <c r="M157" s="675"/>
      <c r="N157" s="675"/>
      <c r="O157" s="675"/>
      <c r="P157" s="675"/>
      <c r="Q157" s="675"/>
    </row>
    <row r="158" spans="2:17" ht="30" customHeight="1">
      <c r="B158" s="125">
        <v>34</v>
      </c>
      <c r="C158" s="675"/>
      <c r="D158" s="675"/>
      <c r="E158" s="695"/>
      <c r="F158" s="696"/>
      <c r="G158" s="697"/>
      <c r="H158" s="675"/>
      <c r="I158" s="675"/>
      <c r="J158" s="675"/>
      <c r="K158" s="675"/>
      <c r="L158" s="675"/>
      <c r="M158" s="675"/>
      <c r="N158" s="675"/>
      <c r="O158" s="675"/>
      <c r="P158" s="675"/>
      <c r="Q158" s="675"/>
    </row>
    <row r="159" spans="2:17" ht="30" customHeight="1">
      <c r="B159" s="125">
        <v>35</v>
      </c>
      <c r="C159" s="675"/>
      <c r="D159" s="675"/>
      <c r="E159" s="695"/>
      <c r="F159" s="696"/>
      <c r="G159" s="697"/>
      <c r="H159" s="675"/>
      <c r="I159" s="675"/>
      <c r="J159" s="675"/>
      <c r="K159" s="675"/>
      <c r="L159" s="675"/>
      <c r="M159" s="675"/>
      <c r="N159" s="675"/>
      <c r="O159" s="675"/>
      <c r="P159" s="675"/>
      <c r="Q159" s="675"/>
    </row>
    <row r="160" spans="2:17" ht="30" customHeight="1">
      <c r="B160" s="125">
        <v>36</v>
      </c>
      <c r="C160" s="675"/>
      <c r="D160" s="675"/>
      <c r="E160" s="695"/>
      <c r="F160" s="696"/>
      <c r="G160" s="697"/>
      <c r="H160" s="675"/>
      <c r="I160" s="675"/>
      <c r="J160" s="675"/>
      <c r="K160" s="675"/>
      <c r="L160" s="675"/>
      <c r="M160" s="675"/>
      <c r="N160" s="675"/>
      <c r="O160" s="675"/>
      <c r="P160" s="675"/>
      <c r="Q160" s="675"/>
    </row>
    <row r="161" spans="2:17" ht="30" customHeight="1">
      <c r="B161" s="125">
        <v>37</v>
      </c>
      <c r="C161" s="675"/>
      <c r="D161" s="675"/>
      <c r="E161" s="695"/>
      <c r="F161" s="696"/>
      <c r="G161" s="697"/>
      <c r="H161" s="675"/>
      <c r="I161" s="675"/>
      <c r="J161" s="675"/>
      <c r="K161" s="675"/>
      <c r="L161" s="675"/>
      <c r="M161" s="675"/>
      <c r="N161" s="675"/>
      <c r="O161" s="675"/>
      <c r="P161" s="675"/>
      <c r="Q161" s="675"/>
    </row>
    <row r="162" spans="2:17" ht="30" customHeight="1">
      <c r="B162" s="125">
        <v>38</v>
      </c>
      <c r="C162" s="675"/>
      <c r="D162" s="675"/>
      <c r="E162" s="695"/>
      <c r="F162" s="696"/>
      <c r="G162" s="697"/>
      <c r="H162" s="675"/>
      <c r="I162" s="675"/>
      <c r="J162" s="675"/>
      <c r="K162" s="675"/>
      <c r="L162" s="675"/>
      <c r="M162" s="675"/>
      <c r="N162" s="675"/>
      <c r="O162" s="675"/>
      <c r="P162" s="675"/>
      <c r="Q162" s="675"/>
    </row>
    <row r="163" spans="2:17" ht="30" customHeight="1">
      <c r="B163" s="125">
        <v>39</v>
      </c>
      <c r="C163" s="675"/>
      <c r="D163" s="675"/>
      <c r="E163" s="695"/>
      <c r="F163" s="696"/>
      <c r="G163" s="697"/>
      <c r="H163" s="675"/>
      <c r="I163" s="675"/>
      <c r="J163" s="675"/>
      <c r="K163" s="675"/>
      <c r="L163" s="675"/>
      <c r="M163" s="675"/>
      <c r="N163" s="675"/>
      <c r="O163" s="675"/>
      <c r="P163" s="675"/>
      <c r="Q163" s="675"/>
    </row>
    <row r="164" spans="2:17" ht="30" customHeight="1">
      <c r="B164" s="125">
        <v>40</v>
      </c>
      <c r="C164" s="675"/>
      <c r="D164" s="675"/>
      <c r="E164" s="695"/>
      <c r="F164" s="696"/>
      <c r="G164" s="697"/>
      <c r="H164" s="675"/>
      <c r="I164" s="675"/>
      <c r="J164" s="675"/>
      <c r="K164" s="675"/>
      <c r="L164" s="675"/>
      <c r="M164" s="675"/>
      <c r="N164" s="675"/>
      <c r="O164" s="675"/>
      <c r="P164" s="675"/>
      <c r="Q164" s="675"/>
    </row>
    <row r="165" spans="2:17" ht="30" customHeight="1">
      <c r="B165" s="125">
        <v>41</v>
      </c>
      <c r="C165" s="675"/>
      <c r="D165" s="675"/>
      <c r="E165" s="695"/>
      <c r="F165" s="696"/>
      <c r="G165" s="697"/>
      <c r="H165" s="675"/>
      <c r="I165" s="675"/>
      <c r="J165" s="675"/>
      <c r="K165" s="675"/>
      <c r="L165" s="675"/>
      <c r="M165" s="675"/>
      <c r="N165" s="675"/>
      <c r="O165" s="675"/>
      <c r="P165" s="675"/>
      <c r="Q165" s="675"/>
    </row>
    <row r="166" spans="2:17" ht="30" customHeight="1">
      <c r="B166" s="125">
        <v>42</v>
      </c>
      <c r="C166" s="675"/>
      <c r="D166" s="675"/>
      <c r="E166" s="695"/>
      <c r="F166" s="696"/>
      <c r="G166" s="697"/>
      <c r="H166" s="675"/>
      <c r="I166" s="675"/>
      <c r="J166" s="675"/>
      <c r="K166" s="675"/>
      <c r="L166" s="675"/>
      <c r="M166" s="675"/>
      <c r="N166" s="675"/>
      <c r="O166" s="675"/>
      <c r="P166" s="675"/>
      <c r="Q166" s="675"/>
    </row>
    <row r="167" spans="2:17" ht="30" customHeight="1">
      <c r="B167" s="125">
        <v>43</v>
      </c>
      <c r="C167" s="675"/>
      <c r="D167" s="675"/>
      <c r="E167" s="695"/>
      <c r="F167" s="696"/>
      <c r="G167" s="697"/>
      <c r="H167" s="675"/>
      <c r="I167" s="675"/>
      <c r="J167" s="675"/>
      <c r="K167" s="675"/>
      <c r="L167" s="675"/>
      <c r="M167" s="675"/>
      <c r="N167" s="675"/>
      <c r="O167" s="675"/>
      <c r="P167" s="675"/>
      <c r="Q167" s="675"/>
    </row>
    <row r="168" spans="2:17" ht="30" customHeight="1">
      <c r="B168" s="125">
        <v>44</v>
      </c>
      <c r="C168" s="675"/>
      <c r="D168" s="675"/>
      <c r="E168" s="695"/>
      <c r="F168" s="696"/>
      <c r="G168" s="697"/>
      <c r="H168" s="675"/>
      <c r="I168" s="675"/>
      <c r="J168" s="675"/>
      <c r="K168" s="675"/>
      <c r="L168" s="675"/>
      <c r="M168" s="675"/>
      <c r="N168" s="675"/>
      <c r="O168" s="675"/>
      <c r="P168" s="675"/>
      <c r="Q168" s="675"/>
    </row>
    <row r="169" spans="2:17" ht="30" customHeight="1">
      <c r="B169" s="125">
        <v>45</v>
      </c>
      <c r="C169" s="675"/>
      <c r="D169" s="675"/>
      <c r="E169" s="695"/>
      <c r="F169" s="696"/>
      <c r="G169" s="697"/>
      <c r="H169" s="675"/>
      <c r="I169" s="675"/>
      <c r="J169" s="675"/>
      <c r="K169" s="675"/>
      <c r="L169" s="675"/>
      <c r="M169" s="675"/>
      <c r="N169" s="675"/>
      <c r="O169" s="675"/>
      <c r="P169" s="675"/>
      <c r="Q169" s="675"/>
    </row>
    <row r="170" spans="2:17" ht="30" customHeight="1">
      <c r="B170" s="125">
        <v>46</v>
      </c>
      <c r="C170" s="675"/>
      <c r="D170" s="675"/>
      <c r="E170" s="695"/>
      <c r="F170" s="696"/>
      <c r="G170" s="697"/>
      <c r="H170" s="675"/>
      <c r="I170" s="675"/>
      <c r="J170" s="675"/>
      <c r="K170" s="675"/>
      <c r="L170" s="675"/>
      <c r="M170" s="675"/>
      <c r="N170" s="675"/>
      <c r="O170" s="675"/>
      <c r="P170" s="675"/>
      <c r="Q170" s="675"/>
    </row>
    <row r="171" spans="2:17" ht="30" customHeight="1">
      <c r="B171" s="125">
        <v>47</v>
      </c>
      <c r="C171" s="675"/>
      <c r="D171" s="675"/>
      <c r="E171" s="695"/>
      <c r="F171" s="696"/>
      <c r="G171" s="697"/>
      <c r="H171" s="675"/>
      <c r="I171" s="675"/>
      <c r="J171" s="675"/>
      <c r="K171" s="675"/>
      <c r="L171" s="675"/>
      <c r="M171" s="675"/>
      <c r="N171" s="675"/>
      <c r="O171" s="675"/>
      <c r="P171" s="675"/>
      <c r="Q171" s="675"/>
    </row>
    <row r="172" spans="2:17" ht="30" customHeight="1">
      <c r="B172" s="125">
        <v>48</v>
      </c>
      <c r="C172" s="675"/>
      <c r="D172" s="675"/>
      <c r="E172" s="695"/>
      <c r="F172" s="696"/>
      <c r="G172" s="697"/>
      <c r="H172" s="675"/>
      <c r="I172" s="675"/>
      <c r="J172" s="675"/>
      <c r="K172" s="675"/>
      <c r="L172" s="675"/>
      <c r="M172" s="675"/>
      <c r="N172" s="675"/>
      <c r="O172" s="675"/>
      <c r="P172" s="675"/>
      <c r="Q172" s="675"/>
    </row>
    <row r="173" spans="2:17" ht="30" customHeight="1">
      <c r="B173" s="125">
        <v>49</v>
      </c>
      <c r="C173" s="675"/>
      <c r="D173" s="675"/>
      <c r="E173" s="695"/>
      <c r="F173" s="696"/>
      <c r="G173" s="697"/>
      <c r="H173" s="675"/>
      <c r="I173" s="675"/>
      <c r="J173" s="675"/>
      <c r="K173" s="675"/>
      <c r="L173" s="675"/>
      <c r="M173" s="675"/>
      <c r="N173" s="675"/>
      <c r="O173" s="675"/>
      <c r="P173" s="675"/>
      <c r="Q173" s="675"/>
    </row>
    <row r="174" spans="2:17" ht="30" customHeight="1">
      <c r="B174" s="125">
        <v>50</v>
      </c>
      <c r="C174" s="675"/>
      <c r="D174" s="675"/>
      <c r="E174" s="695"/>
      <c r="F174" s="696"/>
      <c r="G174" s="697"/>
      <c r="H174" s="675"/>
      <c r="I174" s="675"/>
      <c r="J174" s="675"/>
      <c r="K174" s="675"/>
      <c r="L174" s="675"/>
      <c r="M174" s="675"/>
      <c r="N174" s="675"/>
      <c r="O174" s="675"/>
      <c r="P174" s="675"/>
      <c r="Q174" s="675"/>
    </row>
    <row r="175" spans="2:17" ht="30" customHeight="1">
      <c r="B175" s="125">
        <v>51</v>
      </c>
      <c r="C175" s="675"/>
      <c r="D175" s="675"/>
      <c r="E175" s="695"/>
      <c r="F175" s="696"/>
      <c r="G175" s="697"/>
      <c r="H175" s="675"/>
      <c r="I175" s="675"/>
      <c r="J175" s="675"/>
      <c r="K175" s="675"/>
      <c r="L175" s="675"/>
      <c r="M175" s="675"/>
      <c r="N175" s="675"/>
      <c r="O175" s="675"/>
      <c r="P175" s="675"/>
      <c r="Q175" s="675"/>
    </row>
    <row r="176" spans="2:17" ht="30" customHeight="1">
      <c r="B176" s="125">
        <v>52</v>
      </c>
      <c r="C176" s="675"/>
      <c r="D176" s="675"/>
      <c r="E176" s="695"/>
      <c r="F176" s="696"/>
      <c r="G176" s="697"/>
      <c r="H176" s="675"/>
      <c r="I176" s="675"/>
      <c r="J176" s="675"/>
      <c r="K176" s="675"/>
      <c r="L176" s="675"/>
      <c r="M176" s="675"/>
      <c r="N176" s="675"/>
      <c r="O176" s="675"/>
      <c r="P176" s="675"/>
      <c r="Q176" s="675"/>
    </row>
    <row r="177" spans="2:17" ht="30" customHeight="1">
      <c r="B177" s="125">
        <v>53</v>
      </c>
      <c r="C177" s="675"/>
      <c r="D177" s="675"/>
      <c r="E177" s="695"/>
      <c r="F177" s="696"/>
      <c r="G177" s="697"/>
      <c r="H177" s="675"/>
      <c r="I177" s="675"/>
      <c r="J177" s="675"/>
      <c r="K177" s="675"/>
      <c r="L177" s="675"/>
      <c r="M177" s="675"/>
      <c r="N177" s="675"/>
      <c r="O177" s="675"/>
      <c r="P177" s="675"/>
      <c r="Q177" s="675"/>
    </row>
    <row r="178" spans="2:17" ht="30" customHeight="1">
      <c r="B178" s="125">
        <v>54</v>
      </c>
      <c r="C178" s="675"/>
      <c r="D178" s="675"/>
      <c r="E178" s="695"/>
      <c r="F178" s="696"/>
      <c r="G178" s="697"/>
      <c r="H178" s="675"/>
      <c r="I178" s="675"/>
      <c r="J178" s="675"/>
      <c r="K178" s="675"/>
      <c r="L178" s="675"/>
      <c r="M178" s="675"/>
      <c r="N178" s="675"/>
      <c r="O178" s="675"/>
      <c r="P178" s="675"/>
      <c r="Q178" s="675"/>
    </row>
    <row r="179" spans="2:17" ht="30" customHeight="1">
      <c r="B179" s="125">
        <v>55</v>
      </c>
      <c r="C179" s="675"/>
      <c r="D179" s="675"/>
      <c r="E179" s="695"/>
      <c r="F179" s="696"/>
      <c r="G179" s="697"/>
      <c r="H179" s="675"/>
      <c r="I179" s="675"/>
      <c r="J179" s="675"/>
      <c r="K179" s="675"/>
      <c r="L179" s="675"/>
      <c r="M179" s="675"/>
      <c r="N179" s="675"/>
      <c r="O179" s="675"/>
      <c r="P179" s="675"/>
      <c r="Q179" s="675"/>
    </row>
    <row r="180" spans="2:17" ht="30" customHeight="1"/>
  </sheetData>
  <sheetProtection algorithmName="SHA-512" hashValue="/fr+FHKWQg51Ps0Nkz06cEsaMnrQpY6k71Y9npJ+YDNoqgjSCjNi1vkSmBgmxYUEs3QxOfVOkLG5CVSkXvO23A==" saltValue="SzsdavYyxS8NUdMSDPcEaw==" spinCount="100000" sheet="1" objects="1" scenarios="1"/>
  <customSheetViews>
    <customSheetView guid="{3C65655F-F5CB-4AFF-9FBB-FFE0704F7A17}" scale="75" topLeftCell="A30">
      <selection activeCell="B58" sqref="B58"/>
      <pageMargins left="0.7" right="0.7" top="0.75" bottom="0.75" header="0.3" footer="0.3"/>
    </customSheetView>
  </customSheetViews>
  <mergeCells count="307">
    <mergeCell ref="C178:D178"/>
    <mergeCell ref="E178:G178"/>
    <mergeCell ref="H178:Q178"/>
    <mergeCell ref="C179:D179"/>
    <mergeCell ref="E179:G179"/>
    <mergeCell ref="H179:Q179"/>
    <mergeCell ref="C175:D175"/>
    <mergeCell ref="E175:G175"/>
    <mergeCell ref="H175:Q175"/>
    <mergeCell ref="C176:D176"/>
    <mergeCell ref="E176:G176"/>
    <mergeCell ref="H176:Q176"/>
    <mergeCell ref="C177:D177"/>
    <mergeCell ref="E177:G177"/>
    <mergeCell ref="H177:Q177"/>
    <mergeCell ref="C172:D172"/>
    <mergeCell ref="E172:G172"/>
    <mergeCell ref="H172:Q172"/>
    <mergeCell ref="C173:D173"/>
    <mergeCell ref="E173:G173"/>
    <mergeCell ref="H173:Q173"/>
    <mergeCell ref="C174:D174"/>
    <mergeCell ref="E174:G174"/>
    <mergeCell ref="H174:Q174"/>
    <mergeCell ref="C169:D169"/>
    <mergeCell ref="E169:G169"/>
    <mergeCell ref="H169:Q169"/>
    <mergeCell ref="C170:D170"/>
    <mergeCell ref="E170:G170"/>
    <mergeCell ref="H170:Q170"/>
    <mergeCell ref="C171:D171"/>
    <mergeCell ref="E171:G171"/>
    <mergeCell ref="H171:Q171"/>
    <mergeCell ref="C166:D166"/>
    <mergeCell ref="E166:G166"/>
    <mergeCell ref="H166:Q166"/>
    <mergeCell ref="C167:D167"/>
    <mergeCell ref="E167:G167"/>
    <mergeCell ref="H167:Q167"/>
    <mergeCell ref="C168:D168"/>
    <mergeCell ref="E168:G168"/>
    <mergeCell ref="H168:Q168"/>
    <mergeCell ref="C163:D163"/>
    <mergeCell ref="E163:G163"/>
    <mergeCell ref="H163:Q163"/>
    <mergeCell ref="C164:D164"/>
    <mergeCell ref="E164:G164"/>
    <mergeCell ref="H164:Q164"/>
    <mergeCell ref="C165:D165"/>
    <mergeCell ref="E165:G165"/>
    <mergeCell ref="H165:Q165"/>
    <mergeCell ref="C160:D160"/>
    <mergeCell ref="E160:G160"/>
    <mergeCell ref="H160:Q160"/>
    <mergeCell ref="C161:D161"/>
    <mergeCell ref="E161:G161"/>
    <mergeCell ref="H161:Q161"/>
    <mergeCell ref="C162:D162"/>
    <mergeCell ref="E162:G162"/>
    <mergeCell ref="H162:Q162"/>
    <mergeCell ref="C157:D157"/>
    <mergeCell ref="E157:G157"/>
    <mergeCell ref="H157:Q157"/>
    <mergeCell ref="C158:D158"/>
    <mergeCell ref="E158:G158"/>
    <mergeCell ref="H158:Q158"/>
    <mergeCell ref="C159:D159"/>
    <mergeCell ref="E159:G159"/>
    <mergeCell ref="H159:Q159"/>
    <mergeCell ref="C154:D154"/>
    <mergeCell ref="E154:G154"/>
    <mergeCell ref="H154:Q154"/>
    <mergeCell ref="C155:D155"/>
    <mergeCell ref="E155:G155"/>
    <mergeCell ref="H155:Q155"/>
    <mergeCell ref="C156:D156"/>
    <mergeCell ref="E156:G156"/>
    <mergeCell ref="H156:Q156"/>
    <mergeCell ref="C151:D151"/>
    <mergeCell ref="E151:G151"/>
    <mergeCell ref="H151:Q151"/>
    <mergeCell ref="C152:D152"/>
    <mergeCell ref="E152:G152"/>
    <mergeCell ref="H152:Q152"/>
    <mergeCell ref="C153:D153"/>
    <mergeCell ref="E153:G153"/>
    <mergeCell ref="H153:Q153"/>
    <mergeCell ref="C148:D148"/>
    <mergeCell ref="E148:G148"/>
    <mergeCell ref="H148:Q148"/>
    <mergeCell ref="C149:D149"/>
    <mergeCell ref="E149:G149"/>
    <mergeCell ref="H149:Q149"/>
    <mergeCell ref="C150:D150"/>
    <mergeCell ref="E150:G150"/>
    <mergeCell ref="H150:Q150"/>
    <mergeCell ref="C145:D145"/>
    <mergeCell ref="E145:G145"/>
    <mergeCell ref="H145:Q145"/>
    <mergeCell ref="C146:D146"/>
    <mergeCell ref="E146:G146"/>
    <mergeCell ref="H146:Q146"/>
    <mergeCell ref="C147:D147"/>
    <mergeCell ref="E147:G147"/>
    <mergeCell ref="H147:Q147"/>
    <mergeCell ref="C142:D142"/>
    <mergeCell ref="E142:G142"/>
    <mergeCell ref="H142:Q142"/>
    <mergeCell ref="C143:D143"/>
    <mergeCell ref="E143:G143"/>
    <mergeCell ref="H143:Q143"/>
    <mergeCell ref="C144:D144"/>
    <mergeCell ref="E144:G144"/>
    <mergeCell ref="H144:Q144"/>
    <mergeCell ref="C139:D139"/>
    <mergeCell ref="E139:G139"/>
    <mergeCell ref="H139:Q139"/>
    <mergeCell ref="C140:D140"/>
    <mergeCell ref="E140:G140"/>
    <mergeCell ref="H140:Q140"/>
    <mergeCell ref="C141:D141"/>
    <mergeCell ref="E141:G141"/>
    <mergeCell ref="H141:Q141"/>
    <mergeCell ref="C136:D136"/>
    <mergeCell ref="E136:G136"/>
    <mergeCell ref="H136:Q136"/>
    <mergeCell ref="C137:D137"/>
    <mergeCell ref="E137:G137"/>
    <mergeCell ref="H137:Q137"/>
    <mergeCell ref="C138:D138"/>
    <mergeCell ref="E138:G138"/>
    <mergeCell ref="H138:Q138"/>
    <mergeCell ref="C133:D133"/>
    <mergeCell ref="E133:G133"/>
    <mergeCell ref="H133:Q133"/>
    <mergeCell ref="C134:D134"/>
    <mergeCell ref="E134:G134"/>
    <mergeCell ref="H134:Q134"/>
    <mergeCell ref="C135:D135"/>
    <mergeCell ref="E135:G135"/>
    <mergeCell ref="H135:Q135"/>
    <mergeCell ref="C130:D130"/>
    <mergeCell ref="E130:G130"/>
    <mergeCell ref="H130:Q130"/>
    <mergeCell ref="C131:D131"/>
    <mergeCell ref="E131:G131"/>
    <mergeCell ref="H131:Q131"/>
    <mergeCell ref="C132:D132"/>
    <mergeCell ref="E132:G132"/>
    <mergeCell ref="H132:Q132"/>
    <mergeCell ref="C127:D127"/>
    <mergeCell ref="E127:G127"/>
    <mergeCell ref="H127:Q127"/>
    <mergeCell ref="C128:D128"/>
    <mergeCell ref="E128:G128"/>
    <mergeCell ref="H128:Q128"/>
    <mergeCell ref="C129:D129"/>
    <mergeCell ref="E129:G129"/>
    <mergeCell ref="H129:Q129"/>
    <mergeCell ref="C118:G118"/>
    <mergeCell ref="H118:K118"/>
    <mergeCell ref="C124:D124"/>
    <mergeCell ref="E124:G124"/>
    <mergeCell ref="H124:Q124"/>
    <mergeCell ref="C125:D125"/>
    <mergeCell ref="E125:G125"/>
    <mergeCell ref="H125:Q125"/>
    <mergeCell ref="C126:D126"/>
    <mergeCell ref="E126:G126"/>
    <mergeCell ref="H126:Q126"/>
    <mergeCell ref="C113:G113"/>
    <mergeCell ref="H113:K113"/>
    <mergeCell ref="C114:G114"/>
    <mergeCell ref="H114:K114"/>
    <mergeCell ref="C115:G115"/>
    <mergeCell ref="H115:K115"/>
    <mergeCell ref="C116:G116"/>
    <mergeCell ref="H116:K116"/>
    <mergeCell ref="C117:G117"/>
    <mergeCell ref="H117:K117"/>
    <mergeCell ref="C108:G108"/>
    <mergeCell ref="H108:K108"/>
    <mergeCell ref="C109:G109"/>
    <mergeCell ref="H109:K109"/>
    <mergeCell ref="C110:G110"/>
    <mergeCell ref="H110:K110"/>
    <mergeCell ref="C111:G111"/>
    <mergeCell ref="H111:K111"/>
    <mergeCell ref="C112:G112"/>
    <mergeCell ref="H112:K112"/>
    <mergeCell ref="C103:G103"/>
    <mergeCell ref="H103:K103"/>
    <mergeCell ref="C104:G104"/>
    <mergeCell ref="H104:K104"/>
    <mergeCell ref="C105:G105"/>
    <mergeCell ref="H105:K105"/>
    <mergeCell ref="C106:G106"/>
    <mergeCell ref="H106:K106"/>
    <mergeCell ref="C107:G107"/>
    <mergeCell ref="H107:K107"/>
    <mergeCell ref="C98:G98"/>
    <mergeCell ref="H98:K98"/>
    <mergeCell ref="C99:G99"/>
    <mergeCell ref="H99:K99"/>
    <mergeCell ref="C100:G100"/>
    <mergeCell ref="H100:K100"/>
    <mergeCell ref="C101:G101"/>
    <mergeCell ref="H101:K101"/>
    <mergeCell ref="C102:G102"/>
    <mergeCell ref="H102:K102"/>
    <mergeCell ref="C93:G93"/>
    <mergeCell ref="H93:K93"/>
    <mergeCell ref="C94:G94"/>
    <mergeCell ref="H94:K94"/>
    <mergeCell ref="C95:G95"/>
    <mergeCell ref="H95:K95"/>
    <mergeCell ref="C96:G96"/>
    <mergeCell ref="H96:K96"/>
    <mergeCell ref="C97:G97"/>
    <mergeCell ref="H97:K97"/>
    <mergeCell ref="C88:G88"/>
    <mergeCell ref="H88:K88"/>
    <mergeCell ref="C89:G89"/>
    <mergeCell ref="H89:K89"/>
    <mergeCell ref="C90:G90"/>
    <mergeCell ref="H90:K90"/>
    <mergeCell ref="C91:G91"/>
    <mergeCell ref="H91:K91"/>
    <mergeCell ref="C92:G92"/>
    <mergeCell ref="H92:K92"/>
    <mergeCell ref="C76:G76"/>
    <mergeCell ref="H76:K76"/>
    <mergeCell ref="C77:G77"/>
    <mergeCell ref="H77:K77"/>
    <mergeCell ref="C78:G78"/>
    <mergeCell ref="H78:K78"/>
    <mergeCell ref="C79:G79"/>
    <mergeCell ref="H79:K79"/>
    <mergeCell ref="C87:G87"/>
    <mergeCell ref="H87:K87"/>
    <mergeCell ref="C71:G71"/>
    <mergeCell ref="H71:K71"/>
    <mergeCell ref="C72:G72"/>
    <mergeCell ref="H72:K72"/>
    <mergeCell ref="C73:G73"/>
    <mergeCell ref="H73:K73"/>
    <mergeCell ref="C74:G74"/>
    <mergeCell ref="H74:K74"/>
    <mergeCell ref="C75:G75"/>
    <mergeCell ref="H75:K75"/>
    <mergeCell ref="C66:G66"/>
    <mergeCell ref="H66:K66"/>
    <mergeCell ref="C67:G67"/>
    <mergeCell ref="H67:K67"/>
    <mergeCell ref="C68:G68"/>
    <mergeCell ref="H68:K68"/>
    <mergeCell ref="C69:G69"/>
    <mergeCell ref="H69:K69"/>
    <mergeCell ref="C70:G70"/>
    <mergeCell ref="H70:K70"/>
    <mergeCell ref="B54:E54"/>
    <mergeCell ref="F54:G54"/>
    <mergeCell ref="C62:G62"/>
    <mergeCell ref="H62:K62"/>
    <mergeCell ref="C63:G63"/>
    <mergeCell ref="H63:K63"/>
    <mergeCell ref="C64:G64"/>
    <mergeCell ref="H64:K64"/>
    <mergeCell ref="C65:G65"/>
    <mergeCell ref="H65:K65"/>
    <mergeCell ref="B46:E46"/>
    <mergeCell ref="F46:G46"/>
    <mergeCell ref="B50:G50"/>
    <mergeCell ref="B51:E51"/>
    <mergeCell ref="F51:G51"/>
    <mergeCell ref="B52:E52"/>
    <mergeCell ref="F52:G52"/>
    <mergeCell ref="B53:E53"/>
    <mergeCell ref="F53:G53"/>
    <mergeCell ref="B35:E35"/>
    <mergeCell ref="F35:G35"/>
    <mergeCell ref="B42:G42"/>
    <mergeCell ref="B43:E43"/>
    <mergeCell ref="F43:G43"/>
    <mergeCell ref="B44:E44"/>
    <mergeCell ref="F44:G44"/>
    <mergeCell ref="B45:E45"/>
    <mergeCell ref="F45:G45"/>
    <mergeCell ref="B19:G19"/>
    <mergeCell ref="B20:G20"/>
    <mergeCell ref="B29:E29"/>
    <mergeCell ref="F29:G29"/>
    <mergeCell ref="B30:E30"/>
    <mergeCell ref="F30:G30"/>
    <mergeCell ref="B31:E31"/>
    <mergeCell ref="F31:G31"/>
    <mergeCell ref="B34:E34"/>
    <mergeCell ref="F34:G34"/>
    <mergeCell ref="B6:G6"/>
    <mergeCell ref="B7:G7"/>
    <mergeCell ref="B8:G8"/>
    <mergeCell ref="B9:G9"/>
    <mergeCell ref="B10:G10"/>
    <mergeCell ref="B11:G11"/>
    <mergeCell ref="B16:G16"/>
    <mergeCell ref="B17:G17"/>
    <mergeCell ref="B18:G18"/>
  </mergeCells>
  <conditionalFormatting sqref="O63:O79">
    <cfRule type="expression" dxfId="0" priority="1">
      <formula>IF(N63="Outro",FALSE,TRUE)</formula>
    </cfRule>
  </conditionalFormatting>
  <dataValidations count="2">
    <dataValidation allowBlank="1" showInputMessage="1" showErrorMessage="1" prompt="O título da folha de cálculo encontra-se nesta célula" sqref="B1 J1" xr:uid="{00000000-0002-0000-2100-000000000000}"/>
    <dataValidation type="list" allowBlank="1" showInputMessage="1" showErrorMessage="1" sqref="H16:H20" xr:uid="{00000000-0002-0000-2100-000001000000}">
      <formula1>"&lt;Selecionar&gt;,Sim,Não"</formula1>
    </dataValidation>
  </dataValidations>
  <hyperlinks>
    <hyperlink ref="B2" location="Atividade!A1" display="&lt; Voltar ao ínicio" xr:uid="{00000000-0004-0000-2100-000000000000}"/>
    <hyperlink ref="B21" location="Topo_residuos" display="&lt;&lt; voltar ao topo" xr:uid="{00000000-0004-0000-2100-000001000000}"/>
    <hyperlink ref="B26" location="Topo_residuos" display="&lt;&lt; voltar ao topo" xr:uid="{00000000-0004-0000-2100-000002000000}"/>
    <hyperlink ref="B84" location="Topo_residuos" display="&lt;&lt; voltar ao topo" xr:uid="{00000000-0004-0000-2100-000003000000}"/>
    <hyperlink ref="B121" location="Topo_residuos" display="&lt;&lt; voltar ao topo" xr:uid="{00000000-0004-0000-2100-000004000000}"/>
    <hyperlink ref="B6:F6" location="Produção_interna_de_resíduos" display="Produção interna de resíduos" xr:uid="{00000000-0004-0000-2100-000005000000}"/>
    <hyperlink ref="B7:F7" location="Residuos_enviados_para_fora_do_estabelecimento" display="Resíduos enviados para fora do estabelecimento" xr:uid="{00000000-0004-0000-2100-000006000000}"/>
    <hyperlink ref="B8:F8" location="Armazenamento_de_resíduos" display="Armazenamento de resíduos" xr:uid="{00000000-0004-0000-2100-000007000000}"/>
    <hyperlink ref="B10:F10" location="Registo_para_aterro" display="Registo dos resíduos depositados no Aterro do Complexo Industrial " xr:uid="{00000000-0004-0000-2100-000008000000}"/>
    <hyperlink ref="B11:F11" location="outra_inf" display="Sistematização de informação relativa a outras condições relativas a resíduos" xr:uid="{00000000-0004-0000-2100-000009000000}"/>
    <hyperlink ref="B40" location="Topo_residuos" display="&lt;&lt; voltar ao topo" xr:uid="{00000000-0004-0000-2100-00000A000000}"/>
    <hyperlink ref="B59" location="Topo_residuos" display="&lt;&lt; voltar ao topo" xr:uid="{00000000-0004-0000-2100-00000B000000}"/>
    <hyperlink ref="B9:G9" location="Resíduos!B55" display="Registo dos resíduos controlados (aterro)" xr:uid="{00000000-0004-0000-2100-00000C000000}"/>
    <hyperlink ref="B8:G8" location="Resíduos!B19" display="Armazenamento de resíduos" xr:uid="{00000000-0004-0000-2100-00000D000000}"/>
  </hyperlinks>
  <pageMargins left="0.25" right="0.25" top="0.75" bottom="0.75" header="0.3" footer="0.3"/>
  <pageSetup paperSize="9" scale="65" fitToHeight="0" orientation="landscape"/>
  <rowBreaks count="2" manualBreakCount="2">
    <brk id="81" max="16" man="1"/>
    <brk id="119" max="16383" man="1"/>
  </rowBreaks>
  <colBreaks count="1" manualBreakCount="1">
    <brk id="29" max="150" man="1"/>
  </colBreaks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2100-000002000000}">
          <x14:formula1>
            <xm:f>Suporte!$F$6:$F$12</xm:f>
          </x14:formula1>
          <xm:sqref>N63:N79 N88:N118</xm:sqref>
        </x14:dataValidation>
      </x14:dataValidation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pageSetUpPr fitToPage="1"/>
  </sheetPr>
  <dimension ref="A1:AF962"/>
  <sheetViews>
    <sheetView zoomScale="70" zoomScaleNormal="70" workbookViewId="0">
      <selection activeCell="A3" sqref="A3"/>
    </sheetView>
  </sheetViews>
  <sheetFormatPr defaultColWidth="9" defaultRowHeight="15"/>
  <cols>
    <col min="1" max="1" width="3.125" style="14" customWidth="1"/>
    <col min="2" max="2" width="12.875" style="14" customWidth="1"/>
    <col min="3" max="5" width="9" style="14"/>
    <col min="6" max="6" width="64.125" style="14" customWidth="1"/>
    <col min="7" max="8" width="9" style="14"/>
    <col min="9" max="9" width="11.25" style="14" customWidth="1"/>
    <col min="10" max="13" width="9" style="14"/>
    <col min="14" max="14" width="13.875" style="14" customWidth="1"/>
    <col min="15" max="16" width="9" style="14"/>
    <col min="17" max="17" width="4.875" style="14" customWidth="1"/>
    <col min="18" max="16384" width="9" style="14"/>
  </cols>
  <sheetData>
    <row r="1" spans="1:32" ht="23.25">
      <c r="A1" s="63"/>
      <c r="B1" s="105" t="s">
        <v>730</v>
      </c>
      <c r="C1" s="63"/>
      <c r="D1" s="63"/>
      <c r="E1" s="63"/>
      <c r="F1" s="63"/>
      <c r="G1" s="65" t="s">
        <v>192</v>
      </c>
      <c r="H1" s="36">
        <f>Atividade!L3</f>
        <v>0</v>
      </c>
      <c r="I1" s="35" t="s">
        <v>141</v>
      </c>
      <c r="J1" s="36">
        <f>Atividade!I3</f>
        <v>2021</v>
      </c>
      <c r="K1" s="63"/>
      <c r="L1" s="67"/>
      <c r="M1" s="63"/>
      <c r="N1" s="63"/>
      <c r="O1" s="63"/>
      <c r="P1" s="63"/>
      <c r="Q1" s="63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</row>
    <row r="2" spans="1:32">
      <c r="A2" s="68"/>
      <c r="B2" s="106" t="s">
        <v>193</v>
      </c>
      <c r="C2" s="68"/>
      <c r="D2" s="68"/>
      <c r="E2" s="68"/>
      <c r="F2" s="68"/>
      <c r="G2" s="70"/>
      <c r="H2" s="70"/>
      <c r="I2" s="70"/>
      <c r="J2" s="70"/>
      <c r="K2" s="68"/>
      <c r="L2" s="68"/>
      <c r="M2" s="68"/>
      <c r="N2" s="68"/>
      <c r="O2" s="68"/>
      <c r="P2" s="68"/>
      <c r="Q2" s="68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</row>
    <row r="3" spans="1:32">
      <c r="A3" s="71" t="s">
        <v>194</v>
      </c>
      <c r="B3" s="107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</row>
    <row r="4" spans="1:32"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</row>
    <row r="5" spans="1:32" ht="29.25" customHeight="1">
      <c r="A5" s="108"/>
      <c r="B5" s="109" t="s">
        <v>731</v>
      </c>
      <c r="C5" s="110"/>
      <c r="D5" s="110"/>
      <c r="E5" s="110"/>
      <c r="F5" s="110"/>
      <c r="G5" s="110"/>
      <c r="H5" s="111"/>
      <c r="I5" s="111"/>
      <c r="J5" s="111"/>
      <c r="K5" s="111"/>
      <c r="L5" s="111"/>
      <c r="M5" s="111"/>
      <c r="N5" s="111"/>
      <c r="O5" s="111"/>
      <c r="P5" s="111"/>
      <c r="Q5" s="111"/>
    </row>
    <row r="6" spans="1:32" customFormat="1" ht="24.75" customHeight="1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</row>
    <row r="7" spans="1:32" ht="15.75">
      <c r="B7" s="84" t="s">
        <v>732</v>
      </c>
    </row>
    <row r="8" spans="1:32" ht="62.25" customHeight="1">
      <c r="B8" s="865" t="s">
        <v>733</v>
      </c>
      <c r="C8" s="865"/>
      <c r="D8" s="865"/>
      <c r="E8" s="865"/>
      <c r="F8" s="865"/>
      <c r="G8" s="656" t="s">
        <v>734</v>
      </c>
      <c r="H8" s="657"/>
      <c r="I8" s="657"/>
      <c r="J8" s="657"/>
      <c r="K8" s="658"/>
      <c r="L8" s="656" t="s">
        <v>735</v>
      </c>
      <c r="M8" s="657"/>
      <c r="N8" s="657"/>
      <c r="O8" s="657"/>
      <c r="P8" s="658"/>
    </row>
    <row r="9" spans="1:32" ht="35.25" customHeight="1">
      <c r="B9" s="866"/>
      <c r="C9" s="866"/>
      <c r="D9" s="866"/>
      <c r="E9" s="866"/>
      <c r="F9" s="866"/>
      <c r="G9" s="867"/>
      <c r="H9" s="868"/>
      <c r="I9" s="868"/>
      <c r="J9" s="868"/>
      <c r="K9" s="869"/>
      <c r="L9" s="867"/>
      <c r="M9" s="868"/>
      <c r="N9" s="868"/>
      <c r="O9" s="868"/>
      <c r="P9" s="869"/>
    </row>
    <row r="10" spans="1:32" ht="35.25" customHeight="1">
      <c r="B10" s="866"/>
      <c r="C10" s="866"/>
      <c r="D10" s="866"/>
      <c r="E10" s="866"/>
      <c r="F10" s="866"/>
      <c r="G10" s="867"/>
      <c r="H10" s="868"/>
      <c r="I10" s="868"/>
      <c r="J10" s="868"/>
      <c r="K10" s="869"/>
      <c r="L10" s="867"/>
      <c r="M10" s="868"/>
      <c r="N10" s="868"/>
      <c r="O10" s="868"/>
      <c r="P10" s="869"/>
    </row>
    <row r="11" spans="1:32" ht="35.25" customHeight="1">
      <c r="B11" s="866"/>
      <c r="C11" s="866"/>
      <c r="D11" s="866"/>
      <c r="E11" s="866"/>
      <c r="F11" s="866"/>
      <c r="G11" s="867"/>
      <c r="H11" s="868"/>
      <c r="I11" s="868"/>
      <c r="J11" s="868"/>
      <c r="K11" s="869"/>
      <c r="L11" s="867"/>
      <c r="M11" s="868"/>
      <c r="N11" s="868"/>
      <c r="O11" s="868"/>
      <c r="P11" s="869"/>
    </row>
    <row r="12" spans="1:32" ht="35.25" customHeight="1">
      <c r="B12" s="866"/>
      <c r="C12" s="866"/>
      <c r="D12" s="866"/>
      <c r="E12" s="866"/>
      <c r="F12" s="866"/>
      <c r="G12" s="867"/>
      <c r="H12" s="868"/>
      <c r="I12" s="868"/>
      <c r="J12" s="868"/>
      <c r="K12" s="869"/>
      <c r="L12" s="867"/>
      <c r="M12" s="868"/>
      <c r="N12" s="868"/>
      <c r="O12" s="868"/>
      <c r="P12" s="869"/>
    </row>
    <row r="13" spans="1:32" ht="35.25" customHeight="1">
      <c r="B13" s="866"/>
      <c r="C13" s="866"/>
      <c r="D13" s="866"/>
      <c r="E13" s="866"/>
      <c r="F13" s="866"/>
      <c r="G13" s="867"/>
      <c r="H13" s="868"/>
      <c r="I13" s="868"/>
      <c r="J13" s="868"/>
      <c r="K13" s="869"/>
      <c r="L13" s="867"/>
      <c r="M13" s="868"/>
      <c r="N13" s="868"/>
      <c r="O13" s="868"/>
      <c r="P13" s="869"/>
    </row>
    <row r="14" spans="1:32" ht="35.25" customHeight="1">
      <c r="B14" s="866"/>
      <c r="C14" s="866"/>
      <c r="D14" s="866"/>
      <c r="E14" s="866"/>
      <c r="F14" s="866"/>
      <c r="G14" s="867"/>
      <c r="H14" s="868"/>
      <c r="I14" s="868"/>
      <c r="J14" s="868"/>
      <c r="K14" s="869"/>
      <c r="L14" s="867"/>
      <c r="M14" s="868"/>
      <c r="N14" s="868"/>
      <c r="O14" s="868"/>
      <c r="P14" s="869"/>
    </row>
    <row r="15" spans="1:32" ht="35.25" customHeight="1">
      <c r="B15" s="866"/>
      <c r="C15" s="866"/>
      <c r="D15" s="866"/>
      <c r="E15" s="866"/>
      <c r="F15" s="866"/>
      <c r="G15" s="867"/>
      <c r="H15" s="868"/>
      <c r="I15" s="868"/>
      <c r="J15" s="868"/>
      <c r="K15" s="869"/>
      <c r="L15" s="867"/>
      <c r="M15" s="868"/>
      <c r="N15" s="868"/>
      <c r="O15" s="868"/>
      <c r="P15" s="869"/>
    </row>
    <row r="16" spans="1:32" ht="35.25" customHeight="1">
      <c r="B16" s="866"/>
      <c r="C16" s="866"/>
      <c r="D16" s="866"/>
      <c r="E16" s="866"/>
      <c r="F16" s="866"/>
      <c r="G16" s="867"/>
      <c r="H16" s="868"/>
      <c r="I16" s="868"/>
      <c r="J16" s="868"/>
      <c r="K16" s="869"/>
      <c r="L16" s="867"/>
      <c r="M16" s="868"/>
      <c r="N16" s="868"/>
      <c r="O16" s="868"/>
      <c r="P16" s="869"/>
    </row>
    <row r="17" spans="1:16" ht="35.25" customHeight="1">
      <c r="B17" s="866"/>
      <c r="C17" s="866"/>
      <c r="D17" s="866"/>
      <c r="E17" s="866"/>
      <c r="F17" s="866"/>
      <c r="G17" s="867"/>
      <c r="H17" s="868"/>
      <c r="I17" s="868"/>
      <c r="J17" s="868"/>
      <c r="K17" s="869"/>
      <c r="L17" s="867"/>
      <c r="M17" s="868"/>
      <c r="N17" s="868"/>
      <c r="O17" s="868"/>
      <c r="P17" s="869"/>
    </row>
    <row r="18" spans="1:16" ht="35.25" customHeight="1">
      <c r="B18" s="866"/>
      <c r="C18" s="866"/>
      <c r="D18" s="866"/>
      <c r="E18" s="866"/>
      <c r="F18" s="866"/>
      <c r="G18" s="867"/>
      <c r="H18" s="868"/>
      <c r="I18" s="868"/>
      <c r="J18" s="868"/>
      <c r="K18" s="869"/>
      <c r="L18" s="867"/>
      <c r="M18" s="868"/>
      <c r="N18" s="868"/>
      <c r="O18" s="868"/>
      <c r="P18" s="869"/>
    </row>
    <row r="19" spans="1:16" ht="35.25" customHeight="1">
      <c r="B19" s="866"/>
      <c r="C19" s="866"/>
      <c r="D19" s="866"/>
      <c r="E19" s="866"/>
      <c r="F19" s="866"/>
      <c r="G19" s="867"/>
      <c r="H19" s="868"/>
      <c r="I19" s="868"/>
      <c r="J19" s="868"/>
      <c r="K19" s="869"/>
      <c r="L19" s="867"/>
      <c r="M19" s="868"/>
      <c r="N19" s="868"/>
      <c r="O19" s="868"/>
      <c r="P19" s="869"/>
    </row>
    <row r="20" spans="1:16" ht="35.25" customHeight="1">
      <c r="B20" s="866"/>
      <c r="C20" s="866"/>
      <c r="D20" s="866"/>
      <c r="E20" s="866"/>
      <c r="F20" s="866"/>
      <c r="G20" s="867"/>
      <c r="H20" s="868"/>
      <c r="I20" s="868"/>
      <c r="J20" s="868"/>
      <c r="K20" s="869"/>
      <c r="L20" s="867"/>
      <c r="M20" s="868"/>
      <c r="N20" s="868"/>
      <c r="O20" s="868"/>
      <c r="P20" s="869"/>
    </row>
    <row r="22" spans="1:16" ht="18">
      <c r="A22" s="108"/>
      <c r="B22" s="109" t="s">
        <v>736</v>
      </c>
      <c r="C22" s="110"/>
      <c r="D22" s="110"/>
      <c r="E22" s="110"/>
      <c r="F22" s="110"/>
      <c r="G22" s="110"/>
      <c r="H22" s="111"/>
      <c r="I22" s="111"/>
      <c r="J22" s="111"/>
      <c r="K22" s="111"/>
      <c r="L22" s="111"/>
      <c r="M22" s="111"/>
    </row>
    <row r="23" spans="1:16">
      <c r="B23" s="870" t="s">
        <v>737</v>
      </c>
      <c r="C23" s="870"/>
      <c r="D23" s="870"/>
      <c r="E23" s="870"/>
      <c r="F23" s="870"/>
      <c r="G23" s="870"/>
      <c r="H23" s="870"/>
      <c r="I23" s="870"/>
      <c r="J23" s="870"/>
      <c r="K23" s="870"/>
      <c r="L23" s="870"/>
      <c r="M23" s="870"/>
    </row>
    <row r="24" spans="1:16">
      <c r="B24" s="870"/>
      <c r="C24" s="870"/>
      <c r="D24" s="870"/>
      <c r="E24" s="870"/>
      <c r="F24" s="870"/>
      <c r="G24" s="870"/>
      <c r="H24" s="870"/>
      <c r="I24" s="870"/>
      <c r="J24" s="870"/>
      <c r="K24" s="870"/>
      <c r="L24" s="870"/>
      <c r="M24" s="870"/>
    </row>
    <row r="25" spans="1:16">
      <c r="B25" s="870"/>
      <c r="C25" s="870"/>
      <c r="D25" s="870"/>
      <c r="E25" s="870"/>
      <c r="F25" s="870"/>
      <c r="G25" s="870"/>
      <c r="H25" s="870"/>
      <c r="I25" s="870"/>
      <c r="J25" s="870"/>
      <c r="K25" s="870"/>
      <c r="L25" s="870"/>
      <c r="M25" s="870"/>
    </row>
    <row r="27" spans="1:16" s="13" customFormat="1" ht="15.75">
      <c r="B27" s="84" t="s">
        <v>738</v>
      </c>
    </row>
    <row r="28" spans="1:16" s="13" customFormat="1"/>
    <row r="29" spans="1:16" s="13" customFormat="1"/>
    <row r="30" spans="1:16" s="13" customFormat="1"/>
    <row r="31" spans="1:16" s="13" customFormat="1"/>
    <row r="32" spans="1:16" s="13" customFormat="1"/>
    <row r="33" s="13" customFormat="1"/>
    <row r="34" s="13" customFormat="1"/>
    <row r="35" s="13" customFormat="1"/>
    <row r="36" s="13" customFormat="1"/>
    <row r="37" s="13" customFormat="1"/>
    <row r="38" s="13" customFormat="1"/>
    <row r="39" s="13" customFormat="1"/>
    <row r="40" s="13" customFormat="1"/>
    <row r="41" s="13" customFormat="1"/>
    <row r="42" s="13" customFormat="1"/>
    <row r="43" s="13" customFormat="1"/>
    <row r="44" s="13" customFormat="1"/>
    <row r="45" s="13" customFormat="1"/>
    <row r="46" s="13" customFormat="1"/>
    <row r="47" s="13" customFormat="1"/>
    <row r="48" s="13" customFormat="1"/>
    <row r="49" s="13" customFormat="1"/>
    <row r="50" s="13" customFormat="1"/>
    <row r="51" s="13" customFormat="1"/>
    <row r="52" s="13" customFormat="1"/>
    <row r="53" s="13" customFormat="1"/>
    <row r="54" s="13" customFormat="1"/>
    <row r="55" s="13" customFormat="1"/>
    <row r="56" s="13" customFormat="1"/>
    <row r="57" s="13" customFormat="1"/>
    <row r="58" s="13" customFormat="1"/>
    <row r="59" s="13" customFormat="1"/>
    <row r="60" s="13" customFormat="1"/>
    <row r="61" s="13" customFormat="1"/>
    <row r="62" s="13" customFormat="1"/>
    <row r="63" s="13" customFormat="1"/>
    <row r="64" s="13" customFormat="1"/>
    <row r="65" s="13" customFormat="1"/>
    <row r="66" s="13" customFormat="1"/>
    <row r="67" s="13" customFormat="1"/>
    <row r="68" s="13" customFormat="1"/>
    <row r="69" s="13" customFormat="1"/>
    <row r="70" s="13" customFormat="1"/>
    <row r="71" s="13" customFormat="1"/>
    <row r="72" s="13" customFormat="1"/>
    <row r="73" s="13" customFormat="1"/>
    <row r="74" s="13" customFormat="1"/>
    <row r="75" s="13" customFormat="1"/>
    <row r="76" s="13" customFormat="1"/>
    <row r="77" s="13" customFormat="1"/>
    <row r="78" s="13" customFormat="1"/>
    <row r="79" s="13" customFormat="1"/>
    <row r="80" s="13" customFormat="1"/>
    <row r="81" s="13" customFormat="1"/>
    <row r="82" s="13" customFormat="1"/>
    <row r="83" s="13" customFormat="1"/>
    <row r="84" s="13" customFormat="1"/>
    <row r="85" s="13" customFormat="1"/>
    <row r="86" s="13" customFormat="1"/>
    <row r="87" s="13" customFormat="1"/>
    <row r="88" s="13" customFormat="1"/>
    <row r="89" s="13" customFormat="1"/>
    <row r="90" s="13" customFormat="1"/>
    <row r="91" s="13" customFormat="1"/>
    <row r="92" s="13" customFormat="1"/>
    <row r="93" s="13" customFormat="1"/>
    <row r="94" s="13" customFormat="1"/>
    <row r="95" s="13" customFormat="1"/>
    <row r="96" s="13" customFormat="1"/>
    <row r="97" s="13" customFormat="1"/>
    <row r="98" s="13" customFormat="1"/>
    <row r="99" s="13" customFormat="1"/>
    <row r="100" s="13" customFormat="1"/>
    <row r="101" s="13" customFormat="1"/>
    <row r="102" s="13" customFormat="1"/>
    <row r="103" s="13" customFormat="1"/>
    <row r="104" s="13" customFormat="1"/>
    <row r="105" s="13" customFormat="1"/>
    <row r="106" s="13" customFormat="1"/>
    <row r="107" s="13" customFormat="1"/>
    <row r="108" s="13" customFormat="1"/>
    <row r="109" s="13" customFormat="1"/>
    <row r="110" s="13" customFormat="1"/>
    <row r="111" s="13" customFormat="1"/>
    <row r="112" s="13" customFormat="1"/>
    <row r="113" s="13" customFormat="1"/>
    <row r="114" s="13" customFormat="1"/>
    <row r="115" s="13" customFormat="1"/>
    <row r="116" s="13" customFormat="1"/>
    <row r="117" s="13" customFormat="1"/>
    <row r="118" s="13" customFormat="1"/>
    <row r="119" s="13" customFormat="1"/>
    <row r="120" s="13" customFormat="1"/>
    <row r="121" s="13" customFormat="1"/>
    <row r="122" s="13" customFormat="1"/>
    <row r="123" s="13" customFormat="1"/>
    <row r="124" s="13" customFormat="1"/>
    <row r="125" s="13" customFormat="1"/>
    <row r="126" s="13" customFormat="1"/>
    <row r="127" s="13" customFormat="1"/>
    <row r="128" s="13" customFormat="1"/>
    <row r="129" s="13" customFormat="1"/>
    <row r="130" s="13" customFormat="1"/>
    <row r="131" s="13" customFormat="1"/>
    <row r="132" s="13" customFormat="1"/>
    <row r="133" s="13" customFormat="1"/>
    <row r="134" s="13" customFormat="1"/>
    <row r="135" s="13" customFormat="1"/>
    <row r="136" s="13" customFormat="1"/>
    <row r="137" s="13" customFormat="1"/>
    <row r="138" s="13" customFormat="1"/>
    <row r="139" s="13" customFormat="1"/>
    <row r="140" s="13" customFormat="1"/>
    <row r="141" s="13" customFormat="1"/>
    <row r="142" s="13" customFormat="1"/>
    <row r="143" s="13" customFormat="1"/>
    <row r="144" s="13" customFormat="1"/>
    <row r="145" s="13" customFormat="1"/>
    <row r="146" s="13" customFormat="1"/>
    <row r="147" s="13" customFormat="1"/>
    <row r="148" s="13" customFormat="1"/>
    <row r="149" s="13" customFormat="1"/>
    <row r="150" s="13" customFormat="1"/>
    <row r="151" s="13" customFormat="1"/>
    <row r="152" s="13" customFormat="1"/>
    <row r="153" s="13" customFormat="1"/>
    <row r="154" s="13" customFormat="1"/>
    <row r="155" s="13" customFormat="1"/>
    <row r="156" s="13" customFormat="1"/>
    <row r="157" s="13" customFormat="1"/>
    <row r="158" s="13" customFormat="1"/>
    <row r="159" s="13" customFormat="1"/>
    <row r="160" s="13" customFormat="1"/>
    <row r="161" s="13" customFormat="1"/>
    <row r="162" s="13" customFormat="1"/>
    <row r="163" s="13" customFormat="1"/>
    <row r="164" s="13" customFormat="1"/>
    <row r="165" s="13" customFormat="1"/>
    <row r="166" s="13" customFormat="1"/>
    <row r="167" s="13" customFormat="1"/>
    <row r="168" s="13" customFormat="1"/>
    <row r="169" s="13" customFormat="1"/>
    <row r="170" s="13" customFormat="1"/>
    <row r="171" s="13" customFormat="1"/>
    <row r="172" s="13" customFormat="1"/>
    <row r="173" s="13" customFormat="1"/>
    <row r="174" s="13" customFormat="1"/>
    <row r="175" s="13" customFormat="1"/>
    <row r="176" s="13" customFormat="1"/>
    <row r="177" s="13" customFormat="1"/>
    <row r="178" s="13" customFormat="1"/>
    <row r="179" s="13" customFormat="1"/>
    <row r="180" s="13" customFormat="1"/>
    <row r="181" s="13" customFormat="1"/>
    <row r="182" s="13" customFormat="1"/>
    <row r="183" s="13" customFormat="1"/>
    <row r="184" s="13" customFormat="1"/>
    <row r="185" s="13" customFormat="1"/>
    <row r="186" s="13" customFormat="1"/>
    <row r="187" s="13" customFormat="1"/>
    <row r="188" s="13" customFormat="1"/>
    <row r="189" s="13" customFormat="1"/>
    <row r="190" s="13" customFormat="1"/>
    <row r="191" s="13" customFormat="1"/>
    <row r="192" s="13" customFormat="1"/>
    <row r="193" s="13" customFormat="1"/>
    <row r="194" s="13" customFormat="1"/>
    <row r="195" s="13" customFormat="1"/>
    <row r="196" s="13" customFormat="1"/>
    <row r="197" s="13" customFormat="1"/>
    <row r="198" s="13" customFormat="1"/>
    <row r="199" s="13" customFormat="1"/>
    <row r="200" s="13" customFormat="1"/>
    <row r="201" s="13" customFormat="1"/>
    <row r="202" s="13" customFormat="1"/>
    <row r="203" s="13" customFormat="1"/>
    <row r="204" s="13" customFormat="1"/>
    <row r="205" s="13" customFormat="1"/>
    <row r="206" s="13" customFormat="1"/>
    <row r="207" s="13" customFormat="1"/>
    <row r="208" s="13" customFormat="1"/>
    <row r="209" s="13" customFormat="1"/>
    <row r="210" s="13" customFormat="1"/>
    <row r="211" s="13" customFormat="1"/>
    <row r="212" s="13" customFormat="1"/>
    <row r="213" s="13" customFormat="1"/>
    <row r="214" s="13" customFormat="1"/>
    <row r="215" s="13" customFormat="1"/>
    <row r="216" s="13" customFormat="1"/>
    <row r="217" s="13" customFormat="1"/>
    <row r="218" s="13" customFormat="1"/>
    <row r="219" s="13" customFormat="1"/>
    <row r="220" s="13" customFormat="1"/>
    <row r="221" s="13" customFormat="1"/>
    <row r="222" s="13" customFormat="1"/>
    <row r="223" s="13" customFormat="1"/>
    <row r="224" s="13" customFormat="1"/>
    <row r="225" s="13" customFormat="1"/>
    <row r="226" s="13" customFormat="1"/>
    <row r="227" s="13" customFormat="1"/>
    <row r="228" s="13" customFormat="1"/>
    <row r="229" s="13" customFormat="1"/>
    <row r="230" s="13" customFormat="1"/>
    <row r="231" s="13" customFormat="1"/>
    <row r="232" s="13" customFormat="1"/>
    <row r="233" s="13" customFormat="1"/>
    <row r="234" s="13" customFormat="1"/>
    <row r="235" s="13" customFormat="1"/>
    <row r="236" s="13" customFormat="1"/>
    <row r="237" s="13" customFormat="1"/>
    <row r="238" s="13" customFormat="1"/>
    <row r="239" s="13" customFormat="1"/>
    <row r="240" s="13" customFormat="1"/>
    <row r="241" s="13" customFormat="1"/>
    <row r="242" s="13" customFormat="1"/>
    <row r="243" s="13" customFormat="1"/>
    <row r="244" s="13" customFormat="1"/>
    <row r="245" s="13" customFormat="1"/>
    <row r="246" s="13" customFormat="1"/>
    <row r="247" s="13" customFormat="1"/>
    <row r="248" s="13" customFormat="1"/>
    <row r="249" s="13" customFormat="1"/>
    <row r="250" s="13" customFormat="1"/>
    <row r="251" s="13" customFormat="1"/>
    <row r="252" s="13" customFormat="1"/>
    <row r="253" s="13" customFormat="1"/>
    <row r="254" s="13" customFormat="1"/>
    <row r="255" s="13" customFormat="1"/>
    <row r="256" s="13" customFormat="1"/>
    <row r="257" s="13" customFormat="1"/>
    <row r="258" s="13" customFormat="1"/>
    <row r="259" s="13" customFormat="1"/>
    <row r="260" s="13" customFormat="1"/>
    <row r="261" s="13" customFormat="1"/>
    <row r="262" s="13" customFormat="1"/>
    <row r="263" s="13" customFormat="1"/>
    <row r="264" s="13" customFormat="1"/>
    <row r="265" s="13" customFormat="1"/>
    <row r="266" s="13" customFormat="1"/>
    <row r="267" s="13" customFormat="1"/>
    <row r="268" s="13" customFormat="1"/>
    <row r="269" s="13" customFormat="1"/>
    <row r="270" s="13" customFormat="1"/>
    <row r="271" s="13" customFormat="1"/>
    <row r="272" s="13" customFormat="1"/>
    <row r="273" s="13" customFormat="1"/>
    <row r="274" s="13" customFormat="1"/>
    <row r="275" s="13" customFormat="1"/>
    <row r="276" s="13" customFormat="1"/>
    <row r="277" s="13" customFormat="1"/>
    <row r="278" s="13" customFormat="1"/>
    <row r="279" s="13" customFormat="1"/>
    <row r="280" s="13" customFormat="1"/>
    <row r="281" s="13" customFormat="1"/>
    <row r="282" s="13" customFormat="1"/>
    <row r="283" s="13" customFormat="1"/>
    <row r="284" s="13" customFormat="1"/>
    <row r="285" s="13" customFormat="1"/>
    <row r="286" s="13" customFormat="1"/>
    <row r="287" s="13" customFormat="1"/>
    <row r="288" s="13" customFormat="1"/>
    <row r="289" s="13" customFormat="1"/>
    <row r="290" s="13" customFormat="1"/>
    <row r="291" s="13" customFormat="1"/>
    <row r="292" s="13" customFormat="1"/>
    <row r="293" s="13" customFormat="1"/>
    <row r="294" s="13" customFormat="1"/>
    <row r="295" s="13" customFormat="1"/>
    <row r="296" s="13" customFormat="1"/>
    <row r="297" s="13" customFormat="1"/>
    <row r="298" s="13" customFormat="1"/>
    <row r="299" s="13" customFormat="1"/>
    <row r="300" s="13" customFormat="1"/>
    <row r="301" s="13" customFormat="1"/>
    <row r="302" s="13" customFormat="1"/>
    <row r="303" s="13" customFormat="1"/>
    <row r="304" s="13" customFormat="1"/>
    <row r="305" s="13" customFormat="1"/>
    <row r="306" s="13" customFormat="1"/>
    <row r="307" s="13" customFormat="1"/>
    <row r="308" s="13" customFormat="1"/>
    <row r="309" s="13" customFormat="1"/>
    <row r="310" s="13" customFormat="1"/>
    <row r="311" s="13" customFormat="1"/>
    <row r="312" s="13" customFormat="1"/>
    <row r="313" s="13" customFormat="1"/>
    <row r="314" s="13" customFormat="1"/>
    <row r="315" s="13" customFormat="1"/>
    <row r="316" s="13" customFormat="1"/>
    <row r="317" s="13" customFormat="1"/>
    <row r="318" s="13" customFormat="1"/>
    <row r="319" s="13" customFormat="1"/>
    <row r="320" s="13" customFormat="1"/>
    <row r="321" s="13" customFormat="1"/>
    <row r="322" s="13" customFormat="1"/>
    <row r="323" s="13" customFormat="1"/>
    <row r="324" s="13" customFormat="1"/>
    <row r="325" s="13" customFormat="1"/>
    <row r="326" s="13" customFormat="1"/>
    <row r="327" s="13" customFormat="1"/>
    <row r="328" s="13" customFormat="1"/>
    <row r="329" s="13" customFormat="1"/>
    <row r="330" s="13" customFormat="1"/>
    <row r="331" s="13" customFormat="1"/>
    <row r="332" s="13" customFormat="1"/>
    <row r="333" s="13" customFormat="1"/>
    <row r="334" s="13" customFormat="1"/>
    <row r="335" s="13" customFormat="1"/>
    <row r="336" s="13" customFormat="1"/>
    <row r="337" s="13" customFormat="1"/>
    <row r="338" s="13" customFormat="1"/>
    <row r="339" s="13" customFormat="1"/>
    <row r="340" s="13" customFormat="1"/>
    <row r="341" s="13" customFormat="1"/>
    <row r="342" s="13" customFormat="1"/>
    <row r="343" s="13" customFormat="1"/>
    <row r="344" s="13" customFormat="1"/>
    <row r="345" s="13" customFormat="1"/>
    <row r="346" s="13" customFormat="1"/>
    <row r="347" s="13" customFormat="1"/>
    <row r="348" s="13" customFormat="1"/>
    <row r="349" s="13" customFormat="1"/>
    <row r="350" s="13" customFormat="1"/>
    <row r="351" s="13" customFormat="1"/>
    <row r="352" s="13" customFormat="1"/>
    <row r="353" s="13" customFormat="1"/>
    <row r="354" s="13" customFormat="1"/>
    <row r="355" s="13" customFormat="1"/>
    <row r="356" s="13" customFormat="1"/>
    <row r="357" s="13" customFormat="1"/>
    <row r="358" s="13" customFormat="1"/>
    <row r="359" s="13" customFormat="1"/>
    <row r="360" s="13" customFormat="1"/>
    <row r="361" s="13" customFormat="1"/>
    <row r="362" s="13" customFormat="1"/>
    <row r="363" s="13" customFormat="1"/>
    <row r="364" s="13" customFormat="1"/>
    <row r="365" s="13" customFormat="1"/>
    <row r="366" s="13" customFormat="1"/>
    <row r="367" s="13" customFormat="1"/>
    <row r="368" s="13" customFormat="1"/>
    <row r="369" s="13" customFormat="1"/>
    <row r="370" s="13" customFormat="1"/>
    <row r="371" s="13" customFormat="1"/>
    <row r="372" s="13" customFormat="1"/>
    <row r="373" s="13" customFormat="1"/>
    <row r="374" s="13" customFormat="1"/>
    <row r="375" s="13" customFormat="1"/>
    <row r="376" s="13" customFormat="1"/>
    <row r="377" s="13" customFormat="1"/>
    <row r="378" s="13" customFormat="1"/>
    <row r="379" s="13" customFormat="1"/>
    <row r="380" s="13" customFormat="1"/>
    <row r="381" s="13" customFormat="1"/>
    <row r="382" s="13" customFormat="1"/>
    <row r="383" s="13" customFormat="1"/>
    <row r="384" s="13" customFormat="1"/>
    <row r="385" s="13" customFormat="1"/>
    <row r="386" s="13" customFormat="1"/>
    <row r="387" s="13" customFormat="1"/>
    <row r="388" s="13" customFormat="1"/>
    <row r="389" s="13" customFormat="1"/>
    <row r="390" s="13" customFormat="1"/>
    <row r="391" s="13" customFormat="1"/>
    <row r="392" s="13" customFormat="1"/>
    <row r="393" s="13" customFormat="1"/>
    <row r="394" s="13" customFormat="1"/>
    <row r="395" s="13" customFormat="1"/>
    <row r="396" s="13" customFormat="1"/>
    <row r="397" s="13" customFormat="1"/>
    <row r="398" s="13" customFormat="1"/>
    <row r="399" s="13" customFormat="1"/>
    <row r="400" s="13" customFormat="1"/>
    <row r="401" s="13" customFormat="1"/>
    <row r="402" s="13" customFormat="1"/>
    <row r="403" s="13" customFormat="1"/>
    <row r="404" s="13" customFormat="1"/>
    <row r="405" s="13" customFormat="1"/>
    <row r="406" s="13" customFormat="1"/>
    <row r="407" s="13" customFormat="1"/>
    <row r="408" s="13" customFormat="1"/>
    <row r="409" s="13" customFormat="1"/>
    <row r="410" s="13" customFormat="1"/>
    <row r="411" s="13" customFormat="1"/>
    <row r="412" s="13" customFormat="1"/>
    <row r="413" s="13" customFormat="1"/>
    <row r="414" s="13" customFormat="1"/>
    <row r="415" s="13" customFormat="1"/>
    <row r="416" s="13" customFormat="1"/>
    <row r="417" s="13" customFormat="1"/>
    <row r="418" s="13" customFormat="1"/>
    <row r="419" s="13" customFormat="1"/>
    <row r="420" s="13" customFormat="1"/>
    <row r="421" s="13" customFormat="1"/>
    <row r="422" s="13" customFormat="1"/>
    <row r="423" s="13" customFormat="1"/>
    <row r="424" s="13" customFormat="1"/>
    <row r="425" s="13" customFormat="1"/>
    <row r="426" s="13" customFormat="1"/>
    <row r="427" s="13" customFormat="1"/>
    <row r="428" s="13" customFormat="1"/>
    <row r="429" s="13" customFormat="1"/>
    <row r="430" s="13" customFormat="1"/>
    <row r="431" s="13" customFormat="1"/>
    <row r="432" s="13" customFormat="1"/>
    <row r="433" s="13" customFormat="1"/>
    <row r="434" s="13" customFormat="1"/>
    <row r="435" s="13" customFormat="1"/>
    <row r="436" s="13" customFormat="1"/>
    <row r="437" s="13" customFormat="1"/>
    <row r="438" s="13" customFormat="1"/>
    <row r="439" s="13" customFormat="1"/>
    <row r="440" s="13" customFormat="1"/>
    <row r="441" s="13" customFormat="1"/>
    <row r="442" s="13" customFormat="1"/>
    <row r="443" s="13" customFormat="1"/>
    <row r="444" s="13" customFormat="1"/>
    <row r="445" s="13" customFormat="1"/>
    <row r="446" s="13" customFormat="1"/>
    <row r="447" s="13" customFormat="1"/>
    <row r="448" s="13" customFormat="1"/>
    <row r="449" s="13" customFormat="1"/>
    <row r="450" s="13" customFormat="1"/>
    <row r="451" s="13" customFormat="1"/>
    <row r="452" s="13" customFormat="1"/>
    <row r="453" s="13" customFormat="1"/>
    <row r="454" s="13" customFormat="1"/>
    <row r="455" s="13" customFormat="1"/>
    <row r="456" s="13" customFormat="1"/>
    <row r="457" s="13" customFormat="1"/>
    <row r="458" s="13" customFormat="1"/>
    <row r="459" s="13" customFormat="1"/>
    <row r="460" s="13" customFormat="1"/>
    <row r="461" s="13" customFormat="1"/>
    <row r="462" s="13" customFormat="1"/>
    <row r="463" s="13" customFormat="1"/>
    <row r="464" s="13" customFormat="1"/>
    <row r="465" s="13" customFormat="1"/>
    <row r="466" s="13" customFormat="1"/>
    <row r="467" s="13" customFormat="1"/>
    <row r="468" s="13" customFormat="1"/>
    <row r="469" s="13" customFormat="1"/>
    <row r="470" s="13" customFormat="1"/>
    <row r="471" s="13" customFormat="1"/>
    <row r="472" s="13" customFormat="1"/>
    <row r="473" s="13" customFormat="1"/>
    <row r="474" s="13" customFormat="1"/>
    <row r="475" s="13" customFormat="1"/>
    <row r="476" s="13" customFormat="1"/>
    <row r="477" s="13" customFormat="1"/>
    <row r="478" s="13" customFormat="1"/>
    <row r="479" s="13" customFormat="1"/>
    <row r="480" s="13" customFormat="1"/>
    <row r="481" s="13" customFormat="1"/>
    <row r="482" s="13" customFormat="1"/>
    <row r="483" s="13" customFormat="1"/>
    <row r="484" s="13" customFormat="1"/>
    <row r="485" s="13" customFormat="1"/>
    <row r="486" s="13" customFormat="1"/>
    <row r="487" s="13" customFormat="1"/>
    <row r="488" s="13" customFormat="1"/>
    <row r="489" s="13" customFormat="1"/>
    <row r="490" s="13" customFormat="1"/>
    <row r="491" s="13" customFormat="1"/>
    <row r="492" s="13" customFormat="1"/>
    <row r="493" s="13" customFormat="1"/>
    <row r="494" s="13" customFormat="1"/>
    <row r="495" s="13" customFormat="1"/>
    <row r="496" s="13" customFormat="1"/>
    <row r="497" s="13" customFormat="1"/>
    <row r="498" s="13" customFormat="1"/>
    <row r="499" s="13" customFormat="1"/>
    <row r="500" s="13" customFormat="1"/>
    <row r="501" s="13" customFormat="1"/>
    <row r="502" s="13" customFormat="1"/>
    <row r="503" s="13" customFormat="1"/>
    <row r="504" s="13" customFormat="1"/>
    <row r="505" s="13" customFormat="1"/>
    <row r="506" s="13" customFormat="1"/>
    <row r="507" s="13" customFormat="1"/>
    <row r="508" s="13" customFormat="1"/>
    <row r="509" s="13" customFormat="1"/>
    <row r="510" s="13" customFormat="1"/>
    <row r="511" s="13" customFormat="1"/>
    <row r="512" s="13" customFormat="1"/>
    <row r="513" s="13" customFormat="1"/>
    <row r="514" s="13" customFormat="1"/>
    <row r="515" s="13" customFormat="1"/>
    <row r="516" s="13" customFormat="1"/>
    <row r="517" s="13" customFormat="1"/>
    <row r="518" s="13" customFormat="1"/>
    <row r="519" s="13" customFormat="1"/>
    <row r="520" s="13" customFormat="1"/>
    <row r="521" s="13" customFormat="1"/>
    <row r="522" s="13" customFormat="1"/>
    <row r="523" s="13" customFormat="1"/>
    <row r="524" s="13" customFormat="1"/>
    <row r="525" s="13" customFormat="1"/>
    <row r="526" s="13" customFormat="1"/>
    <row r="527" s="13" customFormat="1"/>
    <row r="528" s="13" customFormat="1"/>
    <row r="529" s="13" customFormat="1"/>
    <row r="530" s="13" customFormat="1"/>
    <row r="531" s="13" customFormat="1"/>
    <row r="532" s="13" customFormat="1"/>
    <row r="533" s="13" customFormat="1"/>
    <row r="534" s="13" customFormat="1"/>
    <row r="535" s="13" customFormat="1"/>
    <row r="536" s="13" customFormat="1"/>
    <row r="537" s="13" customFormat="1"/>
    <row r="538" s="13" customFormat="1"/>
    <row r="539" s="13" customFormat="1"/>
    <row r="540" s="13" customFormat="1"/>
    <row r="541" s="13" customFormat="1"/>
    <row r="542" s="13" customFormat="1"/>
    <row r="543" s="13" customFormat="1"/>
    <row r="544" s="13" customFormat="1"/>
    <row r="545" s="13" customFormat="1"/>
    <row r="546" s="13" customFormat="1"/>
    <row r="547" s="13" customFormat="1"/>
    <row r="548" s="13" customFormat="1"/>
    <row r="549" s="13" customFormat="1"/>
    <row r="550" s="13" customFormat="1"/>
    <row r="551" s="13" customFormat="1"/>
    <row r="552" s="13" customFormat="1"/>
    <row r="553" s="13" customFormat="1"/>
    <row r="554" s="13" customFormat="1"/>
    <row r="555" s="13" customFormat="1"/>
    <row r="556" s="13" customFormat="1"/>
    <row r="557" s="13" customFormat="1"/>
    <row r="558" s="13" customFormat="1"/>
    <row r="559" s="13" customFormat="1"/>
    <row r="560" s="13" customFormat="1"/>
    <row r="561" s="13" customFormat="1"/>
    <row r="562" s="13" customFormat="1"/>
    <row r="563" s="13" customFormat="1"/>
    <row r="564" s="13" customFormat="1"/>
    <row r="565" s="13" customFormat="1"/>
    <row r="566" s="13" customFormat="1"/>
    <row r="567" s="13" customFormat="1"/>
    <row r="568" s="13" customFormat="1"/>
    <row r="569" s="13" customFormat="1"/>
    <row r="570" s="13" customFormat="1"/>
    <row r="571" s="13" customFormat="1"/>
    <row r="572" s="13" customFormat="1"/>
    <row r="573" s="13" customFormat="1"/>
    <row r="574" s="13" customFormat="1"/>
    <row r="575" s="13" customFormat="1"/>
    <row r="576" s="13" customFormat="1"/>
    <row r="577" s="13" customFormat="1"/>
    <row r="578" s="13" customFormat="1"/>
    <row r="579" s="13" customFormat="1"/>
    <row r="580" s="13" customFormat="1"/>
    <row r="581" s="13" customFormat="1"/>
    <row r="582" s="13" customFormat="1"/>
    <row r="583" s="13" customFormat="1"/>
    <row r="584" s="13" customFormat="1"/>
    <row r="585" s="13" customFormat="1"/>
    <row r="586" s="13" customFormat="1"/>
    <row r="587" s="13" customFormat="1"/>
    <row r="588" s="13" customFormat="1"/>
    <row r="589" s="13" customFormat="1"/>
    <row r="590" s="13" customFormat="1"/>
    <row r="591" s="13" customFormat="1"/>
    <row r="592" s="13" customFormat="1"/>
    <row r="593" s="13" customFormat="1"/>
    <row r="594" s="13" customFormat="1"/>
    <row r="595" s="13" customFormat="1"/>
    <row r="596" s="13" customFormat="1"/>
    <row r="597" s="13" customFormat="1"/>
    <row r="598" s="13" customFormat="1"/>
    <row r="599" s="13" customFormat="1"/>
    <row r="600" s="13" customFormat="1"/>
    <row r="601" s="13" customFormat="1"/>
    <row r="602" s="13" customFormat="1"/>
    <row r="603" s="13" customFormat="1"/>
    <row r="604" s="13" customFormat="1"/>
    <row r="605" s="13" customFormat="1"/>
    <row r="606" s="13" customFormat="1"/>
    <row r="607" s="13" customFormat="1"/>
    <row r="608" s="13" customFormat="1"/>
    <row r="609" s="13" customFormat="1"/>
    <row r="610" s="13" customFormat="1"/>
    <row r="611" s="13" customFormat="1"/>
    <row r="612" s="13" customFormat="1"/>
    <row r="613" s="13" customFormat="1"/>
    <row r="614" s="13" customFormat="1"/>
    <row r="615" s="13" customFormat="1"/>
    <row r="616" s="13" customFormat="1"/>
    <row r="617" s="13" customFormat="1"/>
    <row r="618" s="13" customFormat="1"/>
    <row r="619" s="13" customFormat="1"/>
    <row r="620" s="13" customFormat="1"/>
    <row r="621" s="13" customFormat="1"/>
    <row r="622" s="13" customFormat="1"/>
    <row r="623" s="13" customFormat="1"/>
    <row r="624" s="13" customFormat="1"/>
    <row r="625" s="13" customFormat="1"/>
    <row r="626" s="13" customFormat="1"/>
    <row r="627" s="13" customFormat="1"/>
    <row r="628" s="13" customFormat="1"/>
    <row r="629" s="13" customFormat="1"/>
    <row r="630" s="13" customFormat="1"/>
    <row r="631" s="13" customFormat="1"/>
    <row r="632" s="13" customFormat="1"/>
    <row r="633" s="13" customFormat="1"/>
    <row r="634" s="13" customFormat="1"/>
    <row r="635" s="13" customFormat="1"/>
    <row r="636" s="13" customFormat="1"/>
    <row r="637" s="13" customFormat="1"/>
    <row r="638" s="13" customFormat="1"/>
    <row r="639" s="13" customFormat="1"/>
    <row r="640" s="13" customFormat="1"/>
    <row r="641" s="13" customFormat="1"/>
    <row r="642" s="13" customFormat="1"/>
    <row r="643" s="13" customFormat="1"/>
    <row r="644" s="13" customFormat="1"/>
    <row r="645" s="13" customFormat="1"/>
    <row r="646" s="13" customFormat="1"/>
    <row r="647" s="13" customFormat="1"/>
    <row r="648" s="13" customFormat="1"/>
    <row r="649" s="13" customFormat="1"/>
    <row r="650" s="13" customFormat="1"/>
    <row r="651" s="13" customFormat="1"/>
    <row r="652" s="13" customFormat="1"/>
    <row r="653" s="13" customFormat="1"/>
    <row r="654" s="13" customFormat="1"/>
    <row r="655" s="13" customFormat="1"/>
    <row r="656" s="13" customFormat="1"/>
    <row r="657" s="13" customFormat="1"/>
    <row r="658" s="13" customFormat="1"/>
    <row r="659" s="13" customFormat="1"/>
    <row r="660" s="13" customFormat="1"/>
    <row r="661" s="13" customFormat="1"/>
    <row r="662" s="13" customFormat="1"/>
    <row r="663" s="13" customFormat="1"/>
    <row r="664" s="13" customFormat="1"/>
    <row r="665" s="13" customFormat="1"/>
    <row r="666" s="13" customFormat="1"/>
    <row r="667" s="13" customFormat="1"/>
    <row r="668" s="13" customFormat="1"/>
    <row r="669" s="13" customFormat="1"/>
    <row r="670" s="13" customFormat="1"/>
    <row r="671" s="13" customFormat="1"/>
    <row r="672" s="13" customFormat="1"/>
    <row r="673" s="13" customFormat="1"/>
    <row r="674" s="13" customFormat="1"/>
    <row r="675" s="13" customFormat="1"/>
    <row r="676" s="13" customFormat="1"/>
    <row r="677" s="13" customFormat="1"/>
    <row r="678" s="13" customFormat="1"/>
    <row r="679" s="13" customFormat="1"/>
    <row r="680" s="13" customFormat="1"/>
    <row r="681" s="13" customFormat="1"/>
    <row r="682" s="13" customFormat="1"/>
    <row r="683" s="13" customFormat="1"/>
    <row r="684" s="13" customFormat="1"/>
    <row r="685" s="13" customFormat="1"/>
    <row r="686" s="13" customFormat="1"/>
    <row r="687" s="13" customFormat="1"/>
    <row r="688" s="13" customFormat="1"/>
    <row r="689" s="13" customFormat="1"/>
    <row r="690" s="13" customFormat="1"/>
    <row r="691" s="13" customFormat="1"/>
    <row r="692" s="13" customFormat="1"/>
    <row r="693" s="13" customFormat="1"/>
    <row r="694" s="13" customFormat="1"/>
    <row r="695" s="13" customFormat="1"/>
    <row r="696" s="13" customFormat="1"/>
    <row r="697" s="13" customFormat="1"/>
    <row r="698" s="13" customFormat="1"/>
    <row r="699" s="13" customFormat="1"/>
    <row r="700" s="13" customFormat="1"/>
    <row r="701" s="13" customFormat="1"/>
    <row r="702" s="13" customFormat="1"/>
    <row r="703" s="13" customFormat="1"/>
    <row r="704" s="13" customFormat="1"/>
    <row r="705" s="13" customFormat="1"/>
    <row r="706" s="13" customFormat="1"/>
    <row r="707" s="13" customFormat="1"/>
    <row r="708" s="13" customFormat="1"/>
    <row r="709" s="13" customFormat="1"/>
    <row r="710" s="13" customFormat="1"/>
    <row r="711" s="13" customFormat="1"/>
    <row r="712" s="13" customFormat="1"/>
    <row r="713" s="13" customFormat="1"/>
    <row r="714" s="13" customFormat="1"/>
    <row r="715" s="13" customFormat="1"/>
    <row r="716" s="13" customFormat="1"/>
    <row r="717" s="13" customFormat="1"/>
    <row r="718" s="13" customFormat="1"/>
    <row r="719" s="13" customFormat="1"/>
    <row r="720" s="13" customFormat="1"/>
    <row r="721" s="13" customFormat="1"/>
    <row r="722" s="13" customFormat="1"/>
    <row r="723" s="13" customFormat="1"/>
    <row r="724" s="13" customFormat="1"/>
    <row r="725" s="13" customFormat="1"/>
    <row r="726" s="13" customFormat="1"/>
    <row r="727" s="13" customFormat="1"/>
    <row r="728" s="13" customFormat="1"/>
    <row r="729" s="13" customFormat="1"/>
    <row r="730" s="13" customFormat="1"/>
    <row r="731" s="13" customFormat="1"/>
    <row r="732" s="13" customFormat="1"/>
    <row r="733" s="13" customFormat="1"/>
    <row r="734" s="13" customFormat="1"/>
    <row r="735" s="13" customFormat="1"/>
    <row r="736" s="13" customFormat="1"/>
    <row r="737" s="13" customFormat="1"/>
    <row r="738" s="13" customFormat="1"/>
    <row r="739" s="13" customFormat="1"/>
    <row r="740" s="13" customFormat="1"/>
    <row r="741" s="13" customFormat="1"/>
    <row r="742" s="13" customFormat="1"/>
    <row r="743" s="13" customFormat="1"/>
    <row r="744" s="13" customFormat="1"/>
    <row r="745" s="13" customFormat="1"/>
    <row r="746" s="13" customFormat="1"/>
    <row r="747" s="13" customFormat="1"/>
    <row r="748" s="13" customFormat="1"/>
    <row r="749" s="13" customFormat="1"/>
    <row r="750" s="13" customFormat="1"/>
    <row r="751" s="13" customFormat="1"/>
    <row r="752" s="13" customFormat="1"/>
    <row r="753" s="13" customFormat="1"/>
    <row r="754" s="13" customFormat="1"/>
    <row r="755" s="13" customFormat="1"/>
    <row r="756" s="13" customFormat="1"/>
    <row r="757" s="13" customFormat="1"/>
    <row r="758" s="13" customFormat="1"/>
    <row r="759" s="13" customFormat="1"/>
    <row r="760" s="13" customFormat="1"/>
    <row r="761" s="13" customFormat="1"/>
    <row r="762" s="13" customFormat="1"/>
    <row r="763" s="13" customFormat="1"/>
    <row r="764" s="13" customFormat="1"/>
    <row r="765" s="13" customFormat="1"/>
    <row r="766" s="13" customFormat="1"/>
    <row r="767" s="13" customFormat="1"/>
    <row r="768" s="13" customFormat="1"/>
    <row r="769" s="13" customFormat="1"/>
    <row r="770" s="13" customFormat="1"/>
    <row r="771" s="13" customFormat="1"/>
    <row r="772" s="13" customFormat="1"/>
    <row r="773" s="13" customFormat="1"/>
    <row r="774" s="13" customFormat="1"/>
    <row r="775" s="13" customFormat="1"/>
    <row r="776" s="13" customFormat="1"/>
    <row r="777" s="13" customFormat="1"/>
    <row r="778" s="13" customFormat="1"/>
    <row r="779" s="13" customFormat="1"/>
    <row r="780" s="13" customFormat="1"/>
    <row r="781" s="13" customFormat="1"/>
    <row r="782" s="13" customFormat="1"/>
    <row r="783" s="13" customFormat="1"/>
    <row r="784" s="13" customFormat="1"/>
    <row r="785" s="13" customFormat="1"/>
    <row r="786" s="13" customFormat="1"/>
    <row r="787" s="13" customFormat="1"/>
    <row r="788" s="13" customFormat="1"/>
    <row r="789" s="13" customFormat="1"/>
    <row r="790" s="13" customFormat="1"/>
    <row r="791" s="13" customFormat="1"/>
    <row r="792" s="13" customFormat="1"/>
    <row r="793" s="13" customFormat="1"/>
    <row r="794" s="13" customFormat="1"/>
    <row r="795" s="13" customFormat="1"/>
    <row r="796" s="13" customFormat="1"/>
    <row r="797" s="13" customFormat="1"/>
    <row r="798" s="13" customFormat="1"/>
    <row r="799" s="13" customFormat="1"/>
    <row r="800" s="13" customFormat="1"/>
    <row r="801" s="13" customFormat="1"/>
    <row r="802" s="13" customFormat="1"/>
    <row r="803" s="13" customFormat="1"/>
    <row r="804" s="13" customFormat="1"/>
    <row r="805" s="13" customFormat="1"/>
    <row r="806" s="13" customFormat="1"/>
    <row r="807" s="13" customFormat="1"/>
    <row r="808" s="13" customFormat="1"/>
    <row r="809" s="13" customFormat="1"/>
    <row r="810" s="13" customFormat="1"/>
    <row r="811" s="13" customFormat="1"/>
    <row r="812" s="13" customFormat="1"/>
    <row r="813" s="13" customFormat="1"/>
    <row r="814" s="13" customFormat="1"/>
    <row r="815" s="13" customFormat="1"/>
    <row r="816" s="13" customFormat="1"/>
    <row r="817" s="13" customFormat="1"/>
    <row r="818" s="13" customFormat="1"/>
    <row r="819" s="13" customFormat="1"/>
    <row r="820" s="13" customFormat="1"/>
    <row r="821" s="13" customFormat="1"/>
    <row r="822" s="13" customFormat="1"/>
    <row r="823" s="13" customFormat="1"/>
    <row r="824" s="13" customFormat="1"/>
    <row r="825" s="13" customFormat="1"/>
    <row r="826" s="13" customFormat="1"/>
    <row r="827" s="13" customFormat="1"/>
    <row r="828" s="13" customFormat="1"/>
    <row r="829" s="13" customFormat="1"/>
    <row r="830" s="13" customFormat="1"/>
    <row r="831" s="13" customFormat="1"/>
    <row r="832" s="13" customFormat="1"/>
    <row r="833" s="13" customFormat="1"/>
    <row r="834" s="13" customFormat="1"/>
    <row r="835" s="13" customFormat="1"/>
    <row r="836" s="13" customFormat="1"/>
    <row r="837" s="13" customFormat="1"/>
    <row r="838" s="13" customFormat="1"/>
    <row r="839" s="13" customFormat="1"/>
    <row r="840" s="13" customFormat="1"/>
    <row r="841" s="13" customFormat="1"/>
    <row r="842" s="13" customFormat="1"/>
    <row r="843" s="13" customFormat="1"/>
    <row r="844" s="13" customFormat="1"/>
    <row r="845" s="13" customFormat="1"/>
    <row r="846" s="13" customFormat="1"/>
    <row r="847" s="13" customFormat="1"/>
    <row r="848" s="13" customFormat="1"/>
    <row r="849" s="13" customFormat="1"/>
    <row r="850" s="13" customFormat="1"/>
    <row r="851" s="13" customFormat="1"/>
    <row r="852" s="13" customFormat="1"/>
    <row r="853" s="13" customFormat="1"/>
    <row r="854" s="13" customFormat="1"/>
    <row r="855" s="13" customFormat="1"/>
    <row r="856" s="13" customFormat="1"/>
    <row r="857" s="13" customFormat="1"/>
    <row r="858" s="13" customFormat="1"/>
    <row r="859" s="13" customFormat="1"/>
    <row r="860" s="13" customFormat="1"/>
    <row r="861" s="13" customFormat="1"/>
    <row r="862" s="13" customFormat="1"/>
    <row r="863" s="13" customFormat="1"/>
    <row r="864" s="13" customFormat="1"/>
    <row r="865" s="13" customFormat="1"/>
    <row r="866" s="13" customFormat="1"/>
    <row r="867" s="13" customFormat="1"/>
    <row r="868" s="13" customFormat="1"/>
    <row r="869" s="13" customFormat="1"/>
    <row r="870" s="13" customFormat="1"/>
    <row r="871" s="13" customFormat="1"/>
    <row r="872" s="13" customFormat="1"/>
    <row r="873" s="13" customFormat="1"/>
    <row r="874" s="13" customFormat="1"/>
    <row r="875" s="13" customFormat="1"/>
    <row r="876" s="13" customFormat="1"/>
    <row r="877" s="13" customFormat="1"/>
    <row r="878" s="13" customFormat="1"/>
    <row r="879" s="13" customFormat="1"/>
    <row r="880" s="13" customFormat="1"/>
    <row r="881" s="13" customFormat="1"/>
    <row r="882" s="13" customFormat="1"/>
    <row r="883" s="13" customFormat="1"/>
    <row r="884" s="13" customFormat="1"/>
    <row r="885" s="13" customFormat="1"/>
    <row r="886" s="13" customFormat="1"/>
    <row r="887" s="13" customFormat="1"/>
    <row r="888" s="13" customFormat="1"/>
    <row r="889" s="13" customFormat="1"/>
    <row r="890" s="13" customFormat="1"/>
    <row r="891" s="13" customFormat="1"/>
    <row r="892" s="13" customFormat="1"/>
    <row r="893" s="13" customFormat="1"/>
    <row r="894" s="13" customFormat="1"/>
    <row r="895" s="13" customFormat="1"/>
    <row r="896" s="13" customFormat="1"/>
    <row r="897" s="13" customFormat="1"/>
    <row r="898" s="13" customFormat="1"/>
    <row r="899" s="13" customFormat="1"/>
    <row r="900" s="13" customFormat="1"/>
    <row r="901" s="13" customFormat="1"/>
    <row r="902" s="13" customFormat="1"/>
    <row r="903" s="13" customFormat="1"/>
    <row r="904" s="13" customFormat="1"/>
    <row r="905" s="13" customFormat="1"/>
    <row r="906" s="13" customFormat="1"/>
    <row r="907" s="13" customFormat="1"/>
    <row r="908" s="13" customFormat="1"/>
    <row r="909" s="13" customFormat="1"/>
    <row r="910" s="13" customFormat="1"/>
    <row r="911" s="13" customFormat="1"/>
    <row r="912" s="13" customFormat="1"/>
    <row r="913" s="13" customFormat="1"/>
    <row r="914" s="13" customFormat="1"/>
    <row r="915" s="13" customFormat="1"/>
    <row r="916" s="13" customFormat="1"/>
    <row r="917" s="13" customFormat="1"/>
    <row r="918" s="13" customFormat="1"/>
    <row r="919" s="13" customFormat="1"/>
    <row r="920" s="13" customFormat="1"/>
    <row r="921" s="13" customFormat="1"/>
    <row r="922" s="13" customFormat="1"/>
    <row r="923" s="13" customFormat="1"/>
    <row r="924" s="13" customFormat="1"/>
    <row r="925" s="13" customFormat="1"/>
    <row r="926" s="13" customFormat="1"/>
    <row r="927" s="13" customFormat="1"/>
    <row r="928" s="13" customFormat="1"/>
    <row r="929" s="13" customFormat="1"/>
    <row r="930" s="13" customFormat="1"/>
    <row r="931" s="13" customFormat="1"/>
    <row r="932" s="13" customFormat="1"/>
    <row r="933" s="13" customFormat="1"/>
    <row r="934" s="13" customFormat="1"/>
    <row r="935" s="13" customFormat="1"/>
    <row r="936" s="13" customFormat="1"/>
    <row r="937" s="13" customFormat="1"/>
    <row r="938" s="13" customFormat="1"/>
    <row r="939" s="13" customFormat="1"/>
    <row r="940" s="13" customFormat="1"/>
    <row r="941" s="13" customFormat="1"/>
    <row r="942" s="13" customFormat="1"/>
    <row r="943" s="13" customFormat="1"/>
    <row r="944" s="13" customFormat="1"/>
    <row r="945" s="13" customFormat="1"/>
    <row r="946" s="13" customFormat="1"/>
    <row r="947" s="13" customFormat="1"/>
    <row r="948" s="13" customFormat="1"/>
    <row r="949" s="13" customFormat="1"/>
    <row r="950" s="13" customFormat="1"/>
    <row r="951" s="13" customFormat="1"/>
    <row r="952" s="13" customFormat="1"/>
    <row r="953" s="13" customFormat="1"/>
    <row r="954" s="13" customFormat="1"/>
    <row r="955" s="13" customFormat="1"/>
    <row r="956" s="13" customFormat="1"/>
    <row r="957" s="13" customFormat="1"/>
    <row r="958" s="13" customFormat="1"/>
    <row r="959" s="13" customFormat="1"/>
    <row r="960" s="13" customFormat="1"/>
    <row r="961" s="13" customFormat="1"/>
    <row r="962" s="13" customFormat="1"/>
  </sheetData>
  <sheetProtection algorithmName="SHA-512" hashValue="X3ZwpzWTMYCTErlyBrEJ81XihMC0uALb6vDWDmpt53HY707tkPaUnxhBle4gwrXpbRhNv1t2hGpS8n8l7fB7hw==" saltValue="aA/PU6nDuJFgXM1DavEaLg==" spinCount="100000" sheet="1" objects="1" scenarios="1"/>
  <customSheetViews>
    <customSheetView guid="{3C65655F-F5CB-4AFF-9FBB-FFE0704F7A17}" scale="80">
      <selection activeCell="B1" sqref="B1"/>
      <pageMargins left="0.7" right="0.7" top="0.75" bottom="0.75" header="0.3" footer="0.3"/>
      <pageSetup paperSize="9" orientation="portrait"/>
    </customSheetView>
  </customSheetViews>
  <mergeCells count="40">
    <mergeCell ref="B20:F20"/>
    <mergeCell ref="G20:K20"/>
    <mergeCell ref="L20:P20"/>
    <mergeCell ref="B23:M25"/>
    <mergeCell ref="B18:F18"/>
    <mergeCell ref="G18:K18"/>
    <mergeCell ref="L18:P18"/>
    <mergeCell ref="B19:F19"/>
    <mergeCell ref="G19:K19"/>
    <mergeCell ref="L19:P19"/>
    <mergeCell ref="B16:F16"/>
    <mergeCell ref="G16:K16"/>
    <mergeCell ref="L16:P16"/>
    <mergeCell ref="B17:F17"/>
    <mergeCell ref="G17:K17"/>
    <mergeCell ref="L17:P17"/>
    <mergeCell ref="B14:F14"/>
    <mergeCell ref="G14:K14"/>
    <mergeCell ref="L14:P14"/>
    <mergeCell ref="B15:F15"/>
    <mergeCell ref="G15:K15"/>
    <mergeCell ref="L15:P15"/>
    <mergeCell ref="B12:F12"/>
    <mergeCell ref="G12:K12"/>
    <mergeCell ref="L12:P12"/>
    <mergeCell ref="B13:F13"/>
    <mergeCell ref="G13:K13"/>
    <mergeCell ref="L13:P13"/>
    <mergeCell ref="B10:F10"/>
    <mergeCell ref="G10:K10"/>
    <mergeCell ref="L10:P10"/>
    <mergeCell ref="B11:F11"/>
    <mergeCell ref="G11:K11"/>
    <mergeCell ref="L11:P11"/>
    <mergeCell ref="B8:F8"/>
    <mergeCell ref="G8:K8"/>
    <mergeCell ref="L8:P8"/>
    <mergeCell ref="B9:F9"/>
    <mergeCell ref="G9:K9"/>
    <mergeCell ref="L9:P9"/>
  </mergeCells>
  <dataValidations count="1">
    <dataValidation allowBlank="1" showInputMessage="1" showErrorMessage="1" prompt="O título da folha de cálculo encontra-se nesta célula" sqref="B1 I1" xr:uid="{00000000-0002-0000-2200-000000000000}"/>
  </dataValidations>
  <hyperlinks>
    <hyperlink ref="B2" location="Atividade!A1" display="&lt; Voltar ao ínicio" xr:uid="{00000000-0004-0000-2200-000000000000}"/>
  </hyperlinks>
  <pageMargins left="0.25" right="0.25" top="0.75" bottom="0.75" header="0.3" footer="0.3"/>
  <pageSetup paperSize="8" scale="98" fitToHeight="0" orientation="landscape"/>
  <rowBreaks count="1" manualBreakCount="1">
    <brk id="21" max="15" man="1"/>
  </rowBreaks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AI144"/>
  <sheetViews>
    <sheetView zoomScale="70" zoomScaleNormal="70" workbookViewId="0">
      <selection activeCell="A3" sqref="A3"/>
    </sheetView>
  </sheetViews>
  <sheetFormatPr defaultColWidth="9" defaultRowHeight="15"/>
  <cols>
    <col min="1" max="1" width="4.625" customWidth="1"/>
    <col min="2" max="2" width="19.75" customWidth="1"/>
    <col min="3" max="3" width="13.125" customWidth="1"/>
    <col min="4" max="4" width="18.75" customWidth="1"/>
    <col min="5" max="13" width="12" customWidth="1"/>
    <col min="14" max="14" width="12.875" customWidth="1"/>
    <col min="15" max="15" width="14.125" customWidth="1"/>
    <col min="16" max="16" width="12.875" customWidth="1"/>
    <col min="17" max="17" width="13.125" customWidth="1"/>
    <col min="18" max="18" width="2.5" customWidth="1"/>
    <col min="19" max="20" width="12" customWidth="1"/>
    <col min="21" max="21" width="2.75" customWidth="1"/>
    <col min="22" max="27" width="12" customWidth="1"/>
  </cols>
  <sheetData>
    <row r="1" spans="1:35" s="14" customFormat="1" ht="23.25">
      <c r="A1" s="63"/>
      <c r="B1" s="64" t="s">
        <v>182</v>
      </c>
      <c r="C1" s="63"/>
      <c r="D1" s="63"/>
      <c r="E1" s="63"/>
      <c r="F1" s="63"/>
      <c r="G1" s="65" t="s">
        <v>192</v>
      </c>
      <c r="H1" s="36">
        <f>Atividade!L3</f>
        <v>0</v>
      </c>
      <c r="I1" s="66" t="s">
        <v>141</v>
      </c>
      <c r="J1" s="36">
        <f>Atividade!I3</f>
        <v>2021</v>
      </c>
      <c r="K1" s="63"/>
      <c r="L1" s="67"/>
      <c r="M1" s="63"/>
      <c r="N1" s="63"/>
      <c r="O1" s="63"/>
      <c r="P1" s="63"/>
      <c r="Q1" s="63"/>
      <c r="R1" s="63"/>
      <c r="S1" s="63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</row>
    <row r="2" spans="1:35" s="14" customFormat="1">
      <c r="A2" s="68"/>
      <c r="B2" s="69" t="s">
        <v>193</v>
      </c>
      <c r="C2" s="68"/>
      <c r="D2" s="68"/>
      <c r="E2" s="68"/>
      <c r="F2" s="68"/>
      <c r="G2" s="70"/>
      <c r="H2" s="70"/>
      <c r="I2" s="70"/>
      <c r="J2" s="70"/>
      <c r="K2" s="68"/>
      <c r="L2" s="68"/>
      <c r="M2" s="68"/>
      <c r="N2" s="68"/>
      <c r="O2" s="68"/>
      <c r="P2" s="68"/>
      <c r="Q2" s="68"/>
      <c r="R2" s="68"/>
      <c r="S2" s="68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</row>
    <row r="3" spans="1:35" s="14" customFormat="1">
      <c r="A3" s="71" t="s">
        <v>194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</row>
    <row r="4" spans="1:35" s="14" customFormat="1" ht="15" customHeight="1">
      <c r="A4" s="71"/>
      <c r="B4" s="871" t="s">
        <v>739</v>
      </c>
      <c r="C4" s="872"/>
      <c r="D4" s="872"/>
      <c r="E4" s="873"/>
      <c r="F4" s="72"/>
      <c r="G4" s="875" t="s">
        <v>740</v>
      </c>
      <c r="H4" s="876"/>
      <c r="I4" s="876"/>
      <c r="J4" s="876"/>
      <c r="K4" s="876"/>
      <c r="L4" s="876"/>
      <c r="M4" s="876"/>
      <c r="N4" s="876"/>
      <c r="O4" s="876"/>
      <c r="P4" s="876"/>
      <c r="Q4" s="876"/>
      <c r="R4" s="877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</row>
    <row r="5" spans="1:35" s="14" customFormat="1">
      <c r="A5" s="71"/>
      <c r="B5" s="871" t="s">
        <v>741</v>
      </c>
      <c r="C5" s="872"/>
      <c r="D5" s="872"/>
      <c r="E5" s="873"/>
      <c r="F5" s="72"/>
      <c r="G5" s="878"/>
      <c r="H5" s="879"/>
      <c r="I5" s="879"/>
      <c r="J5" s="879"/>
      <c r="K5" s="879"/>
      <c r="L5" s="879"/>
      <c r="M5" s="879"/>
      <c r="N5" s="879"/>
      <c r="O5" s="879"/>
      <c r="P5" s="879"/>
      <c r="Q5" s="879"/>
      <c r="R5" s="880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</row>
    <row r="6" spans="1:35" s="14" customFormat="1">
      <c r="A6" s="71"/>
      <c r="B6" s="871" t="s">
        <v>742</v>
      </c>
      <c r="C6" s="872"/>
      <c r="D6" s="872"/>
      <c r="E6" s="873"/>
      <c r="F6" s="72"/>
      <c r="G6" s="878"/>
      <c r="H6" s="879"/>
      <c r="I6" s="879"/>
      <c r="J6" s="879"/>
      <c r="K6" s="879"/>
      <c r="L6" s="879"/>
      <c r="M6" s="879"/>
      <c r="N6" s="879"/>
      <c r="O6" s="879"/>
      <c r="P6" s="879"/>
      <c r="Q6" s="879"/>
      <c r="R6" s="880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</row>
    <row r="7" spans="1:35" s="14" customFormat="1">
      <c r="A7" s="71"/>
      <c r="B7" s="73"/>
      <c r="C7" s="73"/>
      <c r="D7" s="73"/>
      <c r="E7" s="73"/>
      <c r="F7" s="72"/>
      <c r="G7" s="881"/>
      <c r="H7" s="882"/>
      <c r="I7" s="882"/>
      <c r="J7" s="882"/>
      <c r="K7" s="882"/>
      <c r="L7" s="882"/>
      <c r="M7" s="882"/>
      <c r="N7" s="882"/>
      <c r="O7" s="882"/>
      <c r="P7" s="882"/>
      <c r="Q7" s="882"/>
      <c r="R7" s="883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</row>
    <row r="8" spans="1:35" s="14" customFormat="1">
      <c r="A8" s="71"/>
      <c r="B8" s="74"/>
      <c r="C8" s="74"/>
      <c r="D8" s="74"/>
      <c r="E8" s="74"/>
      <c r="F8" s="75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</row>
    <row r="9" spans="1:35" s="14" customFormat="1" ht="23.25">
      <c r="A9" s="71"/>
      <c r="B9" s="77" t="s">
        <v>743</v>
      </c>
      <c r="D9" s="78"/>
      <c r="E9" s="78"/>
      <c r="F9" s="79"/>
      <c r="G9" s="80"/>
      <c r="H9" s="81"/>
      <c r="I9" s="81"/>
      <c r="J9" s="81"/>
      <c r="K9" s="81"/>
      <c r="L9" s="81"/>
      <c r="M9" s="81"/>
      <c r="N9" s="81"/>
      <c r="O9"/>
      <c r="P9"/>
      <c r="Q9"/>
      <c r="R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</row>
    <row r="10" spans="1:35" s="14" customFormat="1" ht="23.25">
      <c r="A10" s="71"/>
      <c r="B10" s="77" t="s">
        <v>744</v>
      </c>
      <c r="D10" s="78"/>
      <c r="E10" s="78"/>
      <c r="F10" s="79"/>
      <c r="G10" s="80"/>
      <c r="H10" s="81"/>
      <c r="I10" s="81"/>
      <c r="J10" s="81"/>
      <c r="K10" s="81"/>
      <c r="L10" s="81"/>
      <c r="M10" s="81"/>
      <c r="N10" s="81"/>
      <c r="O10"/>
      <c r="P10"/>
      <c r="Q10"/>
      <c r="R10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</row>
    <row r="11" spans="1:35" s="14" customFormat="1">
      <c r="A11" s="71"/>
      <c r="B11" s="74"/>
      <c r="C11" s="74"/>
      <c r="D11" s="74"/>
      <c r="E11" s="74"/>
      <c r="F11" s="75"/>
      <c r="G11" s="82"/>
      <c r="H11" s="83"/>
      <c r="I11" s="83"/>
      <c r="J11" s="83"/>
      <c r="K11" s="83"/>
      <c r="L11" s="83"/>
      <c r="M11" s="83"/>
      <c r="N11" s="83"/>
      <c r="O11"/>
      <c r="P11"/>
      <c r="Q11"/>
      <c r="R11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</row>
    <row r="12" spans="1:35" s="14" customFormat="1">
      <c r="B12" s="71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</row>
    <row r="13" spans="1:35" s="14" customFormat="1" ht="15.75">
      <c r="B13" s="84" t="s">
        <v>745</v>
      </c>
      <c r="C13" s="85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</row>
    <row r="14" spans="1:35" ht="18">
      <c r="B14" s="86" t="s">
        <v>739</v>
      </c>
      <c r="C14" s="87"/>
      <c r="D14" s="87"/>
      <c r="E14" s="87"/>
      <c r="F14" s="87"/>
      <c r="G14" s="87"/>
      <c r="H14" s="87"/>
      <c r="I14" s="87"/>
      <c r="J14" s="87"/>
      <c r="K14" s="87"/>
      <c r="L14" s="87"/>
      <c r="M14" s="87"/>
      <c r="N14" s="87"/>
      <c r="O14" s="87"/>
      <c r="P14" s="87"/>
      <c r="Q14" s="87"/>
      <c r="R14" s="88"/>
    </row>
    <row r="15" spans="1:35">
      <c r="B15" s="89" t="s">
        <v>457</v>
      </c>
      <c r="C15" s="90"/>
      <c r="D15" s="90"/>
      <c r="E15" s="90"/>
      <c r="F15" s="90"/>
      <c r="G15" s="90"/>
      <c r="H15" s="90"/>
      <c r="I15" s="90"/>
      <c r="J15" s="90"/>
      <c r="K15" s="90"/>
      <c r="L15" s="90"/>
      <c r="M15" s="90"/>
      <c r="N15" s="90"/>
      <c r="O15" s="90"/>
      <c r="P15" s="90"/>
      <c r="Q15" s="90"/>
      <c r="R15" s="91"/>
    </row>
    <row r="16" spans="1:35" ht="15" customHeight="1">
      <c r="B16" s="874" t="s">
        <v>746</v>
      </c>
      <c r="C16" s="588"/>
      <c r="D16" s="588"/>
      <c r="E16" s="588"/>
      <c r="F16" s="588"/>
      <c r="G16" s="588"/>
      <c r="H16" s="588"/>
      <c r="I16" s="588"/>
      <c r="J16" s="588"/>
      <c r="K16" s="588"/>
      <c r="L16" s="588"/>
      <c r="M16" s="588"/>
      <c r="N16" s="92"/>
      <c r="O16" s="92"/>
      <c r="P16" s="92"/>
      <c r="Q16" s="92"/>
      <c r="R16" s="91"/>
    </row>
    <row r="17" spans="2:18">
      <c r="B17" s="874"/>
      <c r="C17" s="588"/>
      <c r="D17" s="588"/>
      <c r="E17" s="588"/>
      <c r="F17" s="588"/>
      <c r="G17" s="588"/>
      <c r="H17" s="588"/>
      <c r="I17" s="588"/>
      <c r="J17" s="588"/>
      <c r="K17" s="588"/>
      <c r="L17" s="588"/>
      <c r="M17" s="588"/>
      <c r="N17" s="92"/>
      <c r="O17" s="92"/>
      <c r="P17" s="92"/>
      <c r="Q17" s="92"/>
      <c r="R17" s="91"/>
    </row>
    <row r="18" spans="2:18">
      <c r="B18" s="874"/>
      <c r="C18" s="588"/>
      <c r="D18" s="588"/>
      <c r="E18" s="588"/>
      <c r="F18" s="588"/>
      <c r="G18" s="588"/>
      <c r="H18" s="588"/>
      <c r="I18" s="588"/>
      <c r="J18" s="588"/>
      <c r="K18" s="588"/>
      <c r="L18" s="588"/>
      <c r="M18" s="588"/>
      <c r="N18" s="92"/>
      <c r="O18" s="92"/>
      <c r="P18" s="92"/>
      <c r="Q18" s="92"/>
      <c r="R18" s="91"/>
    </row>
    <row r="19" spans="2:18">
      <c r="B19" s="874"/>
      <c r="C19" s="588"/>
      <c r="D19" s="588"/>
      <c r="E19" s="588"/>
      <c r="F19" s="588"/>
      <c r="G19" s="588"/>
      <c r="H19" s="588"/>
      <c r="I19" s="588"/>
      <c r="J19" s="588"/>
      <c r="K19" s="588"/>
      <c r="L19" s="588"/>
      <c r="M19" s="588"/>
      <c r="N19" s="92"/>
      <c r="O19" s="92"/>
      <c r="P19" s="92"/>
      <c r="Q19" s="92"/>
      <c r="R19" s="91"/>
    </row>
    <row r="20" spans="2:18">
      <c r="B20" s="93"/>
      <c r="C20" s="90"/>
      <c r="D20" s="90"/>
      <c r="R20" s="91"/>
    </row>
    <row r="21" spans="2:18" ht="60">
      <c r="B21" s="94" t="s">
        <v>355</v>
      </c>
      <c r="C21" s="95" t="s">
        <v>358</v>
      </c>
      <c r="D21" s="95" t="s">
        <v>747</v>
      </c>
      <c r="E21" s="95" t="s">
        <v>748</v>
      </c>
      <c r="F21" s="95" t="s">
        <v>661</v>
      </c>
      <c r="G21" s="95" t="s">
        <v>170</v>
      </c>
      <c r="H21" s="95" t="s">
        <v>171</v>
      </c>
      <c r="I21" s="95" t="s">
        <v>172</v>
      </c>
      <c r="J21" s="95" t="s">
        <v>173</v>
      </c>
      <c r="K21" s="95" t="s">
        <v>174</v>
      </c>
      <c r="L21" s="95" t="s">
        <v>175</v>
      </c>
      <c r="M21" s="95" t="s">
        <v>176</v>
      </c>
      <c r="N21" s="95" t="s">
        <v>177</v>
      </c>
      <c r="O21" s="95" t="s">
        <v>178</v>
      </c>
      <c r="P21" s="96" t="s">
        <v>749</v>
      </c>
      <c r="Q21" s="96" t="s">
        <v>750</v>
      </c>
      <c r="R21" s="91"/>
    </row>
    <row r="22" spans="2:18">
      <c r="B22" s="97" t="s">
        <v>751</v>
      </c>
      <c r="C22" s="98">
        <f>SUM(F22:O22)</f>
        <v>0</v>
      </c>
      <c r="D22" s="98">
        <f>C22*1000000</f>
        <v>0</v>
      </c>
      <c r="E22" s="98">
        <f>C22/1000</f>
        <v>0</v>
      </c>
      <c r="F22" s="99"/>
      <c r="G22" s="99"/>
      <c r="H22" s="99"/>
      <c r="I22" s="99"/>
      <c r="J22" s="99"/>
      <c r="K22" s="99"/>
      <c r="L22" s="99"/>
      <c r="M22" s="99"/>
      <c r="N22" s="99"/>
      <c r="O22" s="99"/>
      <c r="P22" s="100" t="s">
        <v>214</v>
      </c>
      <c r="Q22" s="100" t="s">
        <v>214</v>
      </c>
      <c r="R22" s="91"/>
    </row>
    <row r="23" spans="2:18">
      <c r="B23" s="97" t="s">
        <v>214</v>
      </c>
      <c r="C23" s="98">
        <f t="shared" ref="C23:C53" si="0">SUM(F23:O23)</f>
        <v>0</v>
      </c>
      <c r="D23" s="98">
        <f t="shared" ref="D23:D53" si="1">C23*1000000</f>
        <v>0</v>
      </c>
      <c r="E23" s="98">
        <f t="shared" ref="E23:E53" si="2">C23/1000</f>
        <v>0</v>
      </c>
      <c r="F23" s="99"/>
      <c r="G23" s="99"/>
      <c r="H23" s="99"/>
      <c r="I23" s="99"/>
      <c r="J23" s="99"/>
      <c r="K23" s="99"/>
      <c r="L23" s="99"/>
      <c r="M23" s="99"/>
      <c r="N23" s="99"/>
      <c r="O23" s="99"/>
      <c r="P23" s="100" t="s">
        <v>214</v>
      </c>
      <c r="Q23" s="100" t="s">
        <v>214</v>
      </c>
      <c r="R23" s="91"/>
    </row>
    <row r="24" spans="2:18">
      <c r="B24" s="97" t="s">
        <v>214</v>
      </c>
      <c r="C24" s="98">
        <f t="shared" si="0"/>
        <v>0</v>
      </c>
      <c r="D24" s="98">
        <f t="shared" si="1"/>
        <v>0</v>
      </c>
      <c r="E24" s="98">
        <f t="shared" si="2"/>
        <v>0</v>
      </c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100" t="s">
        <v>214</v>
      </c>
      <c r="Q24" s="100" t="s">
        <v>214</v>
      </c>
      <c r="R24" s="91"/>
    </row>
    <row r="25" spans="2:18">
      <c r="B25" s="97" t="s">
        <v>214</v>
      </c>
      <c r="C25" s="98">
        <f t="shared" si="0"/>
        <v>0</v>
      </c>
      <c r="D25" s="98">
        <f t="shared" si="1"/>
        <v>0</v>
      </c>
      <c r="E25" s="98">
        <f t="shared" si="2"/>
        <v>0</v>
      </c>
      <c r="F25" s="99"/>
      <c r="G25" s="99"/>
      <c r="H25" s="99"/>
      <c r="I25" s="99"/>
      <c r="J25" s="99"/>
      <c r="K25" s="99"/>
      <c r="L25" s="99"/>
      <c r="M25" s="99"/>
      <c r="N25" s="99"/>
      <c r="O25" s="99"/>
      <c r="P25" s="100" t="s">
        <v>214</v>
      </c>
      <c r="Q25" s="100" t="s">
        <v>214</v>
      </c>
      <c r="R25" s="91"/>
    </row>
    <row r="26" spans="2:18">
      <c r="B26" s="97" t="s">
        <v>214</v>
      </c>
      <c r="C26" s="98">
        <f t="shared" si="0"/>
        <v>0</v>
      </c>
      <c r="D26" s="98">
        <f t="shared" si="1"/>
        <v>0</v>
      </c>
      <c r="E26" s="98">
        <f t="shared" si="2"/>
        <v>0</v>
      </c>
      <c r="F26" s="99"/>
      <c r="G26" s="99"/>
      <c r="H26" s="99"/>
      <c r="I26" s="99"/>
      <c r="J26" s="99"/>
      <c r="K26" s="99"/>
      <c r="L26" s="99"/>
      <c r="M26" s="99"/>
      <c r="N26" s="99"/>
      <c r="O26" s="99"/>
      <c r="P26" s="100" t="s">
        <v>214</v>
      </c>
      <c r="Q26" s="100" t="s">
        <v>214</v>
      </c>
      <c r="R26" s="91"/>
    </row>
    <row r="27" spans="2:18">
      <c r="B27" s="97" t="s">
        <v>214</v>
      </c>
      <c r="C27" s="98">
        <f t="shared" si="0"/>
        <v>0</v>
      </c>
      <c r="D27" s="98">
        <f t="shared" si="1"/>
        <v>0</v>
      </c>
      <c r="E27" s="98">
        <f t="shared" si="2"/>
        <v>0</v>
      </c>
      <c r="F27" s="99"/>
      <c r="G27" s="99"/>
      <c r="H27" s="99"/>
      <c r="I27" s="99"/>
      <c r="J27" s="99"/>
      <c r="K27" s="99"/>
      <c r="L27" s="99"/>
      <c r="M27" s="99"/>
      <c r="N27" s="99"/>
      <c r="O27" s="99"/>
      <c r="P27" s="100" t="s">
        <v>214</v>
      </c>
      <c r="Q27" s="100" t="s">
        <v>214</v>
      </c>
      <c r="R27" s="91"/>
    </row>
    <row r="28" spans="2:18">
      <c r="B28" s="97" t="s">
        <v>214</v>
      </c>
      <c r="C28" s="98">
        <f t="shared" si="0"/>
        <v>0</v>
      </c>
      <c r="D28" s="98">
        <f t="shared" si="1"/>
        <v>0</v>
      </c>
      <c r="E28" s="98">
        <f t="shared" si="2"/>
        <v>0</v>
      </c>
      <c r="F28" s="99"/>
      <c r="G28" s="99"/>
      <c r="H28" s="99"/>
      <c r="I28" s="99"/>
      <c r="J28" s="99"/>
      <c r="K28" s="99"/>
      <c r="L28" s="99"/>
      <c r="M28" s="99"/>
      <c r="N28" s="99"/>
      <c r="O28" s="99"/>
      <c r="P28" s="100" t="s">
        <v>214</v>
      </c>
      <c r="Q28" s="100" t="s">
        <v>214</v>
      </c>
      <c r="R28" s="91"/>
    </row>
    <row r="29" spans="2:18">
      <c r="B29" s="97" t="s">
        <v>214</v>
      </c>
      <c r="C29" s="98">
        <f t="shared" si="0"/>
        <v>0</v>
      </c>
      <c r="D29" s="98">
        <f t="shared" si="1"/>
        <v>0</v>
      </c>
      <c r="E29" s="98">
        <f t="shared" si="2"/>
        <v>0</v>
      </c>
      <c r="F29" s="99"/>
      <c r="G29" s="99"/>
      <c r="H29" s="99"/>
      <c r="I29" s="99"/>
      <c r="J29" s="99"/>
      <c r="K29" s="99"/>
      <c r="L29" s="99"/>
      <c r="M29" s="99"/>
      <c r="N29" s="99"/>
      <c r="O29" s="99"/>
      <c r="P29" s="100" t="s">
        <v>214</v>
      </c>
      <c r="Q29" s="100" t="s">
        <v>214</v>
      </c>
      <c r="R29" s="91"/>
    </row>
    <row r="30" spans="2:18">
      <c r="B30" s="97" t="s">
        <v>214</v>
      </c>
      <c r="C30" s="98">
        <f t="shared" si="0"/>
        <v>0</v>
      </c>
      <c r="D30" s="98">
        <f t="shared" si="1"/>
        <v>0</v>
      </c>
      <c r="E30" s="98">
        <f t="shared" si="2"/>
        <v>0</v>
      </c>
      <c r="F30" s="99"/>
      <c r="G30" s="99"/>
      <c r="H30" s="99"/>
      <c r="I30" s="99"/>
      <c r="J30" s="99"/>
      <c r="K30" s="99"/>
      <c r="L30" s="99"/>
      <c r="M30" s="99"/>
      <c r="N30" s="99"/>
      <c r="O30" s="99"/>
      <c r="P30" s="100" t="s">
        <v>214</v>
      </c>
      <c r="Q30" s="100" t="s">
        <v>214</v>
      </c>
      <c r="R30" s="91"/>
    </row>
    <row r="31" spans="2:18">
      <c r="B31" s="97" t="s">
        <v>214</v>
      </c>
      <c r="C31" s="98">
        <f t="shared" si="0"/>
        <v>0</v>
      </c>
      <c r="D31" s="98">
        <f t="shared" si="1"/>
        <v>0</v>
      </c>
      <c r="E31" s="98">
        <f t="shared" si="2"/>
        <v>0</v>
      </c>
      <c r="F31" s="99"/>
      <c r="G31" s="99"/>
      <c r="H31" s="99"/>
      <c r="I31" s="99"/>
      <c r="J31" s="99"/>
      <c r="K31" s="99"/>
      <c r="L31" s="99"/>
      <c r="M31" s="99"/>
      <c r="N31" s="99"/>
      <c r="O31" s="99"/>
      <c r="P31" s="100" t="s">
        <v>214</v>
      </c>
      <c r="Q31" s="100" t="s">
        <v>214</v>
      </c>
      <c r="R31" s="91"/>
    </row>
    <row r="32" spans="2:18">
      <c r="B32" s="97" t="s">
        <v>214</v>
      </c>
      <c r="C32" s="98">
        <f t="shared" si="0"/>
        <v>0</v>
      </c>
      <c r="D32" s="98">
        <f t="shared" si="1"/>
        <v>0</v>
      </c>
      <c r="E32" s="98">
        <f t="shared" si="2"/>
        <v>0</v>
      </c>
      <c r="F32" s="99"/>
      <c r="G32" s="99"/>
      <c r="H32" s="99"/>
      <c r="I32" s="99"/>
      <c r="J32" s="99"/>
      <c r="K32" s="99"/>
      <c r="L32" s="99"/>
      <c r="M32" s="99"/>
      <c r="N32" s="99"/>
      <c r="O32" s="99"/>
      <c r="P32" s="100" t="s">
        <v>214</v>
      </c>
      <c r="Q32" s="100" t="s">
        <v>214</v>
      </c>
      <c r="R32" s="91"/>
    </row>
    <row r="33" spans="2:18">
      <c r="B33" s="97" t="s">
        <v>214</v>
      </c>
      <c r="C33" s="98">
        <f t="shared" si="0"/>
        <v>0</v>
      </c>
      <c r="D33" s="98">
        <f t="shared" si="1"/>
        <v>0</v>
      </c>
      <c r="E33" s="98">
        <f t="shared" si="2"/>
        <v>0</v>
      </c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100" t="s">
        <v>214</v>
      </c>
      <c r="Q33" s="100" t="s">
        <v>214</v>
      </c>
      <c r="R33" s="91"/>
    </row>
    <row r="34" spans="2:18">
      <c r="B34" s="97" t="s">
        <v>214</v>
      </c>
      <c r="C34" s="98">
        <f t="shared" si="0"/>
        <v>0</v>
      </c>
      <c r="D34" s="98">
        <f t="shared" si="1"/>
        <v>0</v>
      </c>
      <c r="E34" s="98">
        <f t="shared" si="2"/>
        <v>0</v>
      </c>
      <c r="F34" s="99"/>
      <c r="G34" s="99"/>
      <c r="H34" s="99"/>
      <c r="I34" s="99"/>
      <c r="J34" s="99"/>
      <c r="K34" s="99"/>
      <c r="L34" s="99"/>
      <c r="M34" s="99"/>
      <c r="N34" s="99"/>
      <c r="O34" s="99"/>
      <c r="P34" s="100" t="s">
        <v>214</v>
      </c>
      <c r="Q34" s="100" t="s">
        <v>214</v>
      </c>
      <c r="R34" s="91"/>
    </row>
    <row r="35" spans="2:18">
      <c r="B35" s="97" t="s">
        <v>214</v>
      </c>
      <c r="C35" s="98">
        <f t="shared" si="0"/>
        <v>0</v>
      </c>
      <c r="D35" s="98">
        <f t="shared" si="1"/>
        <v>0</v>
      </c>
      <c r="E35" s="98">
        <f t="shared" si="2"/>
        <v>0</v>
      </c>
      <c r="F35" s="99"/>
      <c r="G35" s="99"/>
      <c r="H35" s="99"/>
      <c r="I35" s="99"/>
      <c r="J35" s="99"/>
      <c r="K35" s="99"/>
      <c r="L35" s="99"/>
      <c r="M35" s="99"/>
      <c r="N35" s="99"/>
      <c r="O35" s="99"/>
      <c r="P35" s="100" t="s">
        <v>214</v>
      </c>
      <c r="Q35" s="100" t="s">
        <v>214</v>
      </c>
      <c r="R35" s="91"/>
    </row>
    <row r="36" spans="2:18">
      <c r="B36" s="97" t="s">
        <v>214</v>
      </c>
      <c r="C36" s="98">
        <f t="shared" si="0"/>
        <v>0</v>
      </c>
      <c r="D36" s="98">
        <f t="shared" si="1"/>
        <v>0</v>
      </c>
      <c r="E36" s="98">
        <f t="shared" si="2"/>
        <v>0</v>
      </c>
      <c r="F36" s="99"/>
      <c r="G36" s="99"/>
      <c r="H36" s="99"/>
      <c r="I36" s="99"/>
      <c r="J36" s="99"/>
      <c r="K36" s="99"/>
      <c r="L36" s="99"/>
      <c r="M36" s="99"/>
      <c r="N36" s="99"/>
      <c r="O36" s="99"/>
      <c r="P36" s="100" t="s">
        <v>214</v>
      </c>
      <c r="Q36" s="100" t="s">
        <v>214</v>
      </c>
      <c r="R36" s="91"/>
    </row>
    <row r="37" spans="2:18">
      <c r="B37" s="97" t="s">
        <v>214</v>
      </c>
      <c r="C37" s="98">
        <f t="shared" si="0"/>
        <v>0</v>
      </c>
      <c r="D37" s="98">
        <f t="shared" si="1"/>
        <v>0</v>
      </c>
      <c r="E37" s="98">
        <f t="shared" si="2"/>
        <v>0</v>
      </c>
      <c r="F37" s="99"/>
      <c r="G37" s="99"/>
      <c r="H37" s="99"/>
      <c r="I37" s="99"/>
      <c r="J37" s="99"/>
      <c r="K37" s="99"/>
      <c r="L37" s="99"/>
      <c r="M37" s="99"/>
      <c r="N37" s="99"/>
      <c r="O37" s="99"/>
      <c r="P37" s="100" t="s">
        <v>214</v>
      </c>
      <c r="Q37" s="100" t="s">
        <v>214</v>
      </c>
      <c r="R37" s="91"/>
    </row>
    <row r="38" spans="2:18">
      <c r="B38" s="97" t="s">
        <v>214</v>
      </c>
      <c r="C38" s="98">
        <f t="shared" si="0"/>
        <v>0</v>
      </c>
      <c r="D38" s="98">
        <f t="shared" si="1"/>
        <v>0</v>
      </c>
      <c r="E38" s="98">
        <f t="shared" si="2"/>
        <v>0</v>
      </c>
      <c r="F38" s="99"/>
      <c r="G38" s="99"/>
      <c r="H38" s="99"/>
      <c r="I38" s="99"/>
      <c r="J38" s="99"/>
      <c r="K38" s="99"/>
      <c r="L38" s="99"/>
      <c r="M38" s="99"/>
      <c r="N38" s="99"/>
      <c r="O38" s="99"/>
      <c r="P38" s="100" t="s">
        <v>214</v>
      </c>
      <c r="Q38" s="100" t="s">
        <v>214</v>
      </c>
      <c r="R38" s="91"/>
    </row>
    <row r="39" spans="2:18">
      <c r="B39" s="97" t="s">
        <v>214</v>
      </c>
      <c r="C39" s="98">
        <f t="shared" si="0"/>
        <v>0</v>
      </c>
      <c r="D39" s="98">
        <f t="shared" si="1"/>
        <v>0</v>
      </c>
      <c r="E39" s="98">
        <f t="shared" si="2"/>
        <v>0</v>
      </c>
      <c r="F39" s="99"/>
      <c r="G39" s="99"/>
      <c r="H39" s="99"/>
      <c r="I39" s="99"/>
      <c r="J39" s="99"/>
      <c r="K39" s="99"/>
      <c r="L39" s="99"/>
      <c r="M39" s="99"/>
      <c r="N39" s="99"/>
      <c r="O39" s="99"/>
      <c r="P39" s="100" t="s">
        <v>214</v>
      </c>
      <c r="Q39" s="100" t="s">
        <v>214</v>
      </c>
      <c r="R39" s="91"/>
    </row>
    <row r="40" spans="2:18">
      <c r="B40" s="97" t="s">
        <v>214</v>
      </c>
      <c r="C40" s="98">
        <f t="shared" si="0"/>
        <v>0</v>
      </c>
      <c r="D40" s="98">
        <f t="shared" si="1"/>
        <v>0</v>
      </c>
      <c r="E40" s="98">
        <f t="shared" si="2"/>
        <v>0</v>
      </c>
      <c r="F40" s="99"/>
      <c r="G40" s="99"/>
      <c r="H40" s="99"/>
      <c r="I40" s="99"/>
      <c r="J40" s="99"/>
      <c r="K40" s="99"/>
      <c r="L40" s="99"/>
      <c r="M40" s="99"/>
      <c r="N40" s="99"/>
      <c r="O40" s="99"/>
      <c r="P40" s="100" t="s">
        <v>214</v>
      </c>
      <c r="Q40" s="100" t="s">
        <v>214</v>
      </c>
      <c r="R40" s="91"/>
    </row>
    <row r="41" spans="2:18">
      <c r="B41" s="97" t="s">
        <v>214</v>
      </c>
      <c r="C41" s="98">
        <f t="shared" si="0"/>
        <v>0</v>
      </c>
      <c r="D41" s="98">
        <f t="shared" si="1"/>
        <v>0</v>
      </c>
      <c r="E41" s="98">
        <f t="shared" si="2"/>
        <v>0</v>
      </c>
      <c r="F41" s="99"/>
      <c r="G41" s="99"/>
      <c r="H41" s="99"/>
      <c r="I41" s="99"/>
      <c r="J41" s="99"/>
      <c r="K41" s="99"/>
      <c r="L41" s="99"/>
      <c r="M41" s="99"/>
      <c r="N41" s="99"/>
      <c r="O41" s="99"/>
      <c r="P41" s="100" t="s">
        <v>214</v>
      </c>
      <c r="Q41" s="100" t="s">
        <v>214</v>
      </c>
      <c r="R41" s="91"/>
    </row>
    <row r="42" spans="2:18">
      <c r="B42" s="97" t="s">
        <v>214</v>
      </c>
      <c r="C42" s="98">
        <f t="shared" si="0"/>
        <v>0</v>
      </c>
      <c r="D42" s="98">
        <f t="shared" si="1"/>
        <v>0</v>
      </c>
      <c r="E42" s="98">
        <f t="shared" si="2"/>
        <v>0</v>
      </c>
      <c r="F42" s="99"/>
      <c r="G42" s="99"/>
      <c r="H42" s="99"/>
      <c r="I42" s="99"/>
      <c r="J42" s="99"/>
      <c r="K42" s="99"/>
      <c r="L42" s="99"/>
      <c r="M42" s="99"/>
      <c r="N42" s="99"/>
      <c r="O42" s="99"/>
      <c r="P42" s="100" t="s">
        <v>214</v>
      </c>
      <c r="Q42" s="100" t="s">
        <v>214</v>
      </c>
      <c r="R42" s="91"/>
    </row>
    <row r="43" spans="2:18">
      <c r="B43" s="97" t="s">
        <v>214</v>
      </c>
      <c r="C43" s="98">
        <f t="shared" si="0"/>
        <v>0</v>
      </c>
      <c r="D43" s="98">
        <f t="shared" si="1"/>
        <v>0</v>
      </c>
      <c r="E43" s="98">
        <f t="shared" si="2"/>
        <v>0</v>
      </c>
      <c r="F43" s="99"/>
      <c r="G43" s="99"/>
      <c r="H43" s="99"/>
      <c r="I43" s="99"/>
      <c r="J43" s="99"/>
      <c r="K43" s="99"/>
      <c r="L43" s="99"/>
      <c r="M43" s="99"/>
      <c r="N43" s="99"/>
      <c r="O43" s="99"/>
      <c r="P43" s="100" t="s">
        <v>214</v>
      </c>
      <c r="Q43" s="100" t="s">
        <v>214</v>
      </c>
      <c r="R43" s="91"/>
    </row>
    <row r="44" spans="2:18">
      <c r="B44" s="97" t="s">
        <v>214</v>
      </c>
      <c r="C44" s="98">
        <f t="shared" si="0"/>
        <v>0</v>
      </c>
      <c r="D44" s="98">
        <f t="shared" si="1"/>
        <v>0</v>
      </c>
      <c r="E44" s="98">
        <f t="shared" si="2"/>
        <v>0</v>
      </c>
      <c r="F44" s="99"/>
      <c r="G44" s="99"/>
      <c r="H44" s="99"/>
      <c r="I44" s="99"/>
      <c r="J44" s="99"/>
      <c r="K44" s="99"/>
      <c r="L44" s="99"/>
      <c r="M44" s="99"/>
      <c r="N44" s="99"/>
      <c r="O44" s="99"/>
      <c r="P44" s="100" t="s">
        <v>214</v>
      </c>
      <c r="Q44" s="100" t="s">
        <v>214</v>
      </c>
      <c r="R44" s="91"/>
    </row>
    <row r="45" spans="2:18">
      <c r="B45" s="97" t="s">
        <v>214</v>
      </c>
      <c r="C45" s="98">
        <f t="shared" si="0"/>
        <v>0</v>
      </c>
      <c r="D45" s="98">
        <f t="shared" si="1"/>
        <v>0</v>
      </c>
      <c r="E45" s="98">
        <f t="shared" si="2"/>
        <v>0</v>
      </c>
      <c r="F45" s="99"/>
      <c r="G45" s="99"/>
      <c r="H45" s="99"/>
      <c r="I45" s="99"/>
      <c r="J45" s="99"/>
      <c r="K45" s="99"/>
      <c r="L45" s="99"/>
      <c r="M45" s="99"/>
      <c r="N45" s="99"/>
      <c r="O45" s="99"/>
      <c r="P45" s="100" t="s">
        <v>214</v>
      </c>
      <c r="Q45" s="100" t="s">
        <v>214</v>
      </c>
      <c r="R45" s="91"/>
    </row>
    <row r="46" spans="2:18">
      <c r="B46" s="97" t="s">
        <v>214</v>
      </c>
      <c r="C46" s="98">
        <f t="shared" si="0"/>
        <v>0</v>
      </c>
      <c r="D46" s="98">
        <f t="shared" si="1"/>
        <v>0</v>
      </c>
      <c r="E46" s="98">
        <f t="shared" si="2"/>
        <v>0</v>
      </c>
      <c r="F46" s="99"/>
      <c r="G46" s="99"/>
      <c r="H46" s="99"/>
      <c r="I46" s="99"/>
      <c r="J46" s="99"/>
      <c r="K46" s="99"/>
      <c r="L46" s="99"/>
      <c r="M46" s="99"/>
      <c r="N46" s="99"/>
      <c r="O46" s="99"/>
      <c r="P46" s="100" t="s">
        <v>214</v>
      </c>
      <c r="Q46" s="100" t="s">
        <v>214</v>
      </c>
      <c r="R46" s="91"/>
    </row>
    <row r="47" spans="2:18">
      <c r="B47" s="97" t="s">
        <v>214</v>
      </c>
      <c r="C47" s="98">
        <f t="shared" si="0"/>
        <v>0</v>
      </c>
      <c r="D47" s="98">
        <f t="shared" si="1"/>
        <v>0</v>
      </c>
      <c r="E47" s="98">
        <f t="shared" si="2"/>
        <v>0</v>
      </c>
      <c r="F47" s="99"/>
      <c r="G47" s="99"/>
      <c r="H47" s="99"/>
      <c r="I47" s="99"/>
      <c r="J47" s="99"/>
      <c r="K47" s="99"/>
      <c r="L47" s="99"/>
      <c r="M47" s="99"/>
      <c r="N47" s="99"/>
      <c r="O47" s="99"/>
      <c r="P47" s="100" t="s">
        <v>214</v>
      </c>
      <c r="Q47" s="100" t="s">
        <v>214</v>
      </c>
      <c r="R47" s="91"/>
    </row>
    <row r="48" spans="2:18">
      <c r="B48" s="97" t="s">
        <v>214</v>
      </c>
      <c r="C48" s="98">
        <f t="shared" si="0"/>
        <v>0</v>
      </c>
      <c r="D48" s="98">
        <f t="shared" si="1"/>
        <v>0</v>
      </c>
      <c r="E48" s="98">
        <f t="shared" si="2"/>
        <v>0</v>
      </c>
      <c r="F48" s="99"/>
      <c r="G48" s="99"/>
      <c r="H48" s="99"/>
      <c r="I48" s="99"/>
      <c r="J48" s="99"/>
      <c r="K48" s="99"/>
      <c r="L48" s="99"/>
      <c r="M48" s="99"/>
      <c r="N48" s="99"/>
      <c r="O48" s="99"/>
      <c r="P48" s="100" t="s">
        <v>214</v>
      </c>
      <c r="Q48" s="100" t="s">
        <v>214</v>
      </c>
      <c r="R48" s="91"/>
    </row>
    <row r="49" spans="2:18">
      <c r="B49" s="97" t="s">
        <v>214</v>
      </c>
      <c r="C49" s="98">
        <f t="shared" si="0"/>
        <v>0</v>
      </c>
      <c r="D49" s="98">
        <f t="shared" si="1"/>
        <v>0</v>
      </c>
      <c r="E49" s="98">
        <f t="shared" si="2"/>
        <v>0</v>
      </c>
      <c r="F49" s="99"/>
      <c r="G49" s="99"/>
      <c r="H49" s="99"/>
      <c r="I49" s="99"/>
      <c r="J49" s="99"/>
      <c r="K49" s="99"/>
      <c r="L49" s="99"/>
      <c r="M49" s="99"/>
      <c r="N49" s="99"/>
      <c r="O49" s="99"/>
      <c r="P49" s="100" t="s">
        <v>214</v>
      </c>
      <c r="Q49" s="100" t="s">
        <v>214</v>
      </c>
      <c r="R49" s="91"/>
    </row>
    <row r="50" spans="2:18">
      <c r="B50" s="97" t="s">
        <v>214</v>
      </c>
      <c r="C50" s="98">
        <f t="shared" si="0"/>
        <v>0</v>
      </c>
      <c r="D50" s="98">
        <f t="shared" si="1"/>
        <v>0</v>
      </c>
      <c r="E50" s="98">
        <f t="shared" si="2"/>
        <v>0</v>
      </c>
      <c r="F50" s="99"/>
      <c r="G50" s="99"/>
      <c r="H50" s="99"/>
      <c r="I50" s="99"/>
      <c r="J50" s="99"/>
      <c r="K50" s="99"/>
      <c r="L50" s="99"/>
      <c r="M50" s="99"/>
      <c r="N50" s="99"/>
      <c r="O50" s="99"/>
      <c r="P50" s="100" t="s">
        <v>214</v>
      </c>
      <c r="Q50" s="100" t="s">
        <v>214</v>
      </c>
      <c r="R50" s="91"/>
    </row>
    <row r="51" spans="2:18">
      <c r="B51" s="97" t="s">
        <v>214</v>
      </c>
      <c r="C51" s="98">
        <f t="shared" si="0"/>
        <v>0</v>
      </c>
      <c r="D51" s="98">
        <f t="shared" si="1"/>
        <v>0</v>
      </c>
      <c r="E51" s="98">
        <f t="shared" si="2"/>
        <v>0</v>
      </c>
      <c r="F51" s="99"/>
      <c r="G51" s="99"/>
      <c r="H51" s="99"/>
      <c r="I51" s="99"/>
      <c r="J51" s="99"/>
      <c r="K51" s="99"/>
      <c r="L51" s="99"/>
      <c r="M51" s="99"/>
      <c r="N51" s="99"/>
      <c r="O51" s="99"/>
      <c r="P51" s="100" t="s">
        <v>214</v>
      </c>
      <c r="Q51" s="100" t="s">
        <v>214</v>
      </c>
      <c r="R51" s="91"/>
    </row>
    <row r="52" spans="2:18">
      <c r="B52" s="97" t="s">
        <v>214</v>
      </c>
      <c r="C52" s="98">
        <f t="shared" si="0"/>
        <v>0</v>
      </c>
      <c r="D52" s="98">
        <f t="shared" si="1"/>
        <v>0</v>
      </c>
      <c r="E52" s="98">
        <f t="shared" si="2"/>
        <v>0</v>
      </c>
      <c r="F52" s="99"/>
      <c r="G52" s="99"/>
      <c r="H52" s="99"/>
      <c r="I52" s="99"/>
      <c r="J52" s="99"/>
      <c r="K52" s="99"/>
      <c r="L52" s="99"/>
      <c r="M52" s="99"/>
      <c r="N52" s="99"/>
      <c r="O52" s="99"/>
      <c r="P52" s="100" t="s">
        <v>214</v>
      </c>
      <c r="Q52" s="100" t="s">
        <v>214</v>
      </c>
      <c r="R52" s="91"/>
    </row>
    <row r="53" spans="2:18">
      <c r="B53" s="97" t="s">
        <v>214</v>
      </c>
      <c r="C53" s="98">
        <f t="shared" si="0"/>
        <v>0</v>
      </c>
      <c r="D53" s="98">
        <f t="shared" si="1"/>
        <v>0</v>
      </c>
      <c r="E53" s="98">
        <f t="shared" si="2"/>
        <v>0</v>
      </c>
      <c r="F53" s="99"/>
      <c r="G53" s="99"/>
      <c r="H53" s="99"/>
      <c r="I53" s="99"/>
      <c r="J53" s="99"/>
      <c r="K53" s="99"/>
      <c r="L53" s="99"/>
      <c r="M53" s="99"/>
      <c r="N53" s="99"/>
      <c r="O53" s="99"/>
      <c r="P53" s="100" t="s">
        <v>214</v>
      </c>
      <c r="Q53" s="100" t="s">
        <v>214</v>
      </c>
      <c r="R53" s="91"/>
    </row>
    <row r="54" spans="2:18">
      <c r="B54" s="101"/>
      <c r="C54" s="102"/>
      <c r="D54" s="102"/>
      <c r="E54" s="103"/>
      <c r="F54" s="103"/>
      <c r="G54" s="103"/>
      <c r="H54" s="103"/>
      <c r="I54" s="103"/>
      <c r="J54" s="103"/>
      <c r="K54" s="103"/>
      <c r="L54" s="103"/>
      <c r="M54" s="103"/>
      <c r="N54" s="103"/>
      <c r="O54" s="103"/>
      <c r="P54" s="103"/>
      <c r="Q54" s="103"/>
      <c r="R54" s="104"/>
    </row>
    <row r="57" spans="2:18" ht="15.75">
      <c r="B57" s="84" t="s">
        <v>752</v>
      </c>
    </row>
    <row r="58" spans="2:18" ht="18">
      <c r="B58" s="86" t="s">
        <v>741</v>
      </c>
      <c r="C58" s="87"/>
      <c r="D58" s="87"/>
      <c r="E58" s="87"/>
      <c r="F58" s="87"/>
      <c r="G58" s="87"/>
      <c r="H58" s="87"/>
      <c r="I58" s="87"/>
      <c r="J58" s="87"/>
      <c r="K58" s="87"/>
      <c r="L58" s="87"/>
      <c r="M58" s="87"/>
      <c r="N58" s="87"/>
      <c r="O58" s="87"/>
      <c r="P58" s="87"/>
      <c r="Q58" s="87"/>
      <c r="R58" s="88"/>
    </row>
    <row r="59" spans="2:18">
      <c r="B59" s="89" t="s">
        <v>457</v>
      </c>
      <c r="C59" s="90"/>
      <c r="D59" s="90"/>
      <c r="E59" s="90"/>
      <c r="F59" s="90"/>
      <c r="G59" s="90"/>
      <c r="H59" s="90"/>
      <c r="I59" s="90"/>
      <c r="J59" s="90"/>
      <c r="K59" s="90"/>
      <c r="L59" s="90"/>
      <c r="M59" s="90"/>
      <c r="N59" s="90"/>
      <c r="O59" s="90"/>
      <c r="P59" s="90"/>
      <c r="Q59" s="90"/>
      <c r="R59" s="91"/>
    </row>
    <row r="60" spans="2:18">
      <c r="B60" s="874" t="s">
        <v>753</v>
      </c>
      <c r="C60" s="588"/>
      <c r="D60" s="588"/>
      <c r="E60" s="588"/>
      <c r="F60" s="588"/>
      <c r="G60" s="588"/>
      <c r="H60" s="588"/>
      <c r="I60" s="588"/>
      <c r="J60" s="588"/>
      <c r="K60" s="588"/>
      <c r="L60" s="588"/>
      <c r="M60" s="588"/>
      <c r="N60" s="92"/>
      <c r="O60" s="92"/>
      <c r="P60" s="92"/>
      <c r="Q60" s="92"/>
      <c r="R60" s="91"/>
    </row>
    <row r="61" spans="2:18">
      <c r="B61" s="874"/>
      <c r="C61" s="588"/>
      <c r="D61" s="588"/>
      <c r="E61" s="588"/>
      <c r="F61" s="588"/>
      <c r="G61" s="588"/>
      <c r="H61" s="588"/>
      <c r="I61" s="588"/>
      <c r="J61" s="588"/>
      <c r="K61" s="588"/>
      <c r="L61" s="588"/>
      <c r="M61" s="588"/>
      <c r="N61" s="92"/>
      <c r="O61" s="92"/>
      <c r="P61" s="92"/>
      <c r="Q61" s="92"/>
      <c r="R61" s="91"/>
    </row>
    <row r="62" spans="2:18">
      <c r="B62" s="874"/>
      <c r="C62" s="588"/>
      <c r="D62" s="588"/>
      <c r="E62" s="588"/>
      <c r="F62" s="588"/>
      <c r="G62" s="588"/>
      <c r="H62" s="588"/>
      <c r="I62" s="588"/>
      <c r="J62" s="588"/>
      <c r="K62" s="588"/>
      <c r="L62" s="588"/>
      <c r="M62" s="588"/>
      <c r="N62" s="92"/>
      <c r="O62" s="92"/>
      <c r="P62" s="92"/>
      <c r="Q62" s="92"/>
      <c r="R62" s="91"/>
    </row>
    <row r="63" spans="2:18">
      <c r="B63" s="874"/>
      <c r="C63" s="588"/>
      <c r="D63" s="588"/>
      <c r="E63" s="588"/>
      <c r="F63" s="588"/>
      <c r="G63" s="588"/>
      <c r="H63" s="588"/>
      <c r="I63" s="588"/>
      <c r="J63" s="588"/>
      <c r="K63" s="588"/>
      <c r="L63" s="588"/>
      <c r="M63" s="588"/>
      <c r="N63" s="92"/>
      <c r="O63" s="92"/>
      <c r="P63" s="92"/>
      <c r="Q63" s="92"/>
      <c r="R63" s="91"/>
    </row>
    <row r="64" spans="2:18">
      <c r="B64" s="93"/>
      <c r="C64" s="90"/>
      <c r="D64" s="90"/>
      <c r="R64" s="91"/>
    </row>
    <row r="65" spans="2:18" ht="60">
      <c r="B65" s="94" t="s">
        <v>355</v>
      </c>
      <c r="C65" s="95" t="s">
        <v>358</v>
      </c>
      <c r="D65" s="95" t="s">
        <v>747</v>
      </c>
      <c r="E65" s="95" t="s">
        <v>748</v>
      </c>
      <c r="F65" s="95" t="s">
        <v>754</v>
      </c>
      <c r="G65" s="95" t="s">
        <v>755</v>
      </c>
      <c r="H65" s="95" t="s">
        <v>756</v>
      </c>
      <c r="I65" s="95" t="s">
        <v>757</v>
      </c>
      <c r="J65" s="95" t="s">
        <v>758</v>
      </c>
      <c r="K65" s="95" t="s">
        <v>759</v>
      </c>
      <c r="L65" s="95" t="s">
        <v>760</v>
      </c>
      <c r="M65" s="95" t="s">
        <v>761</v>
      </c>
      <c r="N65" s="95" t="s">
        <v>762</v>
      </c>
      <c r="O65" s="95" t="s">
        <v>763</v>
      </c>
      <c r="P65" s="96" t="s">
        <v>749</v>
      </c>
      <c r="Q65" s="96" t="s">
        <v>750</v>
      </c>
      <c r="R65" s="91"/>
    </row>
    <row r="66" spans="2:18">
      <c r="B66" s="97" t="s">
        <v>214</v>
      </c>
      <c r="C66" s="98">
        <f t="shared" ref="C66:C97" si="3">SUM(F66:O66)</f>
        <v>0</v>
      </c>
      <c r="D66" s="98">
        <f>C66*1000000</f>
        <v>0</v>
      </c>
      <c r="E66" s="98">
        <f>C66/1000</f>
        <v>0</v>
      </c>
      <c r="F66" s="99"/>
      <c r="G66" s="99"/>
      <c r="H66" s="99"/>
      <c r="I66" s="99"/>
      <c r="J66" s="99"/>
      <c r="K66" s="99"/>
      <c r="L66" s="99"/>
      <c r="M66" s="99"/>
      <c r="N66" s="99"/>
      <c r="O66" s="99"/>
      <c r="P66" s="100" t="s">
        <v>214</v>
      </c>
      <c r="Q66" s="100" t="s">
        <v>214</v>
      </c>
      <c r="R66" s="91"/>
    </row>
    <row r="67" spans="2:18">
      <c r="B67" s="97" t="s">
        <v>214</v>
      </c>
      <c r="C67" s="98">
        <f t="shared" si="3"/>
        <v>0</v>
      </c>
      <c r="D67" s="98">
        <f t="shared" ref="D67:D97" si="4">C67*1000000</f>
        <v>0</v>
      </c>
      <c r="E67" s="98">
        <f t="shared" ref="E67:E97" si="5">C67/1000</f>
        <v>0</v>
      </c>
      <c r="F67" s="99"/>
      <c r="G67" s="99"/>
      <c r="H67" s="99"/>
      <c r="I67" s="99"/>
      <c r="J67" s="99"/>
      <c r="K67" s="99"/>
      <c r="L67" s="99"/>
      <c r="M67" s="99"/>
      <c r="N67" s="99"/>
      <c r="O67" s="99"/>
      <c r="P67" s="100" t="s">
        <v>214</v>
      </c>
      <c r="Q67" s="100" t="s">
        <v>214</v>
      </c>
      <c r="R67" s="91"/>
    </row>
    <row r="68" spans="2:18">
      <c r="B68" s="97" t="s">
        <v>214</v>
      </c>
      <c r="C68" s="98">
        <f t="shared" si="3"/>
        <v>0</v>
      </c>
      <c r="D68" s="98">
        <f t="shared" si="4"/>
        <v>0</v>
      </c>
      <c r="E68" s="98">
        <f t="shared" si="5"/>
        <v>0</v>
      </c>
      <c r="F68" s="99"/>
      <c r="G68" s="99"/>
      <c r="H68" s="99"/>
      <c r="I68" s="99"/>
      <c r="J68" s="99"/>
      <c r="K68" s="99"/>
      <c r="L68" s="99"/>
      <c r="M68" s="99"/>
      <c r="N68" s="99"/>
      <c r="O68" s="99"/>
      <c r="P68" s="100" t="s">
        <v>214</v>
      </c>
      <c r="Q68" s="100" t="s">
        <v>214</v>
      </c>
      <c r="R68" s="91"/>
    </row>
    <row r="69" spans="2:18">
      <c r="B69" s="97" t="s">
        <v>214</v>
      </c>
      <c r="C69" s="98">
        <f t="shared" si="3"/>
        <v>0</v>
      </c>
      <c r="D69" s="98">
        <f t="shared" si="4"/>
        <v>0</v>
      </c>
      <c r="E69" s="98">
        <f t="shared" si="5"/>
        <v>0</v>
      </c>
      <c r="F69" s="99"/>
      <c r="G69" s="99"/>
      <c r="H69" s="99"/>
      <c r="I69" s="99"/>
      <c r="J69" s="99"/>
      <c r="K69" s="99"/>
      <c r="L69" s="99"/>
      <c r="M69" s="99"/>
      <c r="N69" s="99"/>
      <c r="O69" s="99"/>
      <c r="P69" s="100" t="s">
        <v>214</v>
      </c>
      <c r="Q69" s="100" t="s">
        <v>214</v>
      </c>
      <c r="R69" s="91"/>
    </row>
    <row r="70" spans="2:18">
      <c r="B70" s="97" t="s">
        <v>214</v>
      </c>
      <c r="C70" s="98">
        <f t="shared" si="3"/>
        <v>0</v>
      </c>
      <c r="D70" s="98">
        <f t="shared" si="4"/>
        <v>0</v>
      </c>
      <c r="E70" s="98">
        <f t="shared" si="5"/>
        <v>0</v>
      </c>
      <c r="F70" s="99"/>
      <c r="G70" s="99"/>
      <c r="H70" s="99"/>
      <c r="I70" s="99"/>
      <c r="J70" s="99"/>
      <c r="K70" s="99"/>
      <c r="L70" s="99"/>
      <c r="M70" s="99"/>
      <c r="N70" s="99"/>
      <c r="O70" s="99"/>
      <c r="P70" s="100" t="s">
        <v>214</v>
      </c>
      <c r="Q70" s="100" t="s">
        <v>214</v>
      </c>
      <c r="R70" s="91"/>
    </row>
    <row r="71" spans="2:18">
      <c r="B71" s="97" t="s">
        <v>214</v>
      </c>
      <c r="C71" s="98">
        <f t="shared" si="3"/>
        <v>0</v>
      </c>
      <c r="D71" s="98">
        <f t="shared" si="4"/>
        <v>0</v>
      </c>
      <c r="E71" s="98">
        <f t="shared" si="5"/>
        <v>0</v>
      </c>
      <c r="F71" s="99"/>
      <c r="G71" s="99"/>
      <c r="H71" s="99"/>
      <c r="I71" s="99"/>
      <c r="J71" s="99"/>
      <c r="K71" s="99"/>
      <c r="L71" s="99"/>
      <c r="M71" s="99"/>
      <c r="N71" s="99"/>
      <c r="O71" s="99"/>
      <c r="P71" s="100" t="s">
        <v>214</v>
      </c>
      <c r="Q71" s="100" t="s">
        <v>214</v>
      </c>
      <c r="R71" s="91"/>
    </row>
    <row r="72" spans="2:18">
      <c r="B72" s="97" t="s">
        <v>214</v>
      </c>
      <c r="C72" s="98">
        <f t="shared" si="3"/>
        <v>0</v>
      </c>
      <c r="D72" s="98">
        <f t="shared" si="4"/>
        <v>0</v>
      </c>
      <c r="E72" s="98">
        <f t="shared" si="5"/>
        <v>0</v>
      </c>
      <c r="F72" s="99"/>
      <c r="G72" s="99"/>
      <c r="H72" s="99"/>
      <c r="I72" s="99"/>
      <c r="J72" s="99"/>
      <c r="K72" s="99"/>
      <c r="L72" s="99"/>
      <c r="M72" s="99"/>
      <c r="N72" s="99"/>
      <c r="O72" s="99"/>
      <c r="P72" s="100" t="s">
        <v>214</v>
      </c>
      <c r="Q72" s="100" t="s">
        <v>214</v>
      </c>
      <c r="R72" s="91"/>
    </row>
    <row r="73" spans="2:18">
      <c r="B73" s="97" t="s">
        <v>214</v>
      </c>
      <c r="C73" s="98">
        <f t="shared" si="3"/>
        <v>0</v>
      </c>
      <c r="D73" s="98">
        <f t="shared" si="4"/>
        <v>0</v>
      </c>
      <c r="E73" s="98">
        <f t="shared" si="5"/>
        <v>0</v>
      </c>
      <c r="F73" s="99"/>
      <c r="G73" s="99"/>
      <c r="H73" s="99"/>
      <c r="I73" s="99"/>
      <c r="J73" s="99"/>
      <c r="K73" s="99"/>
      <c r="L73" s="99"/>
      <c r="M73" s="99"/>
      <c r="N73" s="99"/>
      <c r="O73" s="99"/>
      <c r="P73" s="100" t="s">
        <v>214</v>
      </c>
      <c r="Q73" s="100" t="s">
        <v>214</v>
      </c>
      <c r="R73" s="91"/>
    </row>
    <row r="74" spans="2:18">
      <c r="B74" s="97" t="s">
        <v>214</v>
      </c>
      <c r="C74" s="98">
        <f t="shared" si="3"/>
        <v>0</v>
      </c>
      <c r="D74" s="98">
        <f t="shared" si="4"/>
        <v>0</v>
      </c>
      <c r="E74" s="98">
        <f t="shared" si="5"/>
        <v>0</v>
      </c>
      <c r="F74" s="99"/>
      <c r="G74" s="99"/>
      <c r="H74" s="99"/>
      <c r="I74" s="99"/>
      <c r="J74" s="99"/>
      <c r="K74" s="99"/>
      <c r="L74" s="99"/>
      <c r="M74" s="99"/>
      <c r="N74" s="99"/>
      <c r="O74" s="99"/>
      <c r="P74" s="100" t="s">
        <v>214</v>
      </c>
      <c r="Q74" s="100" t="s">
        <v>214</v>
      </c>
      <c r="R74" s="91"/>
    </row>
    <row r="75" spans="2:18">
      <c r="B75" s="97" t="s">
        <v>214</v>
      </c>
      <c r="C75" s="98">
        <f t="shared" si="3"/>
        <v>0</v>
      </c>
      <c r="D75" s="98">
        <f t="shared" si="4"/>
        <v>0</v>
      </c>
      <c r="E75" s="98">
        <f t="shared" si="5"/>
        <v>0</v>
      </c>
      <c r="F75" s="99"/>
      <c r="G75" s="99"/>
      <c r="H75" s="99"/>
      <c r="I75" s="99"/>
      <c r="J75" s="99"/>
      <c r="K75" s="99"/>
      <c r="L75" s="99"/>
      <c r="M75" s="99"/>
      <c r="N75" s="99"/>
      <c r="O75" s="99"/>
      <c r="P75" s="100" t="s">
        <v>214</v>
      </c>
      <c r="Q75" s="100" t="s">
        <v>214</v>
      </c>
      <c r="R75" s="91"/>
    </row>
    <row r="76" spans="2:18">
      <c r="B76" s="97" t="s">
        <v>214</v>
      </c>
      <c r="C76" s="98">
        <f t="shared" si="3"/>
        <v>0</v>
      </c>
      <c r="D76" s="98">
        <f t="shared" si="4"/>
        <v>0</v>
      </c>
      <c r="E76" s="98">
        <f t="shared" si="5"/>
        <v>0</v>
      </c>
      <c r="F76" s="99"/>
      <c r="G76" s="99"/>
      <c r="H76" s="99"/>
      <c r="I76" s="99"/>
      <c r="J76" s="99"/>
      <c r="K76" s="99"/>
      <c r="L76" s="99"/>
      <c r="M76" s="99"/>
      <c r="N76" s="99"/>
      <c r="O76" s="99"/>
      <c r="P76" s="100" t="s">
        <v>214</v>
      </c>
      <c r="Q76" s="100" t="s">
        <v>214</v>
      </c>
      <c r="R76" s="91"/>
    </row>
    <row r="77" spans="2:18">
      <c r="B77" s="97" t="s">
        <v>214</v>
      </c>
      <c r="C77" s="98">
        <f t="shared" si="3"/>
        <v>0</v>
      </c>
      <c r="D77" s="98">
        <f t="shared" si="4"/>
        <v>0</v>
      </c>
      <c r="E77" s="98">
        <f t="shared" si="5"/>
        <v>0</v>
      </c>
      <c r="F77" s="99"/>
      <c r="G77" s="99"/>
      <c r="H77" s="99"/>
      <c r="I77" s="99"/>
      <c r="J77" s="99"/>
      <c r="K77" s="99"/>
      <c r="L77" s="99"/>
      <c r="M77" s="99"/>
      <c r="N77" s="99"/>
      <c r="O77" s="99"/>
      <c r="P77" s="100" t="s">
        <v>214</v>
      </c>
      <c r="Q77" s="100" t="s">
        <v>214</v>
      </c>
      <c r="R77" s="91"/>
    </row>
    <row r="78" spans="2:18">
      <c r="B78" s="97" t="s">
        <v>214</v>
      </c>
      <c r="C78" s="98">
        <f t="shared" si="3"/>
        <v>0</v>
      </c>
      <c r="D78" s="98">
        <f t="shared" si="4"/>
        <v>0</v>
      </c>
      <c r="E78" s="98">
        <f t="shared" si="5"/>
        <v>0</v>
      </c>
      <c r="F78" s="99"/>
      <c r="G78" s="99"/>
      <c r="H78" s="99"/>
      <c r="I78" s="99"/>
      <c r="J78" s="99"/>
      <c r="K78" s="99"/>
      <c r="L78" s="99"/>
      <c r="M78" s="99"/>
      <c r="N78" s="99"/>
      <c r="O78" s="99"/>
      <c r="P78" s="100" t="s">
        <v>214</v>
      </c>
      <c r="Q78" s="100" t="s">
        <v>214</v>
      </c>
      <c r="R78" s="91"/>
    </row>
    <row r="79" spans="2:18">
      <c r="B79" s="97" t="s">
        <v>214</v>
      </c>
      <c r="C79" s="98">
        <f t="shared" si="3"/>
        <v>0</v>
      </c>
      <c r="D79" s="98">
        <f t="shared" si="4"/>
        <v>0</v>
      </c>
      <c r="E79" s="98">
        <f t="shared" si="5"/>
        <v>0</v>
      </c>
      <c r="F79" s="99"/>
      <c r="G79" s="99"/>
      <c r="H79" s="99"/>
      <c r="I79" s="99"/>
      <c r="J79" s="99"/>
      <c r="K79" s="99"/>
      <c r="L79" s="99"/>
      <c r="M79" s="99"/>
      <c r="N79" s="99"/>
      <c r="O79" s="99"/>
      <c r="P79" s="100" t="s">
        <v>214</v>
      </c>
      <c r="Q79" s="100" t="s">
        <v>214</v>
      </c>
      <c r="R79" s="91"/>
    </row>
    <row r="80" spans="2:18">
      <c r="B80" s="97" t="s">
        <v>214</v>
      </c>
      <c r="C80" s="98">
        <f t="shared" si="3"/>
        <v>0</v>
      </c>
      <c r="D80" s="98">
        <f t="shared" si="4"/>
        <v>0</v>
      </c>
      <c r="E80" s="98">
        <f t="shared" si="5"/>
        <v>0</v>
      </c>
      <c r="F80" s="99"/>
      <c r="G80" s="99"/>
      <c r="H80" s="99"/>
      <c r="I80" s="99"/>
      <c r="J80" s="99"/>
      <c r="K80" s="99"/>
      <c r="L80" s="99"/>
      <c r="M80" s="99"/>
      <c r="N80" s="99"/>
      <c r="O80" s="99"/>
      <c r="P80" s="100" t="s">
        <v>214</v>
      </c>
      <c r="Q80" s="100" t="s">
        <v>214</v>
      </c>
      <c r="R80" s="91"/>
    </row>
    <row r="81" spans="2:18">
      <c r="B81" s="97" t="s">
        <v>214</v>
      </c>
      <c r="C81" s="98">
        <f t="shared" si="3"/>
        <v>0</v>
      </c>
      <c r="D81" s="98">
        <f t="shared" si="4"/>
        <v>0</v>
      </c>
      <c r="E81" s="98">
        <f t="shared" si="5"/>
        <v>0</v>
      </c>
      <c r="F81" s="99"/>
      <c r="G81" s="99"/>
      <c r="H81" s="99"/>
      <c r="I81" s="99"/>
      <c r="J81" s="99"/>
      <c r="K81" s="99"/>
      <c r="L81" s="99"/>
      <c r="M81" s="99"/>
      <c r="N81" s="99"/>
      <c r="O81" s="99"/>
      <c r="P81" s="100" t="s">
        <v>214</v>
      </c>
      <c r="Q81" s="100" t="s">
        <v>214</v>
      </c>
      <c r="R81" s="91"/>
    </row>
    <row r="82" spans="2:18">
      <c r="B82" s="97" t="s">
        <v>214</v>
      </c>
      <c r="C82" s="98">
        <f t="shared" si="3"/>
        <v>0</v>
      </c>
      <c r="D82" s="98">
        <f t="shared" si="4"/>
        <v>0</v>
      </c>
      <c r="E82" s="98">
        <f t="shared" si="5"/>
        <v>0</v>
      </c>
      <c r="F82" s="99"/>
      <c r="G82" s="99"/>
      <c r="H82" s="99"/>
      <c r="I82" s="99"/>
      <c r="J82" s="99"/>
      <c r="K82" s="99"/>
      <c r="L82" s="99"/>
      <c r="M82" s="99"/>
      <c r="N82" s="99"/>
      <c r="O82" s="99"/>
      <c r="P82" s="100" t="s">
        <v>214</v>
      </c>
      <c r="Q82" s="100" t="s">
        <v>214</v>
      </c>
      <c r="R82" s="91"/>
    </row>
    <row r="83" spans="2:18">
      <c r="B83" s="97" t="s">
        <v>214</v>
      </c>
      <c r="C83" s="98">
        <f t="shared" si="3"/>
        <v>0</v>
      </c>
      <c r="D83" s="98">
        <f t="shared" si="4"/>
        <v>0</v>
      </c>
      <c r="E83" s="98">
        <f t="shared" si="5"/>
        <v>0</v>
      </c>
      <c r="F83" s="99"/>
      <c r="G83" s="99"/>
      <c r="H83" s="99"/>
      <c r="I83" s="99"/>
      <c r="J83" s="99"/>
      <c r="K83" s="99"/>
      <c r="L83" s="99"/>
      <c r="M83" s="99"/>
      <c r="N83" s="99"/>
      <c r="O83" s="99"/>
      <c r="P83" s="100" t="s">
        <v>214</v>
      </c>
      <c r="Q83" s="100" t="s">
        <v>214</v>
      </c>
      <c r="R83" s="91"/>
    </row>
    <row r="84" spans="2:18">
      <c r="B84" s="97" t="s">
        <v>214</v>
      </c>
      <c r="C84" s="98">
        <f t="shared" si="3"/>
        <v>0</v>
      </c>
      <c r="D84" s="98">
        <f t="shared" si="4"/>
        <v>0</v>
      </c>
      <c r="E84" s="98">
        <f t="shared" si="5"/>
        <v>0</v>
      </c>
      <c r="F84" s="99"/>
      <c r="G84" s="99"/>
      <c r="H84" s="99"/>
      <c r="I84" s="99"/>
      <c r="J84" s="99"/>
      <c r="K84" s="99"/>
      <c r="L84" s="99"/>
      <c r="M84" s="99"/>
      <c r="N84" s="99"/>
      <c r="O84" s="99"/>
      <c r="P84" s="100" t="s">
        <v>214</v>
      </c>
      <c r="Q84" s="100" t="s">
        <v>214</v>
      </c>
      <c r="R84" s="91"/>
    </row>
    <row r="85" spans="2:18">
      <c r="B85" s="97" t="s">
        <v>214</v>
      </c>
      <c r="C85" s="98">
        <f t="shared" si="3"/>
        <v>0</v>
      </c>
      <c r="D85" s="98">
        <f t="shared" si="4"/>
        <v>0</v>
      </c>
      <c r="E85" s="98">
        <f t="shared" si="5"/>
        <v>0</v>
      </c>
      <c r="F85" s="99"/>
      <c r="G85" s="99"/>
      <c r="H85" s="99"/>
      <c r="I85" s="99"/>
      <c r="J85" s="99"/>
      <c r="K85" s="99"/>
      <c r="L85" s="99"/>
      <c r="M85" s="99"/>
      <c r="N85" s="99"/>
      <c r="O85" s="99"/>
      <c r="P85" s="100" t="s">
        <v>214</v>
      </c>
      <c r="Q85" s="100" t="s">
        <v>214</v>
      </c>
      <c r="R85" s="91"/>
    </row>
    <row r="86" spans="2:18">
      <c r="B86" s="97" t="s">
        <v>214</v>
      </c>
      <c r="C86" s="98">
        <f t="shared" si="3"/>
        <v>0</v>
      </c>
      <c r="D86" s="98">
        <f t="shared" si="4"/>
        <v>0</v>
      </c>
      <c r="E86" s="98">
        <f t="shared" si="5"/>
        <v>0</v>
      </c>
      <c r="F86" s="99"/>
      <c r="G86" s="99"/>
      <c r="H86" s="99"/>
      <c r="I86" s="99"/>
      <c r="J86" s="99"/>
      <c r="K86" s="99"/>
      <c r="L86" s="99"/>
      <c r="M86" s="99"/>
      <c r="N86" s="99"/>
      <c r="O86" s="99"/>
      <c r="P86" s="100" t="s">
        <v>214</v>
      </c>
      <c r="Q86" s="100" t="s">
        <v>214</v>
      </c>
      <c r="R86" s="91"/>
    </row>
    <row r="87" spans="2:18">
      <c r="B87" s="97" t="s">
        <v>214</v>
      </c>
      <c r="C87" s="98">
        <f t="shared" si="3"/>
        <v>0</v>
      </c>
      <c r="D87" s="98">
        <f t="shared" si="4"/>
        <v>0</v>
      </c>
      <c r="E87" s="98">
        <f t="shared" si="5"/>
        <v>0</v>
      </c>
      <c r="F87" s="99"/>
      <c r="G87" s="99"/>
      <c r="H87" s="99"/>
      <c r="I87" s="99"/>
      <c r="J87" s="99"/>
      <c r="K87" s="99"/>
      <c r="L87" s="99"/>
      <c r="M87" s="99"/>
      <c r="N87" s="99"/>
      <c r="O87" s="99"/>
      <c r="P87" s="100" t="s">
        <v>214</v>
      </c>
      <c r="Q87" s="100" t="s">
        <v>214</v>
      </c>
      <c r="R87" s="91"/>
    </row>
    <row r="88" spans="2:18">
      <c r="B88" s="97" t="s">
        <v>214</v>
      </c>
      <c r="C88" s="98">
        <f t="shared" si="3"/>
        <v>0</v>
      </c>
      <c r="D88" s="98">
        <f t="shared" si="4"/>
        <v>0</v>
      </c>
      <c r="E88" s="98">
        <f t="shared" si="5"/>
        <v>0</v>
      </c>
      <c r="F88" s="99"/>
      <c r="G88" s="99"/>
      <c r="H88" s="99"/>
      <c r="I88" s="99"/>
      <c r="J88" s="99"/>
      <c r="K88" s="99"/>
      <c r="L88" s="99"/>
      <c r="M88" s="99"/>
      <c r="N88" s="99"/>
      <c r="O88" s="99"/>
      <c r="P88" s="100" t="s">
        <v>214</v>
      </c>
      <c r="Q88" s="100" t="s">
        <v>214</v>
      </c>
      <c r="R88" s="91"/>
    </row>
    <row r="89" spans="2:18">
      <c r="B89" s="97" t="s">
        <v>214</v>
      </c>
      <c r="C89" s="98">
        <f t="shared" si="3"/>
        <v>0</v>
      </c>
      <c r="D89" s="98">
        <f t="shared" si="4"/>
        <v>0</v>
      </c>
      <c r="E89" s="98">
        <f t="shared" si="5"/>
        <v>0</v>
      </c>
      <c r="F89" s="99"/>
      <c r="G89" s="99"/>
      <c r="H89" s="99"/>
      <c r="I89" s="99"/>
      <c r="J89" s="99"/>
      <c r="K89" s="99"/>
      <c r="L89" s="99"/>
      <c r="M89" s="99"/>
      <c r="N89" s="99"/>
      <c r="O89" s="99"/>
      <c r="P89" s="100" t="s">
        <v>214</v>
      </c>
      <c r="Q89" s="100" t="s">
        <v>214</v>
      </c>
      <c r="R89" s="91"/>
    </row>
    <row r="90" spans="2:18">
      <c r="B90" s="97" t="s">
        <v>214</v>
      </c>
      <c r="C90" s="98">
        <f t="shared" si="3"/>
        <v>0</v>
      </c>
      <c r="D90" s="98">
        <f t="shared" si="4"/>
        <v>0</v>
      </c>
      <c r="E90" s="98">
        <f t="shared" si="5"/>
        <v>0</v>
      </c>
      <c r="F90" s="99"/>
      <c r="G90" s="99"/>
      <c r="H90" s="99"/>
      <c r="I90" s="99"/>
      <c r="J90" s="99"/>
      <c r="K90" s="99"/>
      <c r="L90" s="99"/>
      <c r="M90" s="99"/>
      <c r="N90" s="99"/>
      <c r="O90" s="99"/>
      <c r="P90" s="100" t="s">
        <v>214</v>
      </c>
      <c r="Q90" s="100" t="s">
        <v>214</v>
      </c>
      <c r="R90" s="91"/>
    </row>
    <row r="91" spans="2:18">
      <c r="B91" s="97" t="s">
        <v>214</v>
      </c>
      <c r="C91" s="98">
        <f t="shared" si="3"/>
        <v>0</v>
      </c>
      <c r="D91" s="98">
        <f t="shared" si="4"/>
        <v>0</v>
      </c>
      <c r="E91" s="98">
        <f t="shared" si="5"/>
        <v>0</v>
      </c>
      <c r="F91" s="99"/>
      <c r="G91" s="99"/>
      <c r="H91" s="99"/>
      <c r="I91" s="99"/>
      <c r="J91" s="99"/>
      <c r="K91" s="99"/>
      <c r="L91" s="99"/>
      <c r="M91" s="99"/>
      <c r="N91" s="99"/>
      <c r="O91" s="99"/>
      <c r="P91" s="100" t="s">
        <v>214</v>
      </c>
      <c r="Q91" s="100" t="s">
        <v>214</v>
      </c>
      <c r="R91" s="91"/>
    </row>
    <row r="92" spans="2:18">
      <c r="B92" s="97" t="s">
        <v>214</v>
      </c>
      <c r="C92" s="98">
        <f t="shared" si="3"/>
        <v>0</v>
      </c>
      <c r="D92" s="98">
        <f t="shared" si="4"/>
        <v>0</v>
      </c>
      <c r="E92" s="98">
        <f t="shared" si="5"/>
        <v>0</v>
      </c>
      <c r="F92" s="99"/>
      <c r="G92" s="99"/>
      <c r="H92" s="99"/>
      <c r="I92" s="99"/>
      <c r="J92" s="99"/>
      <c r="K92" s="99"/>
      <c r="L92" s="99"/>
      <c r="M92" s="99"/>
      <c r="N92" s="99"/>
      <c r="O92" s="99"/>
      <c r="P92" s="100" t="s">
        <v>214</v>
      </c>
      <c r="Q92" s="100" t="s">
        <v>214</v>
      </c>
      <c r="R92" s="91"/>
    </row>
    <row r="93" spans="2:18">
      <c r="B93" s="97" t="s">
        <v>214</v>
      </c>
      <c r="C93" s="98">
        <f t="shared" si="3"/>
        <v>0</v>
      </c>
      <c r="D93" s="98">
        <f t="shared" si="4"/>
        <v>0</v>
      </c>
      <c r="E93" s="98">
        <f t="shared" si="5"/>
        <v>0</v>
      </c>
      <c r="F93" s="99"/>
      <c r="G93" s="99"/>
      <c r="H93" s="99"/>
      <c r="I93" s="99"/>
      <c r="J93" s="99"/>
      <c r="K93" s="99"/>
      <c r="L93" s="99"/>
      <c r="M93" s="99"/>
      <c r="N93" s="99"/>
      <c r="O93" s="99"/>
      <c r="P93" s="100" t="s">
        <v>214</v>
      </c>
      <c r="Q93" s="100" t="s">
        <v>214</v>
      </c>
      <c r="R93" s="91"/>
    </row>
    <row r="94" spans="2:18">
      <c r="B94" s="97" t="s">
        <v>214</v>
      </c>
      <c r="C94" s="98">
        <f t="shared" si="3"/>
        <v>0</v>
      </c>
      <c r="D94" s="98">
        <f t="shared" si="4"/>
        <v>0</v>
      </c>
      <c r="E94" s="98">
        <f t="shared" si="5"/>
        <v>0</v>
      </c>
      <c r="F94" s="99"/>
      <c r="G94" s="99"/>
      <c r="H94" s="99"/>
      <c r="I94" s="99"/>
      <c r="J94" s="99"/>
      <c r="K94" s="99"/>
      <c r="L94" s="99"/>
      <c r="M94" s="99"/>
      <c r="N94" s="99"/>
      <c r="O94" s="99"/>
      <c r="P94" s="100" t="s">
        <v>214</v>
      </c>
      <c r="Q94" s="100" t="s">
        <v>214</v>
      </c>
      <c r="R94" s="91"/>
    </row>
    <row r="95" spans="2:18">
      <c r="B95" s="97" t="s">
        <v>214</v>
      </c>
      <c r="C95" s="98">
        <f t="shared" si="3"/>
        <v>0</v>
      </c>
      <c r="D95" s="98">
        <f t="shared" si="4"/>
        <v>0</v>
      </c>
      <c r="E95" s="98">
        <f t="shared" si="5"/>
        <v>0</v>
      </c>
      <c r="F95" s="99"/>
      <c r="G95" s="99"/>
      <c r="H95" s="99"/>
      <c r="I95" s="99"/>
      <c r="J95" s="99"/>
      <c r="K95" s="99"/>
      <c r="L95" s="99"/>
      <c r="M95" s="99"/>
      <c r="N95" s="99"/>
      <c r="O95" s="99"/>
      <c r="P95" s="100" t="s">
        <v>214</v>
      </c>
      <c r="Q95" s="100" t="s">
        <v>214</v>
      </c>
      <c r="R95" s="91"/>
    </row>
    <row r="96" spans="2:18">
      <c r="B96" s="97" t="s">
        <v>214</v>
      </c>
      <c r="C96" s="98">
        <f t="shared" si="3"/>
        <v>0</v>
      </c>
      <c r="D96" s="98">
        <f t="shared" si="4"/>
        <v>0</v>
      </c>
      <c r="E96" s="98">
        <f t="shared" si="5"/>
        <v>0</v>
      </c>
      <c r="F96" s="99"/>
      <c r="G96" s="99"/>
      <c r="H96" s="99"/>
      <c r="I96" s="99"/>
      <c r="J96" s="99"/>
      <c r="K96" s="99"/>
      <c r="L96" s="99"/>
      <c r="M96" s="99"/>
      <c r="N96" s="99"/>
      <c r="O96" s="99"/>
      <c r="P96" s="100" t="s">
        <v>214</v>
      </c>
      <c r="Q96" s="100" t="s">
        <v>214</v>
      </c>
      <c r="R96" s="91"/>
    </row>
    <row r="97" spans="2:21">
      <c r="B97" s="97" t="s">
        <v>214</v>
      </c>
      <c r="C97" s="98">
        <f t="shared" si="3"/>
        <v>0</v>
      </c>
      <c r="D97" s="98">
        <f t="shared" si="4"/>
        <v>0</v>
      </c>
      <c r="E97" s="98">
        <f t="shared" si="5"/>
        <v>0</v>
      </c>
      <c r="F97" s="99"/>
      <c r="G97" s="99"/>
      <c r="H97" s="99"/>
      <c r="I97" s="99"/>
      <c r="J97" s="99"/>
      <c r="K97" s="99"/>
      <c r="L97" s="99"/>
      <c r="M97" s="99"/>
      <c r="N97" s="99"/>
      <c r="O97" s="99"/>
      <c r="P97" s="100" t="s">
        <v>214</v>
      </c>
      <c r="Q97" s="100" t="s">
        <v>214</v>
      </c>
      <c r="R97" s="91"/>
    </row>
    <row r="98" spans="2:21">
      <c r="B98" s="101"/>
      <c r="C98" s="102"/>
      <c r="D98" s="102"/>
      <c r="E98" s="103"/>
      <c r="F98" s="103"/>
      <c r="G98" s="103"/>
      <c r="H98" s="103"/>
      <c r="I98" s="103"/>
      <c r="J98" s="103"/>
      <c r="K98" s="103"/>
      <c r="L98" s="103"/>
      <c r="M98" s="103"/>
      <c r="N98" s="103"/>
      <c r="O98" s="103"/>
      <c r="P98" s="103"/>
      <c r="Q98" s="103"/>
      <c r="R98" s="104"/>
    </row>
    <row r="101" spans="2:21" ht="15.75">
      <c r="B101" s="84" t="s">
        <v>764</v>
      </c>
    </row>
    <row r="102" spans="2:21" ht="18">
      <c r="B102" s="86" t="s">
        <v>742</v>
      </c>
      <c r="C102" s="87"/>
      <c r="D102" s="87"/>
      <c r="E102" s="87"/>
      <c r="F102" s="87"/>
      <c r="G102" s="87"/>
      <c r="H102" s="87"/>
      <c r="I102" s="87"/>
      <c r="J102" s="87"/>
      <c r="K102" s="87"/>
      <c r="L102" s="87"/>
      <c r="M102" s="87"/>
      <c r="N102" s="87"/>
      <c r="O102" s="87"/>
      <c r="P102" s="87"/>
      <c r="Q102" s="87"/>
      <c r="R102" s="87"/>
      <c r="S102" s="87"/>
      <c r="T102" s="87"/>
      <c r="U102" s="88"/>
    </row>
    <row r="103" spans="2:21">
      <c r="B103" s="89" t="s">
        <v>457</v>
      </c>
      <c r="C103" s="90"/>
      <c r="D103" s="90"/>
      <c r="E103" s="90"/>
      <c r="F103" s="90"/>
      <c r="G103" s="90"/>
      <c r="H103" s="90"/>
      <c r="I103" s="90"/>
      <c r="J103" s="90"/>
      <c r="K103" s="90"/>
      <c r="L103" s="90"/>
      <c r="M103" s="90"/>
      <c r="N103" s="90"/>
      <c r="O103" s="90"/>
      <c r="P103" s="90"/>
      <c r="Q103" s="90"/>
      <c r="R103" s="90"/>
      <c r="S103" s="90"/>
      <c r="T103" s="90"/>
      <c r="U103" s="91"/>
    </row>
    <row r="104" spans="2:21">
      <c r="B104" s="874" t="s">
        <v>765</v>
      </c>
      <c r="C104" s="588"/>
      <c r="D104" s="588"/>
      <c r="E104" s="588"/>
      <c r="F104" s="588"/>
      <c r="G104" s="588"/>
      <c r="H104" s="588"/>
      <c r="I104" s="588"/>
      <c r="J104" s="588"/>
      <c r="K104" s="588"/>
      <c r="L104" s="588"/>
      <c r="M104" s="588"/>
      <c r="N104" s="588"/>
      <c r="O104" s="588"/>
      <c r="P104" s="92"/>
      <c r="Q104" s="92"/>
      <c r="R104" s="92"/>
      <c r="S104" s="92"/>
      <c r="T104" s="92"/>
      <c r="U104" s="91"/>
    </row>
    <row r="105" spans="2:21">
      <c r="B105" s="874"/>
      <c r="C105" s="588"/>
      <c r="D105" s="588"/>
      <c r="E105" s="588"/>
      <c r="F105" s="588"/>
      <c r="G105" s="588"/>
      <c r="H105" s="588"/>
      <c r="I105" s="588"/>
      <c r="J105" s="588"/>
      <c r="K105" s="588"/>
      <c r="L105" s="588"/>
      <c r="M105" s="588"/>
      <c r="N105" s="588"/>
      <c r="O105" s="588"/>
      <c r="P105" s="92"/>
      <c r="Q105" s="92"/>
      <c r="R105" s="92"/>
      <c r="S105" s="92"/>
      <c r="T105" s="92"/>
      <c r="U105" s="91"/>
    </row>
    <row r="106" spans="2:21">
      <c r="B106" s="874"/>
      <c r="C106" s="588"/>
      <c r="D106" s="588"/>
      <c r="E106" s="588"/>
      <c r="F106" s="588"/>
      <c r="G106" s="588"/>
      <c r="H106" s="588"/>
      <c r="I106" s="588"/>
      <c r="J106" s="588"/>
      <c r="K106" s="588"/>
      <c r="L106" s="588"/>
      <c r="M106" s="588"/>
      <c r="N106" s="588"/>
      <c r="O106" s="588"/>
      <c r="P106" s="92"/>
      <c r="Q106" s="92"/>
      <c r="R106" s="92"/>
      <c r="S106" s="92"/>
      <c r="T106" s="92"/>
      <c r="U106" s="91"/>
    </row>
    <row r="107" spans="2:21">
      <c r="B107" s="874"/>
      <c r="C107" s="588"/>
      <c r="D107" s="588"/>
      <c r="E107" s="588"/>
      <c r="F107" s="588"/>
      <c r="G107" s="588"/>
      <c r="H107" s="588"/>
      <c r="I107" s="588"/>
      <c r="J107" s="588"/>
      <c r="K107" s="588"/>
      <c r="L107" s="588"/>
      <c r="M107" s="588"/>
      <c r="N107" s="588"/>
      <c r="O107" s="588"/>
      <c r="P107" s="92"/>
      <c r="Q107" s="92"/>
      <c r="R107" s="92"/>
      <c r="S107" s="92"/>
      <c r="T107" s="92"/>
      <c r="U107" s="91"/>
    </row>
    <row r="108" spans="2:21">
      <c r="B108" s="93"/>
      <c r="C108" s="90"/>
      <c r="D108" s="90"/>
      <c r="U108" s="91"/>
    </row>
    <row r="109" spans="2:21" ht="60">
      <c r="B109" s="94" t="s">
        <v>355</v>
      </c>
      <c r="C109" s="95" t="s">
        <v>358</v>
      </c>
      <c r="D109" s="95" t="s">
        <v>747</v>
      </c>
      <c r="E109" s="95" t="s">
        <v>748</v>
      </c>
      <c r="F109" s="95" t="s">
        <v>766</v>
      </c>
      <c r="G109" s="95" t="s">
        <v>767</v>
      </c>
      <c r="H109" s="95" t="s">
        <v>768</v>
      </c>
      <c r="I109" s="95" t="s">
        <v>769</v>
      </c>
      <c r="J109" s="95" t="s">
        <v>770</v>
      </c>
      <c r="K109" s="95" t="s">
        <v>771</v>
      </c>
      <c r="L109" s="95" t="s">
        <v>772</v>
      </c>
      <c r="M109" s="95" t="s">
        <v>773</v>
      </c>
      <c r="N109" s="95" t="s">
        <v>774</v>
      </c>
      <c r="O109" s="95" t="s">
        <v>775</v>
      </c>
      <c r="P109" s="95" t="s">
        <v>776</v>
      </c>
      <c r="Q109" s="95" t="s">
        <v>777</v>
      </c>
      <c r="R109" s="96"/>
      <c r="S109" s="96" t="s">
        <v>749</v>
      </c>
      <c r="T109" s="96" t="s">
        <v>750</v>
      </c>
      <c r="U109" s="91"/>
    </row>
    <row r="110" spans="2:21">
      <c r="B110" s="97" t="s">
        <v>214</v>
      </c>
      <c r="C110" s="98">
        <f t="shared" ref="C110:C141" si="6">SUM(F110:Q110)</f>
        <v>0</v>
      </c>
      <c r="D110" s="98">
        <f>C110*1000000</f>
        <v>0</v>
      </c>
      <c r="E110" s="98">
        <f>C110/1000</f>
        <v>0</v>
      </c>
      <c r="F110" s="99"/>
      <c r="G110" s="99"/>
      <c r="H110" s="99"/>
      <c r="I110" s="99"/>
      <c r="J110" s="99"/>
      <c r="K110" s="99"/>
      <c r="L110" s="99"/>
      <c r="M110" s="99"/>
      <c r="N110" s="99"/>
      <c r="O110" s="99"/>
      <c r="P110" s="99"/>
      <c r="Q110" s="99"/>
      <c r="R110" s="100"/>
      <c r="S110" s="100" t="s">
        <v>214</v>
      </c>
      <c r="T110" s="100" t="s">
        <v>214</v>
      </c>
      <c r="U110" s="91"/>
    </row>
    <row r="111" spans="2:21">
      <c r="B111" s="97" t="s">
        <v>214</v>
      </c>
      <c r="C111" s="98">
        <f t="shared" si="6"/>
        <v>0</v>
      </c>
      <c r="D111" s="98">
        <f t="shared" ref="D111:D141" si="7">C111*1000000</f>
        <v>0</v>
      </c>
      <c r="E111" s="98">
        <f t="shared" ref="E111:E141" si="8">C111/1000</f>
        <v>0</v>
      </c>
      <c r="F111" s="99"/>
      <c r="G111" s="99"/>
      <c r="H111" s="99"/>
      <c r="I111" s="99"/>
      <c r="J111" s="99"/>
      <c r="K111" s="99"/>
      <c r="L111" s="99"/>
      <c r="M111" s="99"/>
      <c r="N111" s="99"/>
      <c r="O111" s="99"/>
      <c r="P111" s="99"/>
      <c r="Q111" s="99"/>
      <c r="R111" s="100"/>
      <c r="S111" s="100" t="s">
        <v>214</v>
      </c>
      <c r="T111" s="100" t="s">
        <v>214</v>
      </c>
      <c r="U111" s="91"/>
    </row>
    <row r="112" spans="2:21">
      <c r="B112" s="97" t="s">
        <v>214</v>
      </c>
      <c r="C112" s="98">
        <f t="shared" si="6"/>
        <v>0</v>
      </c>
      <c r="D112" s="98">
        <f t="shared" si="7"/>
        <v>0</v>
      </c>
      <c r="E112" s="98">
        <f t="shared" si="8"/>
        <v>0</v>
      </c>
      <c r="F112" s="99"/>
      <c r="G112" s="99"/>
      <c r="H112" s="99"/>
      <c r="I112" s="99"/>
      <c r="J112" s="99"/>
      <c r="K112" s="99"/>
      <c r="L112" s="99"/>
      <c r="M112" s="99"/>
      <c r="N112" s="99"/>
      <c r="O112" s="99"/>
      <c r="P112" s="99"/>
      <c r="Q112" s="99"/>
      <c r="R112" s="100"/>
      <c r="S112" s="100" t="s">
        <v>214</v>
      </c>
      <c r="T112" s="100" t="s">
        <v>214</v>
      </c>
      <c r="U112" s="91"/>
    </row>
    <row r="113" spans="2:21">
      <c r="B113" s="97" t="s">
        <v>214</v>
      </c>
      <c r="C113" s="98">
        <f t="shared" si="6"/>
        <v>0</v>
      </c>
      <c r="D113" s="98">
        <f t="shared" si="7"/>
        <v>0</v>
      </c>
      <c r="E113" s="98">
        <f t="shared" si="8"/>
        <v>0</v>
      </c>
      <c r="F113" s="99"/>
      <c r="G113" s="99"/>
      <c r="H113" s="99"/>
      <c r="I113" s="99"/>
      <c r="J113" s="99"/>
      <c r="K113" s="99"/>
      <c r="L113" s="99"/>
      <c r="M113" s="99"/>
      <c r="N113" s="99"/>
      <c r="O113" s="99"/>
      <c r="P113" s="99"/>
      <c r="Q113" s="99"/>
      <c r="R113" s="100"/>
      <c r="S113" s="100" t="s">
        <v>214</v>
      </c>
      <c r="T113" s="100" t="s">
        <v>214</v>
      </c>
      <c r="U113" s="91"/>
    </row>
    <row r="114" spans="2:21">
      <c r="B114" s="97" t="s">
        <v>214</v>
      </c>
      <c r="C114" s="98">
        <f t="shared" si="6"/>
        <v>0</v>
      </c>
      <c r="D114" s="98">
        <f t="shared" si="7"/>
        <v>0</v>
      </c>
      <c r="E114" s="98">
        <f t="shared" si="8"/>
        <v>0</v>
      </c>
      <c r="F114" s="99"/>
      <c r="G114" s="99"/>
      <c r="H114" s="99"/>
      <c r="I114" s="99"/>
      <c r="J114" s="99"/>
      <c r="K114" s="99"/>
      <c r="L114" s="99"/>
      <c r="M114" s="99"/>
      <c r="N114" s="99"/>
      <c r="O114" s="99"/>
      <c r="P114" s="99"/>
      <c r="Q114" s="99"/>
      <c r="R114" s="100"/>
      <c r="S114" s="100" t="s">
        <v>214</v>
      </c>
      <c r="T114" s="100" t="s">
        <v>214</v>
      </c>
      <c r="U114" s="91"/>
    </row>
    <row r="115" spans="2:21">
      <c r="B115" s="97" t="s">
        <v>214</v>
      </c>
      <c r="C115" s="98">
        <f t="shared" si="6"/>
        <v>0</v>
      </c>
      <c r="D115" s="98">
        <f t="shared" si="7"/>
        <v>0</v>
      </c>
      <c r="E115" s="98">
        <f t="shared" si="8"/>
        <v>0</v>
      </c>
      <c r="F115" s="99"/>
      <c r="G115" s="99"/>
      <c r="H115" s="99"/>
      <c r="I115" s="99"/>
      <c r="J115" s="99"/>
      <c r="K115" s="99"/>
      <c r="L115" s="99"/>
      <c r="M115" s="99"/>
      <c r="N115" s="99"/>
      <c r="O115" s="99"/>
      <c r="P115" s="99"/>
      <c r="Q115" s="99"/>
      <c r="R115" s="100"/>
      <c r="S115" s="100" t="s">
        <v>214</v>
      </c>
      <c r="T115" s="100" t="s">
        <v>214</v>
      </c>
      <c r="U115" s="91"/>
    </row>
    <row r="116" spans="2:21">
      <c r="B116" s="97" t="s">
        <v>214</v>
      </c>
      <c r="C116" s="98">
        <f t="shared" si="6"/>
        <v>0</v>
      </c>
      <c r="D116" s="98">
        <f t="shared" si="7"/>
        <v>0</v>
      </c>
      <c r="E116" s="98">
        <f t="shared" si="8"/>
        <v>0</v>
      </c>
      <c r="F116" s="99"/>
      <c r="G116" s="99"/>
      <c r="H116" s="99"/>
      <c r="I116" s="99"/>
      <c r="J116" s="99"/>
      <c r="K116" s="99"/>
      <c r="L116" s="99"/>
      <c r="M116" s="99"/>
      <c r="N116" s="99"/>
      <c r="O116" s="99"/>
      <c r="P116" s="99"/>
      <c r="Q116" s="99"/>
      <c r="R116" s="100"/>
      <c r="S116" s="100" t="s">
        <v>214</v>
      </c>
      <c r="T116" s="100" t="s">
        <v>214</v>
      </c>
      <c r="U116" s="91"/>
    </row>
    <row r="117" spans="2:21">
      <c r="B117" s="97" t="s">
        <v>214</v>
      </c>
      <c r="C117" s="98">
        <f t="shared" si="6"/>
        <v>0</v>
      </c>
      <c r="D117" s="98">
        <f t="shared" si="7"/>
        <v>0</v>
      </c>
      <c r="E117" s="98">
        <f t="shared" si="8"/>
        <v>0</v>
      </c>
      <c r="F117" s="99"/>
      <c r="G117" s="99"/>
      <c r="H117" s="99"/>
      <c r="I117" s="99"/>
      <c r="J117" s="99"/>
      <c r="K117" s="99"/>
      <c r="L117" s="99"/>
      <c r="M117" s="99"/>
      <c r="N117" s="99"/>
      <c r="O117" s="99"/>
      <c r="P117" s="99"/>
      <c r="Q117" s="99"/>
      <c r="R117" s="100"/>
      <c r="S117" s="100" t="s">
        <v>214</v>
      </c>
      <c r="T117" s="100" t="s">
        <v>214</v>
      </c>
      <c r="U117" s="91"/>
    </row>
    <row r="118" spans="2:21">
      <c r="B118" s="97" t="s">
        <v>214</v>
      </c>
      <c r="C118" s="98">
        <f t="shared" si="6"/>
        <v>0</v>
      </c>
      <c r="D118" s="98">
        <f t="shared" si="7"/>
        <v>0</v>
      </c>
      <c r="E118" s="98">
        <f t="shared" si="8"/>
        <v>0</v>
      </c>
      <c r="F118" s="99"/>
      <c r="G118" s="99"/>
      <c r="H118" s="99"/>
      <c r="I118" s="99"/>
      <c r="J118" s="99"/>
      <c r="K118" s="99"/>
      <c r="L118" s="99"/>
      <c r="M118" s="99"/>
      <c r="N118" s="99"/>
      <c r="O118" s="99"/>
      <c r="P118" s="99"/>
      <c r="Q118" s="99"/>
      <c r="R118" s="100"/>
      <c r="S118" s="100" t="s">
        <v>214</v>
      </c>
      <c r="T118" s="100" t="s">
        <v>214</v>
      </c>
      <c r="U118" s="91"/>
    </row>
    <row r="119" spans="2:21">
      <c r="B119" s="97" t="s">
        <v>214</v>
      </c>
      <c r="C119" s="98">
        <f t="shared" si="6"/>
        <v>0</v>
      </c>
      <c r="D119" s="98">
        <f t="shared" si="7"/>
        <v>0</v>
      </c>
      <c r="E119" s="98">
        <f t="shared" si="8"/>
        <v>0</v>
      </c>
      <c r="F119" s="99"/>
      <c r="G119" s="99"/>
      <c r="H119" s="99"/>
      <c r="I119" s="99"/>
      <c r="J119" s="99"/>
      <c r="K119" s="99"/>
      <c r="L119" s="99"/>
      <c r="M119" s="99"/>
      <c r="N119" s="99"/>
      <c r="O119" s="99"/>
      <c r="P119" s="99"/>
      <c r="Q119" s="99"/>
      <c r="R119" s="100"/>
      <c r="S119" s="100" t="s">
        <v>214</v>
      </c>
      <c r="T119" s="100" t="s">
        <v>214</v>
      </c>
      <c r="U119" s="91"/>
    </row>
    <row r="120" spans="2:21">
      <c r="B120" s="97" t="s">
        <v>214</v>
      </c>
      <c r="C120" s="98">
        <f t="shared" si="6"/>
        <v>0</v>
      </c>
      <c r="D120" s="98">
        <f t="shared" si="7"/>
        <v>0</v>
      </c>
      <c r="E120" s="98">
        <f t="shared" si="8"/>
        <v>0</v>
      </c>
      <c r="F120" s="99"/>
      <c r="G120" s="99"/>
      <c r="H120" s="99"/>
      <c r="I120" s="99"/>
      <c r="J120" s="99"/>
      <c r="K120" s="99"/>
      <c r="L120" s="99"/>
      <c r="M120" s="99"/>
      <c r="N120" s="99"/>
      <c r="O120" s="99"/>
      <c r="P120" s="99"/>
      <c r="Q120" s="99"/>
      <c r="R120" s="100"/>
      <c r="S120" s="100" t="s">
        <v>214</v>
      </c>
      <c r="T120" s="100" t="s">
        <v>214</v>
      </c>
      <c r="U120" s="91"/>
    </row>
    <row r="121" spans="2:21">
      <c r="B121" s="97" t="s">
        <v>214</v>
      </c>
      <c r="C121" s="98">
        <f t="shared" si="6"/>
        <v>0</v>
      </c>
      <c r="D121" s="98">
        <f t="shared" si="7"/>
        <v>0</v>
      </c>
      <c r="E121" s="98">
        <f t="shared" si="8"/>
        <v>0</v>
      </c>
      <c r="F121" s="99"/>
      <c r="G121" s="99"/>
      <c r="H121" s="99"/>
      <c r="I121" s="99"/>
      <c r="J121" s="99"/>
      <c r="K121" s="99"/>
      <c r="L121" s="99"/>
      <c r="M121" s="99"/>
      <c r="N121" s="99"/>
      <c r="O121" s="99"/>
      <c r="P121" s="99"/>
      <c r="Q121" s="99"/>
      <c r="R121" s="100"/>
      <c r="S121" s="100" t="s">
        <v>214</v>
      </c>
      <c r="T121" s="100" t="s">
        <v>214</v>
      </c>
      <c r="U121" s="91"/>
    </row>
    <row r="122" spans="2:21">
      <c r="B122" s="97" t="s">
        <v>214</v>
      </c>
      <c r="C122" s="98">
        <f t="shared" si="6"/>
        <v>0</v>
      </c>
      <c r="D122" s="98">
        <f t="shared" si="7"/>
        <v>0</v>
      </c>
      <c r="E122" s="98">
        <f t="shared" si="8"/>
        <v>0</v>
      </c>
      <c r="F122" s="99"/>
      <c r="G122" s="99"/>
      <c r="H122" s="99"/>
      <c r="I122" s="99"/>
      <c r="J122" s="99"/>
      <c r="K122" s="99"/>
      <c r="L122" s="99"/>
      <c r="M122" s="99"/>
      <c r="N122" s="99"/>
      <c r="O122" s="99"/>
      <c r="P122" s="99"/>
      <c r="Q122" s="99"/>
      <c r="R122" s="100"/>
      <c r="S122" s="100" t="s">
        <v>214</v>
      </c>
      <c r="T122" s="100" t="s">
        <v>214</v>
      </c>
      <c r="U122" s="91"/>
    </row>
    <row r="123" spans="2:21">
      <c r="B123" s="97" t="s">
        <v>214</v>
      </c>
      <c r="C123" s="98">
        <f t="shared" si="6"/>
        <v>0</v>
      </c>
      <c r="D123" s="98">
        <f t="shared" si="7"/>
        <v>0</v>
      </c>
      <c r="E123" s="98">
        <f t="shared" si="8"/>
        <v>0</v>
      </c>
      <c r="F123" s="99"/>
      <c r="G123" s="99"/>
      <c r="H123" s="99"/>
      <c r="I123" s="99"/>
      <c r="J123" s="99"/>
      <c r="K123" s="99"/>
      <c r="L123" s="99"/>
      <c r="M123" s="99"/>
      <c r="N123" s="99"/>
      <c r="O123" s="99"/>
      <c r="P123" s="99"/>
      <c r="Q123" s="99"/>
      <c r="R123" s="100"/>
      <c r="S123" s="100" t="s">
        <v>214</v>
      </c>
      <c r="T123" s="100" t="s">
        <v>214</v>
      </c>
      <c r="U123" s="91"/>
    </row>
    <row r="124" spans="2:21">
      <c r="B124" s="97" t="s">
        <v>214</v>
      </c>
      <c r="C124" s="98">
        <f t="shared" si="6"/>
        <v>0</v>
      </c>
      <c r="D124" s="98">
        <f t="shared" si="7"/>
        <v>0</v>
      </c>
      <c r="E124" s="98">
        <f t="shared" si="8"/>
        <v>0</v>
      </c>
      <c r="F124" s="99"/>
      <c r="G124" s="99"/>
      <c r="H124" s="99"/>
      <c r="I124" s="99"/>
      <c r="J124" s="99"/>
      <c r="K124" s="99"/>
      <c r="L124" s="99"/>
      <c r="M124" s="99"/>
      <c r="N124" s="99"/>
      <c r="O124" s="99"/>
      <c r="P124" s="99"/>
      <c r="Q124" s="99"/>
      <c r="R124" s="100"/>
      <c r="S124" s="100" t="s">
        <v>214</v>
      </c>
      <c r="T124" s="100" t="s">
        <v>214</v>
      </c>
      <c r="U124" s="91"/>
    </row>
    <row r="125" spans="2:21">
      <c r="B125" s="97" t="s">
        <v>214</v>
      </c>
      <c r="C125" s="98">
        <f t="shared" si="6"/>
        <v>0</v>
      </c>
      <c r="D125" s="98">
        <f t="shared" si="7"/>
        <v>0</v>
      </c>
      <c r="E125" s="98">
        <f t="shared" si="8"/>
        <v>0</v>
      </c>
      <c r="F125" s="99"/>
      <c r="G125" s="99"/>
      <c r="H125" s="99"/>
      <c r="I125" s="99"/>
      <c r="J125" s="99"/>
      <c r="K125" s="99"/>
      <c r="L125" s="99"/>
      <c r="M125" s="99"/>
      <c r="N125" s="99"/>
      <c r="O125" s="99"/>
      <c r="P125" s="99"/>
      <c r="Q125" s="99"/>
      <c r="R125" s="100"/>
      <c r="S125" s="100" t="s">
        <v>214</v>
      </c>
      <c r="T125" s="100" t="s">
        <v>214</v>
      </c>
      <c r="U125" s="91"/>
    </row>
    <row r="126" spans="2:21">
      <c r="B126" s="97" t="s">
        <v>214</v>
      </c>
      <c r="C126" s="98">
        <f t="shared" si="6"/>
        <v>0</v>
      </c>
      <c r="D126" s="98">
        <f t="shared" si="7"/>
        <v>0</v>
      </c>
      <c r="E126" s="98">
        <f t="shared" si="8"/>
        <v>0</v>
      </c>
      <c r="F126" s="99"/>
      <c r="G126" s="99"/>
      <c r="H126" s="99"/>
      <c r="I126" s="99"/>
      <c r="J126" s="99"/>
      <c r="K126" s="99"/>
      <c r="L126" s="99"/>
      <c r="M126" s="99"/>
      <c r="N126" s="99"/>
      <c r="O126" s="99"/>
      <c r="P126" s="99"/>
      <c r="Q126" s="99"/>
      <c r="R126" s="100"/>
      <c r="S126" s="100" t="s">
        <v>214</v>
      </c>
      <c r="T126" s="100" t="s">
        <v>214</v>
      </c>
      <c r="U126" s="91"/>
    </row>
    <row r="127" spans="2:21">
      <c r="B127" s="97" t="s">
        <v>214</v>
      </c>
      <c r="C127" s="98">
        <f t="shared" si="6"/>
        <v>0</v>
      </c>
      <c r="D127" s="98">
        <f t="shared" si="7"/>
        <v>0</v>
      </c>
      <c r="E127" s="98">
        <f t="shared" si="8"/>
        <v>0</v>
      </c>
      <c r="F127" s="99"/>
      <c r="G127" s="99"/>
      <c r="H127" s="99"/>
      <c r="I127" s="99"/>
      <c r="J127" s="99"/>
      <c r="K127" s="99"/>
      <c r="L127" s="99"/>
      <c r="M127" s="99"/>
      <c r="N127" s="99"/>
      <c r="O127" s="99"/>
      <c r="P127" s="99"/>
      <c r="Q127" s="99"/>
      <c r="R127" s="100"/>
      <c r="S127" s="100" t="s">
        <v>214</v>
      </c>
      <c r="T127" s="100" t="s">
        <v>214</v>
      </c>
      <c r="U127" s="91"/>
    </row>
    <row r="128" spans="2:21">
      <c r="B128" s="97" t="s">
        <v>214</v>
      </c>
      <c r="C128" s="98">
        <f t="shared" si="6"/>
        <v>0</v>
      </c>
      <c r="D128" s="98">
        <f t="shared" si="7"/>
        <v>0</v>
      </c>
      <c r="E128" s="98">
        <f t="shared" si="8"/>
        <v>0</v>
      </c>
      <c r="F128" s="99"/>
      <c r="G128" s="99"/>
      <c r="H128" s="99"/>
      <c r="I128" s="99"/>
      <c r="J128" s="99"/>
      <c r="K128" s="99"/>
      <c r="L128" s="99"/>
      <c r="M128" s="99"/>
      <c r="N128" s="99"/>
      <c r="O128" s="99"/>
      <c r="P128" s="99"/>
      <c r="Q128" s="99"/>
      <c r="R128" s="100"/>
      <c r="S128" s="100" t="s">
        <v>214</v>
      </c>
      <c r="T128" s="100" t="s">
        <v>214</v>
      </c>
      <c r="U128" s="91"/>
    </row>
    <row r="129" spans="2:21">
      <c r="B129" s="97" t="s">
        <v>214</v>
      </c>
      <c r="C129" s="98">
        <f t="shared" si="6"/>
        <v>0</v>
      </c>
      <c r="D129" s="98">
        <f t="shared" si="7"/>
        <v>0</v>
      </c>
      <c r="E129" s="98">
        <f t="shared" si="8"/>
        <v>0</v>
      </c>
      <c r="F129" s="99"/>
      <c r="G129" s="99"/>
      <c r="H129" s="99"/>
      <c r="I129" s="99"/>
      <c r="J129" s="99"/>
      <c r="K129" s="99"/>
      <c r="L129" s="99"/>
      <c r="M129" s="99"/>
      <c r="N129" s="99"/>
      <c r="O129" s="99"/>
      <c r="P129" s="99"/>
      <c r="Q129" s="99"/>
      <c r="R129" s="100"/>
      <c r="S129" s="100" t="s">
        <v>214</v>
      </c>
      <c r="T129" s="100" t="s">
        <v>214</v>
      </c>
      <c r="U129" s="91"/>
    </row>
    <row r="130" spans="2:21">
      <c r="B130" s="97" t="s">
        <v>214</v>
      </c>
      <c r="C130" s="98">
        <f t="shared" si="6"/>
        <v>0</v>
      </c>
      <c r="D130" s="98">
        <f t="shared" si="7"/>
        <v>0</v>
      </c>
      <c r="E130" s="98">
        <f t="shared" si="8"/>
        <v>0</v>
      </c>
      <c r="F130" s="99"/>
      <c r="G130" s="99"/>
      <c r="H130" s="99"/>
      <c r="I130" s="99"/>
      <c r="J130" s="99"/>
      <c r="K130" s="99"/>
      <c r="L130" s="99"/>
      <c r="M130" s="99"/>
      <c r="N130" s="99"/>
      <c r="O130" s="99"/>
      <c r="P130" s="99"/>
      <c r="Q130" s="99"/>
      <c r="R130" s="100"/>
      <c r="S130" s="100" t="s">
        <v>214</v>
      </c>
      <c r="T130" s="100" t="s">
        <v>214</v>
      </c>
      <c r="U130" s="91"/>
    </row>
    <row r="131" spans="2:21">
      <c r="B131" s="97" t="s">
        <v>214</v>
      </c>
      <c r="C131" s="98">
        <f t="shared" si="6"/>
        <v>0</v>
      </c>
      <c r="D131" s="98">
        <f t="shared" si="7"/>
        <v>0</v>
      </c>
      <c r="E131" s="98">
        <f t="shared" si="8"/>
        <v>0</v>
      </c>
      <c r="F131" s="99"/>
      <c r="G131" s="99"/>
      <c r="H131" s="99"/>
      <c r="I131" s="99"/>
      <c r="J131" s="99"/>
      <c r="K131" s="99"/>
      <c r="L131" s="99"/>
      <c r="M131" s="99"/>
      <c r="N131" s="99"/>
      <c r="O131" s="99"/>
      <c r="P131" s="99"/>
      <c r="Q131" s="99"/>
      <c r="R131" s="100"/>
      <c r="S131" s="100" t="s">
        <v>214</v>
      </c>
      <c r="T131" s="100" t="s">
        <v>214</v>
      </c>
      <c r="U131" s="91"/>
    </row>
    <row r="132" spans="2:21">
      <c r="B132" s="97" t="s">
        <v>214</v>
      </c>
      <c r="C132" s="98">
        <f t="shared" si="6"/>
        <v>0</v>
      </c>
      <c r="D132" s="98">
        <f t="shared" si="7"/>
        <v>0</v>
      </c>
      <c r="E132" s="98">
        <f t="shared" si="8"/>
        <v>0</v>
      </c>
      <c r="F132" s="99"/>
      <c r="G132" s="99"/>
      <c r="H132" s="99"/>
      <c r="I132" s="99"/>
      <c r="J132" s="99"/>
      <c r="K132" s="99"/>
      <c r="L132" s="99"/>
      <c r="M132" s="99"/>
      <c r="N132" s="99"/>
      <c r="O132" s="99"/>
      <c r="P132" s="99"/>
      <c r="Q132" s="99"/>
      <c r="R132" s="100"/>
      <c r="S132" s="100" t="s">
        <v>214</v>
      </c>
      <c r="T132" s="100" t="s">
        <v>214</v>
      </c>
      <c r="U132" s="91"/>
    </row>
    <row r="133" spans="2:21">
      <c r="B133" s="97" t="s">
        <v>214</v>
      </c>
      <c r="C133" s="98">
        <f t="shared" si="6"/>
        <v>0</v>
      </c>
      <c r="D133" s="98">
        <f t="shared" si="7"/>
        <v>0</v>
      </c>
      <c r="E133" s="98">
        <f t="shared" si="8"/>
        <v>0</v>
      </c>
      <c r="F133" s="99"/>
      <c r="G133" s="99"/>
      <c r="H133" s="99"/>
      <c r="I133" s="99"/>
      <c r="J133" s="99"/>
      <c r="K133" s="99"/>
      <c r="L133" s="99"/>
      <c r="M133" s="99"/>
      <c r="N133" s="99"/>
      <c r="O133" s="99"/>
      <c r="P133" s="99"/>
      <c r="Q133" s="99"/>
      <c r="R133" s="100"/>
      <c r="S133" s="100" t="s">
        <v>214</v>
      </c>
      <c r="T133" s="100" t="s">
        <v>214</v>
      </c>
      <c r="U133" s="91"/>
    </row>
    <row r="134" spans="2:21">
      <c r="B134" s="97" t="s">
        <v>214</v>
      </c>
      <c r="C134" s="98">
        <f t="shared" si="6"/>
        <v>0</v>
      </c>
      <c r="D134" s="98">
        <f t="shared" si="7"/>
        <v>0</v>
      </c>
      <c r="E134" s="98">
        <f t="shared" si="8"/>
        <v>0</v>
      </c>
      <c r="F134" s="99"/>
      <c r="G134" s="99"/>
      <c r="H134" s="99"/>
      <c r="I134" s="99"/>
      <c r="J134" s="99"/>
      <c r="K134" s="99"/>
      <c r="L134" s="99"/>
      <c r="M134" s="99"/>
      <c r="N134" s="99"/>
      <c r="O134" s="99"/>
      <c r="P134" s="99"/>
      <c r="Q134" s="99"/>
      <c r="R134" s="100"/>
      <c r="S134" s="100" t="s">
        <v>214</v>
      </c>
      <c r="T134" s="100" t="s">
        <v>214</v>
      </c>
      <c r="U134" s="91"/>
    </row>
    <row r="135" spans="2:21">
      <c r="B135" s="97" t="s">
        <v>214</v>
      </c>
      <c r="C135" s="98">
        <f t="shared" si="6"/>
        <v>0</v>
      </c>
      <c r="D135" s="98">
        <f t="shared" si="7"/>
        <v>0</v>
      </c>
      <c r="E135" s="98">
        <f t="shared" si="8"/>
        <v>0</v>
      </c>
      <c r="F135" s="99"/>
      <c r="G135" s="99"/>
      <c r="H135" s="99"/>
      <c r="I135" s="99"/>
      <c r="J135" s="99"/>
      <c r="K135" s="99"/>
      <c r="L135" s="99"/>
      <c r="M135" s="99"/>
      <c r="N135" s="99"/>
      <c r="O135" s="99"/>
      <c r="P135" s="99"/>
      <c r="Q135" s="99"/>
      <c r="R135" s="100"/>
      <c r="S135" s="100" t="s">
        <v>214</v>
      </c>
      <c r="T135" s="100" t="s">
        <v>214</v>
      </c>
      <c r="U135" s="91"/>
    </row>
    <row r="136" spans="2:21">
      <c r="B136" s="97" t="s">
        <v>214</v>
      </c>
      <c r="C136" s="98">
        <f t="shared" si="6"/>
        <v>0</v>
      </c>
      <c r="D136" s="98">
        <f t="shared" si="7"/>
        <v>0</v>
      </c>
      <c r="E136" s="98">
        <f t="shared" si="8"/>
        <v>0</v>
      </c>
      <c r="F136" s="99"/>
      <c r="G136" s="99"/>
      <c r="H136" s="99"/>
      <c r="I136" s="99"/>
      <c r="J136" s="99"/>
      <c r="K136" s="99"/>
      <c r="L136" s="99"/>
      <c r="M136" s="99"/>
      <c r="N136" s="99"/>
      <c r="O136" s="99"/>
      <c r="P136" s="99"/>
      <c r="Q136" s="99"/>
      <c r="R136" s="100"/>
      <c r="S136" s="100" t="s">
        <v>214</v>
      </c>
      <c r="T136" s="100" t="s">
        <v>214</v>
      </c>
      <c r="U136" s="91"/>
    </row>
    <row r="137" spans="2:21">
      <c r="B137" s="97" t="s">
        <v>214</v>
      </c>
      <c r="C137" s="98">
        <f t="shared" si="6"/>
        <v>0</v>
      </c>
      <c r="D137" s="98">
        <f t="shared" si="7"/>
        <v>0</v>
      </c>
      <c r="E137" s="98">
        <f t="shared" si="8"/>
        <v>0</v>
      </c>
      <c r="F137" s="99"/>
      <c r="G137" s="99"/>
      <c r="H137" s="99"/>
      <c r="I137" s="99"/>
      <c r="J137" s="99"/>
      <c r="K137" s="99"/>
      <c r="L137" s="99"/>
      <c r="M137" s="99"/>
      <c r="N137" s="99"/>
      <c r="O137" s="99"/>
      <c r="P137" s="99"/>
      <c r="Q137" s="99"/>
      <c r="R137" s="100"/>
      <c r="S137" s="100" t="s">
        <v>214</v>
      </c>
      <c r="T137" s="100" t="s">
        <v>214</v>
      </c>
      <c r="U137" s="91"/>
    </row>
    <row r="138" spans="2:21">
      <c r="B138" s="97" t="s">
        <v>214</v>
      </c>
      <c r="C138" s="98">
        <f t="shared" si="6"/>
        <v>0</v>
      </c>
      <c r="D138" s="98">
        <f t="shared" si="7"/>
        <v>0</v>
      </c>
      <c r="E138" s="98">
        <f t="shared" si="8"/>
        <v>0</v>
      </c>
      <c r="F138" s="99"/>
      <c r="G138" s="99"/>
      <c r="H138" s="99"/>
      <c r="I138" s="99"/>
      <c r="J138" s="99"/>
      <c r="K138" s="99"/>
      <c r="L138" s="99"/>
      <c r="M138" s="99"/>
      <c r="N138" s="99"/>
      <c r="O138" s="99"/>
      <c r="P138" s="99"/>
      <c r="Q138" s="99"/>
      <c r="R138" s="100"/>
      <c r="S138" s="100" t="s">
        <v>214</v>
      </c>
      <c r="T138" s="100" t="s">
        <v>214</v>
      </c>
      <c r="U138" s="91"/>
    </row>
    <row r="139" spans="2:21">
      <c r="B139" s="97" t="s">
        <v>214</v>
      </c>
      <c r="C139" s="98">
        <f t="shared" si="6"/>
        <v>0</v>
      </c>
      <c r="D139" s="98">
        <f t="shared" si="7"/>
        <v>0</v>
      </c>
      <c r="E139" s="98">
        <f t="shared" si="8"/>
        <v>0</v>
      </c>
      <c r="F139" s="99"/>
      <c r="G139" s="99"/>
      <c r="H139" s="99"/>
      <c r="I139" s="99"/>
      <c r="J139" s="99"/>
      <c r="K139" s="99"/>
      <c r="L139" s="99"/>
      <c r="M139" s="99"/>
      <c r="N139" s="99"/>
      <c r="O139" s="99"/>
      <c r="P139" s="99"/>
      <c r="Q139" s="99"/>
      <c r="R139" s="100"/>
      <c r="S139" s="100" t="s">
        <v>214</v>
      </c>
      <c r="T139" s="100" t="s">
        <v>214</v>
      </c>
      <c r="U139" s="91"/>
    </row>
    <row r="140" spans="2:21">
      <c r="B140" s="97" t="s">
        <v>214</v>
      </c>
      <c r="C140" s="98">
        <f t="shared" si="6"/>
        <v>0</v>
      </c>
      <c r="D140" s="98">
        <f t="shared" si="7"/>
        <v>0</v>
      </c>
      <c r="E140" s="98">
        <f t="shared" si="8"/>
        <v>0</v>
      </c>
      <c r="F140" s="99"/>
      <c r="G140" s="99"/>
      <c r="H140" s="99"/>
      <c r="I140" s="99"/>
      <c r="J140" s="99"/>
      <c r="K140" s="99"/>
      <c r="L140" s="99"/>
      <c r="M140" s="99"/>
      <c r="N140" s="99"/>
      <c r="O140" s="99"/>
      <c r="P140" s="99"/>
      <c r="Q140" s="99"/>
      <c r="R140" s="100"/>
      <c r="S140" s="100" t="s">
        <v>214</v>
      </c>
      <c r="T140" s="100" t="s">
        <v>214</v>
      </c>
      <c r="U140" s="91"/>
    </row>
    <row r="141" spans="2:21">
      <c r="B141" s="97" t="s">
        <v>214</v>
      </c>
      <c r="C141" s="98">
        <f t="shared" si="6"/>
        <v>0</v>
      </c>
      <c r="D141" s="98">
        <f t="shared" si="7"/>
        <v>0</v>
      </c>
      <c r="E141" s="98">
        <f t="shared" si="8"/>
        <v>0</v>
      </c>
      <c r="F141" s="99"/>
      <c r="G141" s="99"/>
      <c r="H141" s="99"/>
      <c r="I141" s="99"/>
      <c r="J141" s="99"/>
      <c r="K141" s="99"/>
      <c r="L141" s="99"/>
      <c r="M141" s="99"/>
      <c r="N141" s="99"/>
      <c r="O141" s="99"/>
      <c r="P141" s="99"/>
      <c r="Q141" s="99"/>
      <c r="R141" s="100"/>
      <c r="S141" s="100" t="s">
        <v>214</v>
      </c>
      <c r="T141" s="100" t="s">
        <v>214</v>
      </c>
      <c r="U141" s="91"/>
    </row>
    <row r="142" spans="2:21">
      <c r="B142" s="101"/>
      <c r="C142" s="102"/>
      <c r="D142" s="102"/>
      <c r="E142" s="103"/>
      <c r="F142" s="103"/>
      <c r="G142" s="103"/>
      <c r="H142" s="103"/>
      <c r="I142" s="103"/>
      <c r="J142" s="103"/>
      <c r="K142" s="103"/>
      <c r="L142" s="103"/>
      <c r="M142" s="103"/>
      <c r="N142" s="103"/>
      <c r="O142" s="103"/>
      <c r="P142" s="103"/>
      <c r="Q142" s="103"/>
      <c r="R142" s="103"/>
      <c r="S142" s="103"/>
      <c r="T142" s="103"/>
      <c r="U142" s="104"/>
    </row>
    <row r="144" spans="2:21">
      <c r="B144" s="89" t="s">
        <v>457</v>
      </c>
    </row>
  </sheetData>
  <sheetProtection algorithmName="SHA-512" hashValue="pEneGFD3jegJvJXj32KN38x7ysZY1Tyf+wexfIIVWGkJOx8LDrxvRRRabX+H/bFGyfnQ5KDvw9daI4mFOJUJQw==" saltValue="KOxOegAPk/hBfLRxnV++8g==" spinCount="100000" sheet="1" objects="1" scenarios="1"/>
  <mergeCells count="7">
    <mergeCell ref="B4:E4"/>
    <mergeCell ref="B5:E5"/>
    <mergeCell ref="B6:E6"/>
    <mergeCell ref="B104:O107"/>
    <mergeCell ref="B16:M19"/>
    <mergeCell ref="B60:M63"/>
    <mergeCell ref="G4:R7"/>
  </mergeCells>
  <dataValidations count="1">
    <dataValidation allowBlank="1" showInputMessage="1" showErrorMessage="1" prompt="O título da folha de cálculo encontra-se nesta célula" sqref="B1 I1" xr:uid="{00000000-0002-0000-2300-000000000000}"/>
  </dataValidations>
  <hyperlinks>
    <hyperlink ref="B2" location="Atividade!A1" display="&lt; Voltar ao ínicio" xr:uid="{00000000-0004-0000-2300-000000000000}"/>
    <hyperlink ref="B4:E4" location="PRTR!B9" display="Quantidade total de poluentes enviados diretamente para o meio (Água)" xr:uid="{00000000-0004-0000-2300-000001000000}"/>
    <hyperlink ref="B5:E5" location="PRTR!B53" display="Quantidade total de poluentes enviados para ETAR externa (Água)" xr:uid="{00000000-0004-0000-2300-000002000000}"/>
    <hyperlink ref="B6:E6" location="PRTR!B97" display="Quantidade total de poluentes provenientes de fontes pontuais (Ar)" xr:uid="{00000000-0004-0000-2300-000003000000}"/>
    <hyperlink ref="B59" location="PRTR!A1" display="&lt; voltar ao topo" xr:uid="{00000000-0004-0000-2300-000004000000}"/>
    <hyperlink ref="B15" location="PRTR!A1" display="&lt; voltar ao topo" xr:uid="{00000000-0004-0000-2300-000005000000}"/>
    <hyperlink ref="B144" location="PRTR!A1" display="&lt; voltar ao topo" xr:uid="{00000000-0004-0000-2300-000006000000}"/>
    <hyperlink ref="B103" location="PRTR!A1" display="&lt; voltar ao topo" xr:uid="{00000000-0004-0000-2300-000007000000}"/>
  </hyperlink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2300-000001000000}">
          <x14:formula1>
            <xm:f>Suporte!$V$6:$V$76</xm:f>
          </x14:formula1>
          <xm:sqref>B22:B53 B66:B97</xm:sqref>
        </x14:dataValidation>
        <x14:dataValidation type="list" allowBlank="1" showInputMessage="1" showErrorMessage="1" xr:uid="{00000000-0002-0000-2300-000002000000}">
          <x14:formula1>
            <xm:f>Suporte!$U$6:$U$66</xm:f>
          </x14:formula1>
          <xm:sqref>B110:B141</xm:sqref>
        </x14:dataValidation>
        <x14:dataValidation type="list" allowBlank="1" showInputMessage="1" showErrorMessage="1" xr:uid="{00000000-0002-0000-2300-000003000000}">
          <x14:formula1>
            <xm:f>Suporte!$W$6:$W$9</xm:f>
          </x14:formula1>
          <xm:sqref>P22:P53 P66:P97 S110:S141</xm:sqref>
        </x14:dataValidation>
        <x14:dataValidation type="list" allowBlank="1" showInputMessage="1" showErrorMessage="1" xr:uid="{00000000-0002-0000-2300-000004000000}">
          <x14:formula1>
            <xm:f>Suporte!$X$6:$X$18</xm:f>
          </x14:formula1>
          <xm:sqref>Q22:Q53 Q66:Q97 T110:T141</xm:sqref>
        </x14:dataValidation>
      </x14:dataValidation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pageSetUpPr fitToPage="1"/>
  </sheetPr>
  <dimension ref="A1:Z116"/>
  <sheetViews>
    <sheetView showWhiteSpace="0" topLeftCell="A83" zoomScale="90" zoomScaleNormal="90" zoomScalePageLayoutView="80" workbookViewId="0">
      <selection activeCell="A3" sqref="A3"/>
    </sheetView>
  </sheetViews>
  <sheetFormatPr defaultColWidth="9" defaultRowHeight="15"/>
  <cols>
    <col min="1" max="1" width="1.625" style="14" customWidth="1"/>
    <col min="2" max="2" width="8.875" style="14" customWidth="1"/>
    <col min="3" max="3" width="9" style="14"/>
    <col min="4" max="4" width="7.75" style="14" customWidth="1"/>
    <col min="5" max="5" width="11.25" style="14" customWidth="1"/>
    <col min="6" max="6" width="7" style="14" customWidth="1"/>
    <col min="7" max="7" width="8.375" style="14" customWidth="1"/>
    <col min="8" max="8" width="0.125" style="14" customWidth="1"/>
    <col min="9" max="9" width="23.125" style="14" customWidth="1"/>
    <col min="10" max="10" width="24.125" style="14" customWidth="1"/>
    <col min="11" max="11" width="23.75" style="14" customWidth="1"/>
    <col min="12" max="16384" width="9" style="14"/>
  </cols>
  <sheetData>
    <row r="1" spans="1:26" ht="18.75">
      <c r="A1" s="33"/>
      <c r="B1" s="34" t="s">
        <v>778</v>
      </c>
      <c r="C1" s="33"/>
      <c r="D1" s="33"/>
      <c r="E1" s="33"/>
      <c r="F1" s="35" t="s">
        <v>141</v>
      </c>
      <c r="G1" s="36">
        <v>2018</v>
      </c>
      <c r="H1" s="37" t="s">
        <v>192</v>
      </c>
      <c r="I1" s="38" t="s">
        <v>779</v>
      </c>
      <c r="J1" s="39"/>
      <c r="K1" s="33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</row>
    <row r="2" spans="1:26" ht="30.75" customHeight="1">
      <c r="A2" s="18"/>
      <c r="B2" s="41" t="s">
        <v>193</v>
      </c>
      <c r="C2" s="18"/>
      <c r="D2" s="18"/>
      <c r="E2" s="884" t="s">
        <v>780</v>
      </c>
      <c r="F2" s="884"/>
      <c r="G2" s="884"/>
      <c r="H2" s="884"/>
      <c r="I2" s="884"/>
      <c r="J2" s="884"/>
      <c r="K2" s="42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3" spans="1:26" ht="15" customHeight="1">
      <c r="A3" s="885" t="s">
        <v>781</v>
      </c>
      <c r="B3" s="885"/>
      <c r="C3" s="885"/>
      <c r="D3" s="885"/>
      <c r="E3" s="885"/>
      <c r="F3" s="885"/>
      <c r="G3" s="885"/>
      <c r="H3" s="885"/>
      <c r="I3" s="885"/>
      <c r="J3" s="885"/>
      <c r="K3" s="885"/>
    </row>
    <row r="4" spans="1:26" ht="59.25" customHeight="1">
      <c r="A4" s="43"/>
      <c r="B4" s="44" t="s">
        <v>782</v>
      </c>
      <c r="C4" s="886" t="s">
        <v>783</v>
      </c>
      <c r="D4" s="886"/>
      <c r="E4" s="886"/>
      <c r="F4" s="886"/>
      <c r="G4" s="886"/>
      <c r="H4" s="886"/>
      <c r="I4" s="886"/>
      <c r="J4" s="886"/>
      <c r="K4" s="886"/>
    </row>
    <row r="5" spans="1:26">
      <c r="B5" s="45"/>
      <c r="C5" s="887" t="s">
        <v>784</v>
      </c>
      <c r="D5" s="887"/>
      <c r="E5" s="887"/>
      <c r="F5" s="887"/>
      <c r="G5" s="887"/>
      <c r="H5" s="887"/>
      <c r="I5" s="887"/>
      <c r="J5" s="887"/>
      <c r="K5" s="887"/>
    </row>
    <row r="6" spans="1:26">
      <c r="B6" s="45"/>
      <c r="C6" s="887" t="s">
        <v>785</v>
      </c>
      <c r="D6" s="887"/>
      <c r="E6" s="887"/>
      <c r="F6" s="887"/>
      <c r="G6" s="887"/>
      <c r="H6" s="887"/>
      <c r="I6" s="887"/>
      <c r="J6" s="887"/>
      <c r="K6" s="887"/>
    </row>
    <row r="7" spans="1:26">
      <c r="B7" s="45"/>
      <c r="C7" s="887" t="s">
        <v>786</v>
      </c>
      <c r="D7" s="887"/>
      <c r="E7" s="887"/>
      <c r="F7" s="887"/>
      <c r="G7" s="887"/>
      <c r="H7" s="887"/>
      <c r="I7" s="887"/>
      <c r="J7" s="887"/>
      <c r="K7" s="887"/>
    </row>
    <row r="8" spans="1:26">
      <c r="B8" s="45"/>
      <c r="C8" s="887" t="s">
        <v>787</v>
      </c>
      <c r="D8" s="887"/>
      <c r="E8" s="887"/>
      <c r="F8" s="887"/>
      <c r="G8" s="887"/>
      <c r="H8" s="887"/>
      <c r="I8" s="887"/>
      <c r="J8" s="887"/>
      <c r="K8" s="887"/>
    </row>
    <row r="9" spans="1:26">
      <c r="B9" s="45"/>
      <c r="C9" s="887" t="s">
        <v>788</v>
      </c>
      <c r="D9" s="887"/>
      <c r="E9" s="887"/>
      <c r="F9" s="887"/>
      <c r="G9" s="887"/>
      <c r="H9" s="887"/>
      <c r="I9" s="887"/>
      <c r="J9" s="887"/>
      <c r="K9" s="887"/>
    </row>
    <row r="10" spans="1:26">
      <c r="B10" s="45"/>
      <c r="C10" s="887" t="s">
        <v>789</v>
      </c>
      <c r="D10" s="887"/>
      <c r="E10" s="887"/>
      <c r="F10" s="887"/>
      <c r="G10" s="887"/>
      <c r="H10" s="887"/>
      <c r="I10" s="887"/>
      <c r="J10" s="887"/>
      <c r="K10" s="887"/>
    </row>
    <row r="11" spans="1:26">
      <c r="B11" s="46" t="s">
        <v>790</v>
      </c>
      <c r="C11" s="888"/>
      <c r="D11" s="888"/>
      <c r="E11" s="888"/>
      <c r="F11" s="888"/>
      <c r="G11" s="888"/>
      <c r="H11" s="888"/>
      <c r="I11" s="888"/>
      <c r="J11" s="888"/>
      <c r="K11" s="888"/>
    </row>
    <row r="13" spans="1:26">
      <c r="A13" s="43"/>
      <c r="B13" s="43"/>
      <c r="C13" s="43"/>
      <c r="D13" s="43"/>
      <c r="E13" s="43"/>
      <c r="F13" s="43"/>
      <c r="G13" s="43"/>
      <c r="H13" s="43"/>
      <c r="I13" s="43"/>
      <c r="J13" s="43"/>
      <c r="K13" s="43"/>
    </row>
    <row r="14" spans="1:26" ht="59.25" customHeight="1">
      <c r="A14" s="43"/>
      <c r="B14" s="44" t="s">
        <v>791</v>
      </c>
      <c r="C14" s="886" t="s">
        <v>792</v>
      </c>
      <c r="D14" s="886"/>
      <c r="E14" s="886"/>
      <c r="F14" s="886"/>
      <c r="G14" s="886"/>
      <c r="H14" s="886"/>
      <c r="I14" s="886"/>
      <c r="J14" s="886"/>
      <c r="K14" s="886"/>
    </row>
    <row r="15" spans="1:26" customFormat="1" ht="6.75" customHeight="1">
      <c r="A15" s="47"/>
      <c r="B15" s="889"/>
      <c r="C15" s="889"/>
      <c r="D15" s="889"/>
      <c r="E15" s="889"/>
      <c r="F15" s="889"/>
      <c r="G15" s="889"/>
      <c r="H15" s="889"/>
      <c r="I15" s="889"/>
      <c r="J15" s="889"/>
      <c r="K15" s="889"/>
    </row>
    <row r="16" spans="1:26" ht="15.75">
      <c r="B16" s="48" t="s">
        <v>793</v>
      </c>
      <c r="C16" s="890" t="s">
        <v>794</v>
      </c>
      <c r="D16" s="890"/>
      <c r="E16" s="890"/>
      <c r="F16" s="890"/>
      <c r="G16" s="890"/>
      <c r="H16" s="890"/>
      <c r="I16" s="890"/>
      <c r="J16" s="49"/>
      <c r="K16" s="50" t="s">
        <v>795</v>
      </c>
    </row>
    <row r="17" spans="2:11" ht="5.25" customHeight="1">
      <c r="B17" s="51"/>
    </row>
    <row r="18" spans="2:11" ht="19.5" customHeight="1">
      <c r="B18" s="45"/>
      <c r="C18" s="887" t="s">
        <v>796</v>
      </c>
      <c r="D18" s="887"/>
      <c r="E18" s="887"/>
      <c r="F18" s="887"/>
      <c r="G18" s="887"/>
      <c r="H18" s="887"/>
      <c r="I18" s="887"/>
      <c r="J18" s="887"/>
      <c r="K18" s="887"/>
    </row>
    <row r="19" spans="2:11" ht="19.5" customHeight="1">
      <c r="B19" s="45"/>
      <c r="C19" s="887" t="s">
        <v>797</v>
      </c>
      <c r="D19" s="887"/>
      <c r="E19" s="887"/>
      <c r="F19" s="887"/>
      <c r="G19" s="887"/>
      <c r="H19" s="887"/>
      <c r="I19" s="887"/>
      <c r="J19" s="887"/>
      <c r="K19" s="887"/>
    </row>
    <row r="20" spans="2:11">
      <c r="B20" s="46" t="s">
        <v>790</v>
      </c>
      <c r="C20" s="888" t="s">
        <v>798</v>
      </c>
      <c r="D20" s="888"/>
      <c r="E20" s="888"/>
      <c r="F20" s="888"/>
      <c r="G20" s="888"/>
      <c r="H20" s="888"/>
      <c r="I20" s="888"/>
      <c r="J20" s="888"/>
      <c r="K20" s="888"/>
    </row>
    <row r="21" spans="2:11" ht="5.25" customHeight="1">
      <c r="B21" s="51"/>
    </row>
    <row r="22" spans="2:11" ht="5.25" customHeight="1"/>
    <row r="23" spans="2:11" s="32" customFormat="1" ht="15.75">
      <c r="B23" s="48" t="s">
        <v>799</v>
      </c>
      <c r="C23" s="890" t="s">
        <v>800</v>
      </c>
      <c r="D23" s="890"/>
      <c r="E23" s="890"/>
      <c r="F23" s="890"/>
      <c r="G23" s="890"/>
      <c r="H23" s="890"/>
      <c r="I23" s="890"/>
      <c r="J23" s="890"/>
      <c r="K23" s="890"/>
    </row>
    <row r="24" spans="2:11" ht="15" customHeight="1">
      <c r="C24" s="45"/>
      <c r="D24" s="891" t="s">
        <v>801</v>
      </c>
      <c r="E24" s="892"/>
      <c r="F24" s="892"/>
      <c r="G24" s="892"/>
      <c r="H24" s="892"/>
      <c r="I24" s="892"/>
      <c r="J24" s="892"/>
      <c r="K24" s="892"/>
    </row>
    <row r="25" spans="2:11" ht="15" customHeight="1">
      <c r="C25" s="45"/>
      <c r="D25" s="893" t="s">
        <v>802</v>
      </c>
      <c r="E25" s="894"/>
      <c r="F25" s="894"/>
      <c r="G25" s="894"/>
      <c r="H25" s="894"/>
      <c r="I25" s="894"/>
      <c r="J25" s="894"/>
      <c r="K25" s="894"/>
    </row>
    <row r="26" spans="2:11" ht="15" customHeight="1">
      <c r="C26" s="45"/>
      <c r="D26" s="893" t="s">
        <v>803</v>
      </c>
      <c r="E26" s="894"/>
      <c r="F26" s="894"/>
      <c r="G26" s="894"/>
      <c r="H26" s="894"/>
      <c r="I26" s="894"/>
      <c r="J26" s="894"/>
      <c r="K26" s="894"/>
    </row>
    <row r="27" spans="2:11" ht="15" customHeight="1">
      <c r="C27" s="45"/>
      <c r="D27" s="893" t="s">
        <v>804</v>
      </c>
      <c r="E27" s="894"/>
      <c r="F27" s="894"/>
      <c r="G27" s="894"/>
      <c r="H27" s="894"/>
      <c r="I27" s="894"/>
      <c r="J27" s="894"/>
      <c r="K27" s="894"/>
    </row>
    <row r="28" spans="2:11" ht="15" customHeight="1">
      <c r="C28" s="46" t="s">
        <v>790</v>
      </c>
      <c r="D28" s="895" t="s">
        <v>805</v>
      </c>
      <c r="E28" s="895"/>
      <c r="F28" s="895"/>
      <c r="G28" s="895"/>
      <c r="H28" s="895"/>
      <c r="I28" s="895"/>
      <c r="J28" s="895"/>
      <c r="K28" s="896"/>
    </row>
    <row r="29" spans="2:11" ht="5.25" customHeight="1"/>
    <row r="30" spans="2:11" ht="15.75">
      <c r="B30" s="48" t="s">
        <v>806</v>
      </c>
      <c r="C30" s="890" t="s">
        <v>807</v>
      </c>
      <c r="D30" s="890"/>
      <c r="E30" s="890"/>
      <c r="F30" s="890"/>
      <c r="G30" s="890"/>
      <c r="H30" s="890"/>
      <c r="I30" s="890"/>
      <c r="J30" s="49"/>
      <c r="K30" s="50" t="s">
        <v>795</v>
      </c>
    </row>
    <row r="31" spans="2:11" ht="5.25" customHeight="1">
      <c r="B31" s="51"/>
    </row>
    <row r="32" spans="2:11" ht="19.5" customHeight="1">
      <c r="B32" s="45"/>
      <c r="C32" s="887" t="s">
        <v>796</v>
      </c>
      <c r="D32" s="887"/>
      <c r="E32" s="887"/>
      <c r="F32" s="887"/>
      <c r="G32" s="887"/>
      <c r="H32" s="887"/>
      <c r="I32" s="887"/>
      <c r="J32" s="887"/>
      <c r="K32" s="887"/>
    </row>
    <row r="33" spans="2:11" ht="19.5" customHeight="1">
      <c r="B33" s="45"/>
      <c r="C33" s="887" t="s">
        <v>797</v>
      </c>
      <c r="D33" s="887"/>
      <c r="E33" s="887"/>
      <c r="F33" s="887"/>
      <c r="G33" s="887"/>
      <c r="H33" s="887"/>
      <c r="I33" s="887"/>
      <c r="J33" s="887"/>
      <c r="K33" s="887"/>
    </row>
    <row r="34" spans="2:11">
      <c r="B34" s="46" t="s">
        <v>790</v>
      </c>
      <c r="C34" s="888" t="s">
        <v>798</v>
      </c>
      <c r="D34" s="888"/>
      <c r="E34" s="888"/>
      <c r="F34" s="888"/>
      <c r="G34" s="888"/>
      <c r="H34" s="888"/>
      <c r="I34" s="888"/>
      <c r="J34" s="888"/>
      <c r="K34" s="888"/>
    </row>
    <row r="35" spans="2:11" ht="5.25" customHeight="1"/>
    <row r="36" spans="2:11" s="32" customFormat="1" ht="15.75">
      <c r="B36" s="48" t="s">
        <v>808</v>
      </c>
      <c r="C36" s="52" t="s">
        <v>809</v>
      </c>
      <c r="D36" s="52"/>
      <c r="E36" s="52"/>
      <c r="F36" s="52"/>
      <c r="G36" s="52"/>
      <c r="H36" s="52"/>
      <c r="I36" s="52"/>
      <c r="J36" s="49"/>
      <c r="K36" s="50" t="s">
        <v>795</v>
      </c>
    </row>
    <row r="37" spans="2:11" ht="15" customHeight="1">
      <c r="C37" s="45"/>
      <c r="D37" s="891" t="s">
        <v>810</v>
      </c>
      <c r="E37" s="892"/>
      <c r="F37" s="892"/>
      <c r="G37" s="892"/>
      <c r="H37" s="892"/>
      <c r="I37" s="892"/>
      <c r="J37" s="892"/>
      <c r="K37" s="892"/>
    </row>
    <row r="38" spans="2:11" ht="15" customHeight="1">
      <c r="C38" s="45"/>
      <c r="D38" s="893" t="s">
        <v>811</v>
      </c>
      <c r="E38" s="894"/>
      <c r="F38" s="894"/>
      <c r="G38" s="894"/>
      <c r="H38" s="894"/>
      <c r="I38" s="894"/>
      <c r="J38" s="894"/>
      <c r="K38" s="897"/>
    </row>
    <row r="39" spans="2:11" ht="15" customHeight="1">
      <c r="C39" s="45"/>
      <c r="D39" s="893" t="s">
        <v>812</v>
      </c>
      <c r="E39" s="894"/>
      <c r="F39" s="894"/>
      <c r="G39" s="894"/>
      <c r="H39" s="894"/>
      <c r="I39" s="894"/>
      <c r="J39" s="894"/>
      <c r="K39" s="894"/>
    </row>
    <row r="40" spans="2:11">
      <c r="C40" s="46" t="s">
        <v>790</v>
      </c>
      <c r="D40" s="898" t="s">
        <v>798</v>
      </c>
      <c r="E40" s="895"/>
      <c r="F40" s="895"/>
      <c r="G40" s="895"/>
      <c r="H40" s="895"/>
      <c r="I40" s="895"/>
      <c r="J40" s="895"/>
      <c r="K40" s="896"/>
    </row>
    <row r="41" spans="2:11" ht="5.25" customHeight="1"/>
    <row r="42" spans="2:11" ht="5.25" customHeight="1">
      <c r="B42" s="51"/>
    </row>
    <row r="43" spans="2:11" ht="15.75">
      <c r="B43" s="48" t="s">
        <v>813</v>
      </c>
      <c r="C43" s="890" t="s">
        <v>814</v>
      </c>
      <c r="D43" s="890"/>
      <c r="E43" s="890"/>
      <c r="F43" s="890"/>
      <c r="G43" s="890"/>
      <c r="H43" s="890"/>
      <c r="I43" s="890"/>
      <c r="J43" s="49"/>
      <c r="K43" s="50" t="s">
        <v>795</v>
      </c>
    </row>
    <row r="44" spans="2:11" ht="19.5" customHeight="1">
      <c r="B44" s="45"/>
      <c r="C44" s="887" t="s">
        <v>815</v>
      </c>
      <c r="D44" s="887"/>
      <c r="E44" s="887"/>
      <c r="F44" s="887"/>
      <c r="G44" s="887"/>
      <c r="H44" s="887"/>
      <c r="I44" s="887"/>
      <c r="J44" s="887"/>
      <c r="K44" s="887"/>
    </row>
    <row r="45" spans="2:11" ht="19.5" customHeight="1">
      <c r="B45" s="45"/>
      <c r="C45" s="887" t="s">
        <v>816</v>
      </c>
      <c r="D45" s="887"/>
      <c r="E45" s="887"/>
      <c r="F45" s="887"/>
      <c r="G45" s="887"/>
      <c r="H45" s="887"/>
      <c r="I45" s="887"/>
      <c r="J45" s="887"/>
      <c r="K45" s="887"/>
    </row>
    <row r="46" spans="2:11" ht="19.5" customHeight="1">
      <c r="B46" s="45"/>
      <c r="C46" s="893" t="s">
        <v>817</v>
      </c>
      <c r="D46" s="894"/>
      <c r="E46" s="894"/>
      <c r="F46" s="894"/>
      <c r="G46" s="894"/>
      <c r="H46" s="894"/>
      <c r="I46" s="897"/>
      <c r="J46" s="53" t="s">
        <v>818</v>
      </c>
      <c r="K46" s="50" t="s">
        <v>795</v>
      </c>
    </row>
    <row r="47" spans="2:11" ht="19.5" customHeight="1">
      <c r="B47" s="45"/>
      <c r="C47" s="893" t="s">
        <v>788</v>
      </c>
      <c r="D47" s="894"/>
      <c r="E47" s="894"/>
      <c r="F47" s="894"/>
      <c r="G47" s="894"/>
      <c r="H47" s="894"/>
      <c r="I47" s="897"/>
      <c r="J47" s="53" t="s">
        <v>818</v>
      </c>
      <c r="K47" s="50" t="s">
        <v>795</v>
      </c>
    </row>
    <row r="48" spans="2:11">
      <c r="B48" s="46" t="s">
        <v>790</v>
      </c>
      <c r="C48" s="888" t="s">
        <v>798</v>
      </c>
      <c r="D48" s="888"/>
      <c r="E48" s="888"/>
      <c r="F48" s="888"/>
      <c r="G48" s="888"/>
      <c r="H48" s="888"/>
      <c r="I48" s="888"/>
      <c r="J48" s="888"/>
      <c r="K48" s="888"/>
    </row>
    <row r="49" spans="2:11" ht="5.25" customHeight="1">
      <c r="B49" s="51"/>
    </row>
    <row r="50" spans="2:11" s="32" customFormat="1" ht="15.75">
      <c r="B50" s="48" t="s">
        <v>819</v>
      </c>
      <c r="C50" s="52" t="s">
        <v>820</v>
      </c>
      <c r="D50" s="52"/>
      <c r="E50" s="52"/>
      <c r="F50" s="52"/>
      <c r="G50" s="52"/>
      <c r="H50" s="52"/>
      <c r="I50" s="52"/>
      <c r="J50" s="49"/>
      <c r="K50" s="49"/>
    </row>
    <row r="51" spans="2:11" ht="32.25" customHeight="1">
      <c r="B51" s="54"/>
      <c r="C51" s="54"/>
      <c r="D51" s="54"/>
      <c r="E51" s="54"/>
      <c r="F51" s="54"/>
      <c r="G51" s="54"/>
      <c r="H51" s="54"/>
      <c r="I51" s="55" t="s">
        <v>821</v>
      </c>
      <c r="J51" s="55" t="s">
        <v>822</v>
      </c>
      <c r="K51" s="55" t="s">
        <v>823</v>
      </c>
    </row>
    <row r="52" spans="2:11" ht="32.25" customHeight="1">
      <c r="B52" s="54"/>
      <c r="C52" s="54"/>
      <c r="D52" s="54"/>
      <c r="E52" s="54"/>
      <c r="F52" s="54"/>
      <c r="G52" s="54"/>
      <c r="H52" s="54"/>
      <c r="I52" s="56" t="s">
        <v>824</v>
      </c>
      <c r="J52" s="56" t="s">
        <v>824</v>
      </c>
      <c r="K52" s="56" t="s">
        <v>824</v>
      </c>
    </row>
    <row r="53" spans="2:11" ht="27" customHeight="1">
      <c r="B53" s="893" t="s">
        <v>815</v>
      </c>
      <c r="C53" s="894"/>
      <c r="D53" s="894"/>
      <c r="E53" s="894"/>
      <c r="F53" s="894"/>
      <c r="G53" s="894"/>
      <c r="H53" s="897"/>
      <c r="I53" s="57"/>
      <c r="J53" s="57"/>
      <c r="K53" s="57"/>
    </row>
    <row r="54" spans="2:11" ht="32.25" customHeight="1">
      <c r="B54" s="893" t="s">
        <v>816</v>
      </c>
      <c r="C54" s="894"/>
      <c r="D54" s="894"/>
      <c r="E54" s="894"/>
      <c r="F54" s="894"/>
      <c r="G54" s="894"/>
      <c r="H54" s="897"/>
      <c r="I54" s="57"/>
      <c r="J54" s="57"/>
      <c r="K54" s="57"/>
    </row>
    <row r="55" spans="2:11" ht="19.5" customHeight="1">
      <c r="B55" s="893" t="s">
        <v>825</v>
      </c>
      <c r="C55" s="894"/>
      <c r="D55" s="894"/>
      <c r="E55" s="894"/>
      <c r="F55" s="894"/>
      <c r="G55" s="894"/>
      <c r="H55" s="897"/>
      <c r="I55" s="58"/>
      <c r="J55" s="57"/>
      <c r="K55" s="57"/>
    </row>
    <row r="56" spans="2:11" ht="19.5" customHeight="1">
      <c r="B56" s="899" t="s">
        <v>826</v>
      </c>
      <c r="C56" s="900"/>
      <c r="D56" s="900"/>
      <c r="E56" s="900"/>
      <c r="F56" s="900"/>
      <c r="G56" s="900"/>
      <c r="H56" s="901"/>
      <c r="I56" s="57"/>
      <c r="J56" s="57"/>
      <c r="K56" s="57"/>
    </row>
    <row r="57" spans="2:11">
      <c r="B57" s="46" t="s">
        <v>790</v>
      </c>
      <c r="C57" s="888" t="s">
        <v>798</v>
      </c>
      <c r="D57" s="888"/>
      <c r="E57" s="888"/>
      <c r="F57" s="888"/>
      <c r="G57" s="888"/>
      <c r="H57" s="888"/>
      <c r="I57" s="888"/>
      <c r="J57" s="888"/>
      <c r="K57" s="888"/>
    </row>
    <row r="58" spans="2:11" ht="35.25" customHeight="1">
      <c r="B58" s="902" t="s">
        <v>827</v>
      </c>
      <c r="C58" s="903"/>
      <c r="D58" s="903"/>
      <c r="E58" s="903"/>
      <c r="F58" s="903"/>
      <c r="G58" s="903"/>
      <c r="H58" s="903"/>
      <c r="I58" s="903"/>
      <c r="J58" s="59" t="s">
        <v>424</v>
      </c>
      <c r="K58" s="60" t="s">
        <v>423</v>
      </c>
    </row>
    <row r="59" spans="2:11" ht="35.25" customHeight="1">
      <c r="B59" s="904" t="s">
        <v>828</v>
      </c>
      <c r="C59" s="905"/>
      <c r="D59" s="905"/>
      <c r="E59" s="905"/>
      <c r="F59" s="905"/>
      <c r="G59" s="905"/>
      <c r="H59" s="905"/>
      <c r="I59" s="905"/>
      <c r="J59" s="59" t="s">
        <v>424</v>
      </c>
      <c r="K59" s="60" t="s">
        <v>423</v>
      </c>
    </row>
    <row r="60" spans="2:11" ht="35.25" customHeight="1">
      <c r="B60" s="891" t="s">
        <v>829</v>
      </c>
      <c r="C60" s="892"/>
      <c r="D60" s="892"/>
      <c r="E60" s="892"/>
      <c r="F60" s="892"/>
      <c r="G60" s="892"/>
      <c r="H60" s="892"/>
      <c r="I60" s="892"/>
      <c r="J60" s="59" t="s">
        <v>424</v>
      </c>
      <c r="K60" s="60" t="s">
        <v>423</v>
      </c>
    </row>
    <row r="61" spans="2:11">
      <c r="B61" s="46" t="s">
        <v>790</v>
      </c>
      <c r="C61" s="888" t="s">
        <v>798</v>
      </c>
      <c r="D61" s="888"/>
      <c r="E61" s="888"/>
      <c r="F61" s="888"/>
      <c r="G61" s="888"/>
      <c r="H61" s="888"/>
      <c r="I61" s="888"/>
      <c r="J61" s="888"/>
      <c r="K61" s="888"/>
    </row>
    <row r="62" spans="2:11" ht="6.75" customHeight="1"/>
    <row r="63" spans="2:11" s="32" customFormat="1" ht="15.75">
      <c r="B63" s="48" t="s">
        <v>830</v>
      </c>
      <c r="C63" s="890" t="s">
        <v>831</v>
      </c>
      <c r="D63" s="890"/>
      <c r="E63" s="890"/>
      <c r="F63" s="890"/>
      <c r="G63" s="890"/>
      <c r="H63" s="890"/>
      <c r="I63" s="890"/>
      <c r="J63" s="49"/>
      <c r="K63" s="50" t="s">
        <v>795</v>
      </c>
    </row>
    <row r="64" spans="2:11" ht="19.5" customHeight="1">
      <c r="B64" s="45"/>
      <c r="C64" s="887" t="s">
        <v>832</v>
      </c>
      <c r="D64" s="887"/>
      <c r="E64" s="887"/>
      <c r="F64" s="887"/>
      <c r="G64" s="887"/>
      <c r="H64" s="887"/>
      <c r="I64" s="887"/>
      <c r="J64" s="887"/>
      <c r="K64" s="887"/>
    </row>
    <row r="65" spans="2:11" ht="19.5" customHeight="1">
      <c r="B65" s="45"/>
      <c r="C65" s="887" t="s">
        <v>816</v>
      </c>
      <c r="D65" s="887"/>
      <c r="E65" s="887"/>
      <c r="F65" s="887"/>
      <c r="G65" s="887"/>
      <c r="H65" s="887"/>
      <c r="I65" s="887"/>
      <c r="J65" s="887"/>
      <c r="K65" s="887"/>
    </row>
    <row r="66" spans="2:11" ht="19.5" customHeight="1">
      <c r="B66" s="45"/>
      <c r="C66" s="893" t="s">
        <v>788</v>
      </c>
      <c r="D66" s="894"/>
      <c r="E66" s="894"/>
      <c r="F66" s="894"/>
      <c r="G66" s="894"/>
      <c r="H66" s="894"/>
      <c r="I66" s="897"/>
      <c r="J66" s="53" t="s">
        <v>818</v>
      </c>
      <c r="K66" s="50" t="s">
        <v>795</v>
      </c>
    </row>
    <row r="67" spans="2:11">
      <c r="B67" s="46" t="s">
        <v>790</v>
      </c>
      <c r="C67" s="888" t="s">
        <v>798</v>
      </c>
      <c r="D67" s="888"/>
      <c r="E67" s="888"/>
      <c r="F67" s="888"/>
      <c r="G67" s="888"/>
      <c r="H67" s="888"/>
      <c r="I67" s="888"/>
      <c r="J67" s="888"/>
      <c r="K67" s="888"/>
    </row>
    <row r="68" spans="2:11" ht="5.25" customHeight="1"/>
    <row r="69" spans="2:11" s="32" customFormat="1" ht="15.75">
      <c r="B69" s="48" t="s">
        <v>833</v>
      </c>
      <c r="C69" s="52" t="s">
        <v>834</v>
      </c>
      <c r="D69" s="52"/>
      <c r="E69" s="52"/>
      <c r="F69" s="52"/>
      <c r="G69" s="52"/>
      <c r="H69" s="52"/>
      <c r="I69" s="52"/>
      <c r="J69" s="49"/>
      <c r="K69" s="50" t="s">
        <v>795</v>
      </c>
    </row>
    <row r="70" spans="2:11" ht="19.5" customHeight="1">
      <c r="B70" s="45"/>
      <c r="C70" s="887" t="s">
        <v>796</v>
      </c>
      <c r="D70" s="887"/>
      <c r="E70" s="887"/>
      <c r="F70" s="887"/>
      <c r="G70" s="887"/>
      <c r="H70" s="887"/>
      <c r="I70" s="887"/>
      <c r="J70" s="887"/>
      <c r="K70" s="887"/>
    </row>
    <row r="71" spans="2:11" ht="19.5" customHeight="1">
      <c r="B71" s="45"/>
      <c r="C71" s="887" t="s">
        <v>797</v>
      </c>
      <c r="D71" s="887"/>
      <c r="E71" s="887"/>
      <c r="F71" s="887"/>
      <c r="G71" s="887"/>
      <c r="H71" s="887"/>
      <c r="I71" s="887"/>
      <c r="J71" s="887"/>
      <c r="K71" s="887"/>
    </row>
    <row r="72" spans="2:11">
      <c r="B72" s="46" t="s">
        <v>790</v>
      </c>
      <c r="C72" s="888" t="s">
        <v>798</v>
      </c>
      <c r="D72" s="888"/>
      <c r="E72" s="888"/>
      <c r="F72" s="888"/>
      <c r="G72" s="888"/>
      <c r="H72" s="888"/>
      <c r="I72" s="888"/>
      <c r="J72" s="888"/>
      <c r="K72" s="888"/>
    </row>
    <row r="73" spans="2:11" ht="8.25" customHeight="1"/>
    <row r="74" spans="2:11" s="32" customFormat="1" ht="15.75">
      <c r="B74" s="48" t="s">
        <v>835</v>
      </c>
      <c r="C74" s="890" t="s">
        <v>836</v>
      </c>
      <c r="D74" s="890"/>
      <c r="E74" s="890"/>
      <c r="F74" s="890"/>
      <c r="G74" s="890"/>
      <c r="H74" s="890"/>
      <c r="I74" s="890"/>
      <c r="J74" s="49"/>
      <c r="K74" s="50" t="s">
        <v>795</v>
      </c>
    </row>
    <row r="75" spans="2:11" ht="19.5" customHeight="1">
      <c r="B75" s="45"/>
      <c r="C75" s="887" t="s">
        <v>815</v>
      </c>
      <c r="D75" s="887"/>
      <c r="E75" s="887"/>
      <c r="F75" s="887"/>
      <c r="G75" s="887"/>
      <c r="H75" s="887"/>
      <c r="I75" s="887"/>
      <c r="J75" s="887"/>
      <c r="K75" s="887"/>
    </row>
    <row r="76" spans="2:11" ht="19.5" customHeight="1">
      <c r="B76" s="45"/>
      <c r="C76" s="887" t="s">
        <v>816</v>
      </c>
      <c r="D76" s="887"/>
      <c r="E76" s="887"/>
      <c r="F76" s="887"/>
      <c r="G76" s="887"/>
      <c r="H76" s="887"/>
      <c r="I76" s="887"/>
      <c r="J76" s="887"/>
      <c r="K76" s="887"/>
    </row>
    <row r="77" spans="2:11" ht="19.5" customHeight="1">
      <c r="B77" s="45"/>
      <c r="C77" s="893" t="s">
        <v>788</v>
      </c>
      <c r="D77" s="894"/>
      <c r="E77" s="894"/>
      <c r="F77" s="894"/>
      <c r="G77" s="894"/>
      <c r="H77" s="894"/>
      <c r="I77" s="897"/>
      <c r="J77" s="53" t="s">
        <v>818</v>
      </c>
      <c r="K77" s="50" t="s">
        <v>795</v>
      </c>
    </row>
    <row r="78" spans="2:11">
      <c r="B78" s="46" t="s">
        <v>790</v>
      </c>
      <c r="C78" s="888" t="s">
        <v>798</v>
      </c>
      <c r="D78" s="888"/>
      <c r="E78" s="888"/>
      <c r="F78" s="888"/>
      <c r="G78" s="888"/>
      <c r="H78" s="888"/>
      <c r="I78" s="888"/>
      <c r="J78" s="888"/>
      <c r="K78" s="888"/>
    </row>
    <row r="79" spans="2:11" ht="8.25" customHeight="1"/>
    <row r="80" spans="2:11" s="32" customFormat="1" ht="15.75">
      <c r="B80" s="48" t="s">
        <v>837</v>
      </c>
      <c r="C80" s="890" t="s">
        <v>838</v>
      </c>
      <c r="D80" s="890"/>
      <c r="E80" s="890"/>
      <c r="F80" s="890"/>
      <c r="G80" s="890"/>
      <c r="H80" s="890"/>
      <c r="I80" s="890"/>
      <c r="J80" s="890"/>
      <c r="K80" s="890"/>
    </row>
    <row r="81" spans="2:11" ht="37.5" customHeight="1">
      <c r="B81" s="54"/>
      <c r="C81" s="54"/>
      <c r="D81" s="54"/>
      <c r="E81" s="54"/>
      <c r="F81" s="54"/>
      <c r="G81" s="54"/>
      <c r="H81" s="61"/>
      <c r="I81" s="61" t="s">
        <v>839</v>
      </c>
      <c r="J81" s="61" t="s">
        <v>840</v>
      </c>
      <c r="K81" s="61" t="s">
        <v>841</v>
      </c>
    </row>
    <row r="82" spans="2:11" ht="37.5" customHeight="1">
      <c r="B82" s="54"/>
      <c r="C82" s="54"/>
      <c r="D82" s="54"/>
      <c r="E82" s="54"/>
      <c r="F82" s="54"/>
      <c r="G82" s="54"/>
      <c r="H82" s="61"/>
      <c r="I82" s="56" t="s">
        <v>842</v>
      </c>
      <c r="J82" s="56" t="s">
        <v>842</v>
      </c>
      <c r="K82" s="56" t="s">
        <v>842</v>
      </c>
    </row>
    <row r="83" spans="2:11" ht="27" customHeight="1">
      <c r="B83" s="893" t="s">
        <v>815</v>
      </c>
      <c r="C83" s="894"/>
      <c r="D83" s="894"/>
      <c r="E83" s="894"/>
      <c r="F83" s="894"/>
      <c r="G83" s="894"/>
      <c r="H83" s="897"/>
      <c r="I83" s="45"/>
      <c r="J83" s="45"/>
      <c r="K83" s="45"/>
    </row>
    <row r="84" spans="2:11" ht="28.5" customHeight="1">
      <c r="B84" s="893" t="s">
        <v>816</v>
      </c>
      <c r="C84" s="894"/>
      <c r="D84" s="894"/>
      <c r="E84" s="894"/>
      <c r="F84" s="894"/>
      <c r="G84" s="894"/>
      <c r="H84" s="897"/>
      <c r="I84" s="45"/>
      <c r="J84" s="45"/>
      <c r="K84" s="45"/>
    </row>
    <row r="85" spans="2:11" ht="19.5" customHeight="1">
      <c r="B85" s="893" t="s">
        <v>843</v>
      </c>
      <c r="C85" s="894"/>
      <c r="D85" s="894"/>
      <c r="E85" s="894"/>
      <c r="F85" s="894"/>
      <c r="G85" s="894"/>
      <c r="H85" s="62"/>
      <c r="I85" s="45"/>
      <c r="J85" s="45"/>
      <c r="K85" s="45"/>
    </row>
    <row r="86" spans="2:11" ht="23.25" customHeight="1">
      <c r="B86" s="906" t="s">
        <v>844</v>
      </c>
      <c r="C86" s="907"/>
      <c r="D86" s="907"/>
      <c r="E86" s="907"/>
      <c r="F86" s="907"/>
      <c r="G86" s="907"/>
      <c r="H86" s="908"/>
      <c r="I86" s="45"/>
      <c r="J86" s="45"/>
      <c r="K86" s="45"/>
    </row>
    <row r="87" spans="2:11">
      <c r="B87" s="46" t="s">
        <v>790</v>
      </c>
      <c r="C87" s="888" t="s">
        <v>798</v>
      </c>
      <c r="D87" s="888"/>
      <c r="E87" s="888"/>
      <c r="F87" s="888"/>
      <c r="G87" s="888"/>
      <c r="H87" s="888"/>
      <c r="I87" s="888"/>
      <c r="J87" s="888"/>
      <c r="K87" s="888"/>
    </row>
    <row r="88" spans="2:11" ht="7.5" customHeight="1"/>
    <row r="89" spans="2:11" s="32" customFormat="1" ht="15.75">
      <c r="B89" s="48" t="s">
        <v>845</v>
      </c>
      <c r="C89" s="890" t="s">
        <v>846</v>
      </c>
      <c r="D89" s="890"/>
      <c r="E89" s="890"/>
      <c r="F89" s="890"/>
      <c r="G89" s="890"/>
      <c r="H89" s="890"/>
      <c r="I89" s="890"/>
      <c r="J89" s="49"/>
      <c r="K89" s="50" t="s">
        <v>795</v>
      </c>
    </row>
    <row r="90" spans="2:11" ht="19.5" customHeight="1">
      <c r="B90" s="45"/>
      <c r="C90" s="887" t="s">
        <v>847</v>
      </c>
      <c r="D90" s="887"/>
      <c r="E90" s="887"/>
      <c r="F90" s="887"/>
      <c r="G90" s="887"/>
      <c r="H90" s="887"/>
      <c r="I90" s="887"/>
      <c r="J90" s="887"/>
      <c r="K90" s="887"/>
    </row>
    <row r="91" spans="2:11" ht="19.5" customHeight="1">
      <c r="B91" s="45"/>
      <c r="C91" s="887" t="s">
        <v>816</v>
      </c>
      <c r="D91" s="887"/>
      <c r="E91" s="887"/>
      <c r="F91" s="887"/>
      <c r="G91" s="887"/>
      <c r="H91" s="887"/>
      <c r="I91" s="887"/>
      <c r="J91" s="887"/>
      <c r="K91" s="887"/>
    </row>
    <row r="92" spans="2:11" ht="19.5" customHeight="1">
      <c r="B92" s="45"/>
      <c r="C92" s="891" t="s">
        <v>848</v>
      </c>
      <c r="D92" s="892"/>
      <c r="E92" s="892"/>
      <c r="F92" s="892"/>
      <c r="G92" s="892"/>
      <c r="H92" s="892"/>
      <c r="I92" s="892"/>
      <c r="J92" s="53" t="s">
        <v>818</v>
      </c>
      <c r="K92" s="50" t="s">
        <v>795</v>
      </c>
    </row>
    <row r="93" spans="2:11">
      <c r="B93" s="46" t="s">
        <v>790</v>
      </c>
      <c r="C93" s="888" t="s">
        <v>798</v>
      </c>
      <c r="D93" s="888"/>
      <c r="E93" s="888"/>
      <c r="F93" s="888"/>
      <c r="G93" s="888"/>
      <c r="H93" s="888"/>
      <c r="I93" s="888"/>
      <c r="J93" s="888"/>
      <c r="K93" s="888"/>
    </row>
    <row r="94" spans="2:11" ht="6" customHeight="1"/>
    <row r="95" spans="2:11" s="32" customFormat="1" ht="15.75">
      <c r="B95" s="48" t="s">
        <v>849</v>
      </c>
      <c r="C95" s="890" t="s">
        <v>850</v>
      </c>
      <c r="D95" s="890"/>
      <c r="E95" s="890"/>
      <c r="F95" s="890"/>
      <c r="G95" s="890"/>
      <c r="H95" s="890"/>
      <c r="I95" s="890"/>
      <c r="J95" s="49"/>
      <c r="K95" s="50" t="s">
        <v>795</v>
      </c>
    </row>
    <row r="96" spans="2:11" ht="19.5" customHeight="1">
      <c r="B96" s="45"/>
      <c r="C96" s="887" t="s">
        <v>851</v>
      </c>
      <c r="D96" s="887"/>
      <c r="E96" s="887"/>
      <c r="F96" s="887"/>
      <c r="G96" s="887"/>
      <c r="H96" s="887"/>
      <c r="I96" s="887"/>
      <c r="J96" s="887"/>
      <c r="K96" s="887"/>
    </row>
    <row r="97" spans="2:11" ht="19.5" customHeight="1">
      <c r="B97" s="45"/>
      <c r="C97" s="887" t="s">
        <v>816</v>
      </c>
      <c r="D97" s="887"/>
      <c r="E97" s="887"/>
      <c r="F97" s="887"/>
      <c r="G97" s="887"/>
      <c r="H97" s="887"/>
      <c r="I97" s="887"/>
      <c r="J97" s="887"/>
      <c r="K97" s="887"/>
    </row>
    <row r="98" spans="2:11" ht="19.5" customHeight="1">
      <c r="B98" s="45"/>
      <c r="C98" s="893" t="s">
        <v>852</v>
      </c>
      <c r="D98" s="894"/>
      <c r="E98" s="894"/>
      <c r="F98" s="894"/>
      <c r="G98" s="894"/>
      <c r="H98" s="894"/>
      <c r="I98" s="897"/>
      <c r="J98" s="53" t="s">
        <v>818</v>
      </c>
      <c r="K98" s="50" t="s">
        <v>795</v>
      </c>
    </row>
    <row r="99" spans="2:11" ht="15" customHeight="1">
      <c r="B99" s="46" t="s">
        <v>790</v>
      </c>
      <c r="C99" s="888" t="s">
        <v>798</v>
      </c>
      <c r="D99" s="888"/>
      <c r="E99" s="888"/>
      <c r="F99" s="888"/>
      <c r="G99" s="888"/>
      <c r="H99" s="888"/>
      <c r="I99" s="888"/>
      <c r="J99" s="888"/>
      <c r="K99" s="888"/>
    </row>
    <row r="100" spans="2:11" ht="6" customHeight="1"/>
    <row r="101" spans="2:11" s="32" customFormat="1" ht="15.75">
      <c r="B101" s="48" t="s">
        <v>853</v>
      </c>
      <c r="C101" s="52" t="s">
        <v>854</v>
      </c>
      <c r="D101" s="52"/>
      <c r="E101" s="52"/>
      <c r="F101" s="52"/>
      <c r="G101" s="52"/>
      <c r="H101" s="52"/>
      <c r="I101" s="52"/>
      <c r="J101" s="49"/>
      <c r="K101" s="50" t="s">
        <v>795</v>
      </c>
    </row>
    <row r="102" spans="2:11" ht="19.5" customHeight="1">
      <c r="B102" s="45"/>
      <c r="C102" s="887" t="s">
        <v>855</v>
      </c>
      <c r="D102" s="887"/>
      <c r="E102" s="887"/>
      <c r="F102" s="887"/>
      <c r="G102" s="887"/>
      <c r="H102" s="887"/>
      <c r="I102" s="887"/>
      <c r="J102" s="887"/>
      <c r="K102" s="887"/>
    </row>
    <row r="103" spans="2:11" ht="19.5" customHeight="1">
      <c r="B103" s="45"/>
      <c r="C103" s="887" t="s">
        <v>797</v>
      </c>
      <c r="D103" s="887"/>
      <c r="E103" s="887"/>
      <c r="F103" s="887"/>
      <c r="G103" s="887"/>
      <c r="H103" s="887"/>
      <c r="I103" s="887"/>
      <c r="J103" s="887"/>
      <c r="K103" s="887"/>
    </row>
    <row r="104" spans="2:11">
      <c r="B104" s="46" t="s">
        <v>790</v>
      </c>
      <c r="C104" s="888" t="s">
        <v>798</v>
      </c>
      <c r="D104" s="888"/>
      <c r="E104" s="888"/>
      <c r="F104" s="888"/>
      <c r="G104" s="888"/>
      <c r="H104" s="888"/>
      <c r="I104" s="888"/>
      <c r="J104" s="888"/>
      <c r="K104" s="888"/>
    </row>
    <row r="105" spans="2:11" ht="5.25" customHeight="1"/>
    <row r="106" spans="2:11" ht="5.25" customHeight="1"/>
    <row r="107" spans="2:11" ht="15.75">
      <c r="B107" s="48" t="s">
        <v>856</v>
      </c>
      <c r="C107" s="52" t="s">
        <v>857</v>
      </c>
      <c r="D107" s="52"/>
      <c r="E107" s="52"/>
      <c r="F107" s="52"/>
      <c r="G107" s="52"/>
      <c r="H107" s="52"/>
      <c r="I107" s="52"/>
      <c r="J107" s="49"/>
      <c r="K107" s="49"/>
    </row>
    <row r="108" spans="2:11" ht="15" customHeight="1">
      <c r="B108" s="45"/>
      <c r="C108" s="887" t="s">
        <v>855</v>
      </c>
      <c r="D108" s="887"/>
      <c r="E108" s="887"/>
      <c r="F108" s="887"/>
      <c r="G108" s="887"/>
      <c r="H108" s="887"/>
      <c r="I108" s="887"/>
      <c r="J108" s="887"/>
      <c r="K108" s="887"/>
    </row>
    <row r="109" spans="2:11" ht="15" customHeight="1">
      <c r="B109" s="45"/>
      <c r="C109" s="887" t="s">
        <v>797</v>
      </c>
      <c r="D109" s="887"/>
      <c r="E109" s="887"/>
      <c r="F109" s="887"/>
      <c r="G109" s="887"/>
      <c r="H109" s="887"/>
      <c r="I109" s="887"/>
      <c r="J109" s="887"/>
      <c r="K109" s="887"/>
    </row>
    <row r="110" spans="2:11" ht="15" customHeight="1">
      <c r="B110" s="46" t="s">
        <v>790</v>
      </c>
      <c r="C110" s="888" t="s">
        <v>798</v>
      </c>
      <c r="D110" s="888"/>
      <c r="E110" s="888"/>
      <c r="F110" s="888"/>
      <c r="G110" s="888"/>
      <c r="H110" s="888"/>
      <c r="I110" s="888"/>
      <c r="J110" s="888"/>
      <c r="K110" s="888"/>
    </row>
    <row r="111" spans="2:11" ht="12.75" customHeight="1"/>
    <row r="112" spans="2:11" ht="15.75">
      <c r="B112" s="48" t="s">
        <v>858</v>
      </c>
      <c r="C112" s="52" t="s">
        <v>859</v>
      </c>
      <c r="D112" s="52"/>
      <c r="E112" s="52"/>
      <c r="F112" s="52"/>
      <c r="G112" s="52"/>
      <c r="H112" s="52"/>
      <c r="I112" s="52"/>
      <c r="J112" s="49"/>
      <c r="K112" s="49"/>
    </row>
    <row r="113" spans="2:11" ht="15" customHeight="1">
      <c r="B113" s="45"/>
      <c r="C113" s="887" t="s">
        <v>847</v>
      </c>
      <c r="D113" s="887"/>
      <c r="E113" s="887"/>
      <c r="F113" s="887"/>
      <c r="G113" s="887"/>
      <c r="H113" s="887"/>
      <c r="I113" s="887"/>
      <c r="J113" s="887"/>
      <c r="K113" s="887"/>
    </row>
    <row r="114" spans="2:11" ht="15" customHeight="1">
      <c r="B114" s="45"/>
      <c r="C114" s="887" t="s">
        <v>816</v>
      </c>
      <c r="D114" s="887"/>
      <c r="E114" s="887"/>
      <c r="F114" s="887"/>
      <c r="G114" s="887"/>
      <c r="H114" s="887"/>
      <c r="I114" s="887"/>
      <c r="J114" s="887"/>
      <c r="K114" s="887"/>
    </row>
    <row r="115" spans="2:11">
      <c r="B115" s="45"/>
      <c r="C115" s="893" t="s">
        <v>860</v>
      </c>
      <c r="D115" s="894"/>
      <c r="E115" s="894"/>
      <c r="F115" s="894"/>
      <c r="G115" s="894"/>
      <c r="H115" s="894"/>
      <c r="I115" s="897"/>
      <c r="J115" s="53" t="s">
        <v>818</v>
      </c>
      <c r="K115" s="50" t="s">
        <v>795</v>
      </c>
    </row>
    <row r="116" spans="2:11">
      <c r="B116" s="46" t="s">
        <v>790</v>
      </c>
      <c r="C116" s="888" t="s">
        <v>798</v>
      </c>
      <c r="D116" s="888"/>
      <c r="E116" s="888"/>
      <c r="F116" s="888"/>
      <c r="G116" s="888"/>
      <c r="H116" s="888"/>
      <c r="I116" s="888"/>
      <c r="J116" s="888"/>
      <c r="K116" s="888"/>
    </row>
  </sheetData>
  <sheetProtection algorithmName="SHA-512" hashValue="J8J5UpOb8HxqMWVn6xeY4HlR6CKzuCH6yOKi1qIB9sxokhFDDstzpalJfvvlf0oo9Uu+9A2lKYo4PIrc9PVJsg==" saltValue="GqexIM6nB3/T7ArmPvJNHQ==" spinCount="100000" sheet="1" objects="1" scenarios="1"/>
  <mergeCells count="84">
    <mergeCell ref="C113:K113"/>
    <mergeCell ref="C114:K114"/>
    <mergeCell ref="C115:I115"/>
    <mergeCell ref="C116:K116"/>
    <mergeCell ref="C103:K103"/>
    <mergeCell ref="C104:K104"/>
    <mergeCell ref="C108:K108"/>
    <mergeCell ref="C109:K109"/>
    <mergeCell ref="C110:K110"/>
    <mergeCell ref="C96:K96"/>
    <mergeCell ref="C97:K97"/>
    <mergeCell ref="C98:I98"/>
    <mergeCell ref="C99:K99"/>
    <mergeCell ref="C102:K102"/>
    <mergeCell ref="C90:K90"/>
    <mergeCell ref="C91:K91"/>
    <mergeCell ref="C92:I92"/>
    <mergeCell ref="C93:K93"/>
    <mergeCell ref="C95:I95"/>
    <mergeCell ref="B84:H84"/>
    <mergeCell ref="B85:G85"/>
    <mergeCell ref="B86:H86"/>
    <mergeCell ref="C87:K87"/>
    <mergeCell ref="C89:I89"/>
    <mergeCell ref="C76:K76"/>
    <mergeCell ref="C77:I77"/>
    <mergeCell ref="C78:K78"/>
    <mergeCell ref="C80:K80"/>
    <mergeCell ref="B83:H83"/>
    <mergeCell ref="C70:K70"/>
    <mergeCell ref="C71:K71"/>
    <mergeCell ref="C72:K72"/>
    <mergeCell ref="C74:I74"/>
    <mergeCell ref="C75:K75"/>
    <mergeCell ref="C63:I63"/>
    <mergeCell ref="C64:K64"/>
    <mergeCell ref="C65:K65"/>
    <mergeCell ref="C66:I66"/>
    <mergeCell ref="C67:K67"/>
    <mergeCell ref="C57:K57"/>
    <mergeCell ref="B58:I58"/>
    <mergeCell ref="B59:I59"/>
    <mergeCell ref="B60:I60"/>
    <mergeCell ref="C61:K61"/>
    <mergeCell ref="C48:K48"/>
    <mergeCell ref="B53:H53"/>
    <mergeCell ref="B54:H54"/>
    <mergeCell ref="B55:H55"/>
    <mergeCell ref="B56:H56"/>
    <mergeCell ref="C43:I43"/>
    <mergeCell ref="C44:K44"/>
    <mergeCell ref="C45:K45"/>
    <mergeCell ref="C46:I46"/>
    <mergeCell ref="C47:I47"/>
    <mergeCell ref="C34:K34"/>
    <mergeCell ref="D37:K37"/>
    <mergeCell ref="D38:K38"/>
    <mergeCell ref="D39:K39"/>
    <mergeCell ref="D40:K40"/>
    <mergeCell ref="D27:K27"/>
    <mergeCell ref="D28:K28"/>
    <mergeCell ref="C30:I30"/>
    <mergeCell ref="C32:K32"/>
    <mergeCell ref="C33:K33"/>
    <mergeCell ref="C20:K20"/>
    <mergeCell ref="C23:K23"/>
    <mergeCell ref="D24:K24"/>
    <mergeCell ref="D25:K25"/>
    <mergeCell ref="D26:K26"/>
    <mergeCell ref="C14:K14"/>
    <mergeCell ref="B15:K15"/>
    <mergeCell ref="C16:I16"/>
    <mergeCell ref="C18:K18"/>
    <mergeCell ref="C19:K19"/>
    <mergeCell ref="C7:K7"/>
    <mergeCell ref="C8:K8"/>
    <mergeCell ref="C9:K9"/>
    <mergeCell ref="C10:K10"/>
    <mergeCell ref="C11:K11"/>
    <mergeCell ref="E2:J2"/>
    <mergeCell ref="A3:K3"/>
    <mergeCell ref="C4:K4"/>
    <mergeCell ref="C5:K5"/>
    <mergeCell ref="C6:K6"/>
  </mergeCells>
  <dataValidations count="1">
    <dataValidation allowBlank="1" showInputMessage="1" showErrorMessage="1" prompt="O título da folha de cálculo encontra-se nesta célula" sqref="B1 F1 J1" xr:uid="{00000000-0002-0000-2400-000000000000}"/>
  </dataValidations>
  <hyperlinks>
    <hyperlink ref="B2" location="Atividade!A1" display="&lt; Voltar ao ínicio" xr:uid="{00000000-0004-0000-2400-000000000000}"/>
  </hyperlinks>
  <pageMargins left="0.25" right="0.25" top="0.75" bottom="0.75" header="0.3" footer="0.3"/>
  <pageSetup paperSize="9" scale="76" fitToHeight="0" orientation="portrait"/>
  <rowBreaks count="2" manualBreakCount="2">
    <brk id="49" max="10" man="1"/>
    <brk id="88" max="10" man="1"/>
  </rowBreaks>
  <colBreaks count="1" manualBreakCount="1">
    <brk id="11" max="1048575" man="1"/>
  </colBreaks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9153" r:id="rId3" name="Check Box 1">
              <controlPr defaultSize="0" autoPict="0">
                <anchor moveWithCells="1">
                  <from>
                    <xdr:col>1</xdr:col>
                    <xdr:colOff>228600</xdr:colOff>
                    <xdr:row>18</xdr:row>
                    <xdr:rowOff>9525</xdr:rowOff>
                  </from>
                  <to>
                    <xdr:col>2</xdr:col>
                    <xdr:colOff>0</xdr:colOff>
                    <xdr:row>18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4" r:id="rId4" name="Check Box 2">
              <controlPr defaultSize="0" autoPict="0">
                <anchor moveWithCells="1">
                  <from>
                    <xdr:col>1</xdr:col>
                    <xdr:colOff>228600</xdr:colOff>
                    <xdr:row>17</xdr:row>
                    <xdr:rowOff>9525</xdr:rowOff>
                  </from>
                  <to>
                    <xdr:col>2</xdr:col>
                    <xdr:colOff>0</xdr:colOff>
                    <xdr:row>17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5" r:id="rId5" name="Check Box 3">
              <controlPr defaultSize="0" autoPict="0">
                <anchor moveWithCells="1">
                  <from>
                    <xdr:col>1</xdr:col>
                    <xdr:colOff>228600</xdr:colOff>
                    <xdr:row>18</xdr:row>
                    <xdr:rowOff>0</xdr:rowOff>
                  </from>
                  <to>
                    <xdr:col>2</xdr:col>
                    <xdr:colOff>0</xdr:colOff>
                    <xdr:row>18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6" r:id="rId6" name="Check Box 4">
              <controlPr defaultSize="0" autoPict="0">
                <anchor moveWithCells="1">
                  <from>
                    <xdr:col>1</xdr:col>
                    <xdr:colOff>228600</xdr:colOff>
                    <xdr:row>44</xdr:row>
                    <xdr:rowOff>9525</xdr:rowOff>
                  </from>
                  <to>
                    <xdr:col>2</xdr:col>
                    <xdr:colOff>0</xdr:colOff>
                    <xdr:row>44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7" r:id="rId7" name="Check Box 5">
              <controlPr defaultSize="0" autoPict="0">
                <anchor moveWithCells="1">
                  <from>
                    <xdr:col>1</xdr:col>
                    <xdr:colOff>228600</xdr:colOff>
                    <xdr:row>45</xdr:row>
                    <xdr:rowOff>9525</xdr:rowOff>
                  </from>
                  <to>
                    <xdr:col>2</xdr:col>
                    <xdr:colOff>0</xdr:colOff>
                    <xdr:row>45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8" r:id="rId8" name="Check Box 6">
              <controlPr defaultSize="0" autoPict="0">
                <anchor moveWithCells="1">
                  <from>
                    <xdr:col>1</xdr:col>
                    <xdr:colOff>228600</xdr:colOff>
                    <xdr:row>43</xdr:row>
                    <xdr:rowOff>9525</xdr:rowOff>
                  </from>
                  <to>
                    <xdr:col>2</xdr:col>
                    <xdr:colOff>0</xdr:colOff>
                    <xdr:row>43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9" r:id="rId9" name="Check Box 7">
              <controlPr defaultSize="0" autoPict="0">
                <anchor moveWithCells="1">
                  <from>
                    <xdr:col>1</xdr:col>
                    <xdr:colOff>228600</xdr:colOff>
                    <xdr:row>44</xdr:row>
                    <xdr:rowOff>0</xdr:rowOff>
                  </from>
                  <to>
                    <xdr:col>2</xdr:col>
                    <xdr:colOff>0</xdr:colOff>
                    <xdr:row>44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0" r:id="rId10" name="Check Box 8">
              <controlPr defaultSize="0" autoPict="0">
                <anchor moveWithCells="1">
                  <from>
                    <xdr:col>8</xdr:col>
                    <xdr:colOff>228600</xdr:colOff>
                    <xdr:row>53</xdr:row>
                    <xdr:rowOff>9525</xdr:rowOff>
                  </from>
                  <to>
                    <xdr:col>8</xdr:col>
                    <xdr:colOff>647700</xdr:colOff>
                    <xdr:row>53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1" r:id="rId11" name="Check Box 9">
              <controlPr defaultSize="0" autoPict="0">
                <anchor moveWithCells="1">
                  <from>
                    <xdr:col>8</xdr:col>
                    <xdr:colOff>228600</xdr:colOff>
                    <xdr:row>55</xdr:row>
                    <xdr:rowOff>9525</xdr:rowOff>
                  </from>
                  <to>
                    <xdr:col>8</xdr:col>
                    <xdr:colOff>647700</xdr:colOff>
                    <xdr:row>55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2" r:id="rId12" name="Check Box 10">
              <controlPr defaultSize="0" autoPict="0">
                <anchor moveWithCells="1">
                  <from>
                    <xdr:col>8</xdr:col>
                    <xdr:colOff>228600</xdr:colOff>
                    <xdr:row>52</xdr:row>
                    <xdr:rowOff>9525</xdr:rowOff>
                  </from>
                  <to>
                    <xdr:col>8</xdr:col>
                    <xdr:colOff>647700</xdr:colOff>
                    <xdr:row>52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3" r:id="rId13" name="Check Box 11">
              <controlPr defaultSize="0" autoPict="0">
                <anchor moveWithCells="1">
                  <from>
                    <xdr:col>8</xdr:col>
                    <xdr:colOff>228600</xdr:colOff>
                    <xdr:row>53</xdr:row>
                    <xdr:rowOff>0</xdr:rowOff>
                  </from>
                  <to>
                    <xdr:col>8</xdr:col>
                    <xdr:colOff>647700</xdr:colOff>
                    <xdr:row>53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4" r:id="rId14" name="Check Box 12">
              <controlPr defaultSize="0" autoPict="0">
                <anchor moveWithCells="1">
                  <from>
                    <xdr:col>9</xdr:col>
                    <xdr:colOff>228600</xdr:colOff>
                    <xdr:row>53</xdr:row>
                    <xdr:rowOff>9525</xdr:rowOff>
                  </from>
                  <to>
                    <xdr:col>9</xdr:col>
                    <xdr:colOff>647700</xdr:colOff>
                    <xdr:row>53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5" r:id="rId15" name="Check Box 13">
              <controlPr defaultSize="0" autoPict="0">
                <anchor moveWithCells="1">
                  <from>
                    <xdr:col>9</xdr:col>
                    <xdr:colOff>228600</xdr:colOff>
                    <xdr:row>55</xdr:row>
                    <xdr:rowOff>9525</xdr:rowOff>
                  </from>
                  <to>
                    <xdr:col>9</xdr:col>
                    <xdr:colOff>647700</xdr:colOff>
                    <xdr:row>55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6" r:id="rId16" name="Check Box 14">
              <controlPr defaultSize="0" autoPict="0">
                <anchor moveWithCells="1">
                  <from>
                    <xdr:col>9</xdr:col>
                    <xdr:colOff>228600</xdr:colOff>
                    <xdr:row>52</xdr:row>
                    <xdr:rowOff>9525</xdr:rowOff>
                  </from>
                  <to>
                    <xdr:col>9</xdr:col>
                    <xdr:colOff>647700</xdr:colOff>
                    <xdr:row>52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7" r:id="rId17" name="Check Box 15">
              <controlPr defaultSize="0" autoPict="0">
                <anchor moveWithCells="1">
                  <from>
                    <xdr:col>9</xdr:col>
                    <xdr:colOff>228600</xdr:colOff>
                    <xdr:row>53</xdr:row>
                    <xdr:rowOff>0</xdr:rowOff>
                  </from>
                  <to>
                    <xdr:col>9</xdr:col>
                    <xdr:colOff>647700</xdr:colOff>
                    <xdr:row>53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8" r:id="rId18" name="Check Box 16">
              <controlPr defaultSize="0" autoPict="0">
                <anchor moveWithCells="1">
                  <from>
                    <xdr:col>10</xdr:col>
                    <xdr:colOff>228600</xdr:colOff>
                    <xdr:row>53</xdr:row>
                    <xdr:rowOff>9525</xdr:rowOff>
                  </from>
                  <to>
                    <xdr:col>10</xdr:col>
                    <xdr:colOff>647700</xdr:colOff>
                    <xdr:row>53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9" r:id="rId19" name="Check Box 17">
              <controlPr defaultSize="0" autoPict="0">
                <anchor moveWithCells="1">
                  <from>
                    <xdr:col>10</xdr:col>
                    <xdr:colOff>228600</xdr:colOff>
                    <xdr:row>55</xdr:row>
                    <xdr:rowOff>9525</xdr:rowOff>
                  </from>
                  <to>
                    <xdr:col>10</xdr:col>
                    <xdr:colOff>647700</xdr:colOff>
                    <xdr:row>55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0" r:id="rId20" name="Check Box 18">
              <controlPr defaultSize="0" autoPict="0">
                <anchor moveWithCells="1">
                  <from>
                    <xdr:col>10</xdr:col>
                    <xdr:colOff>228600</xdr:colOff>
                    <xdr:row>52</xdr:row>
                    <xdr:rowOff>9525</xdr:rowOff>
                  </from>
                  <to>
                    <xdr:col>10</xdr:col>
                    <xdr:colOff>647700</xdr:colOff>
                    <xdr:row>52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1" r:id="rId21" name="Check Box 19">
              <controlPr defaultSize="0" autoPict="0">
                <anchor moveWithCells="1">
                  <from>
                    <xdr:col>10</xdr:col>
                    <xdr:colOff>228600</xdr:colOff>
                    <xdr:row>53</xdr:row>
                    <xdr:rowOff>0</xdr:rowOff>
                  </from>
                  <to>
                    <xdr:col>10</xdr:col>
                    <xdr:colOff>647700</xdr:colOff>
                    <xdr:row>53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2" r:id="rId22" name="Check Box 20">
              <controlPr defaultSize="0" autoPict="0">
                <anchor moveWithCells="1">
                  <from>
                    <xdr:col>1</xdr:col>
                    <xdr:colOff>228600</xdr:colOff>
                    <xdr:row>64</xdr:row>
                    <xdr:rowOff>9525</xdr:rowOff>
                  </from>
                  <to>
                    <xdr:col>2</xdr:col>
                    <xdr:colOff>0</xdr:colOff>
                    <xdr:row>64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3" r:id="rId23" name="Check Box 21">
              <controlPr defaultSize="0" autoPict="0">
                <anchor moveWithCells="1">
                  <from>
                    <xdr:col>1</xdr:col>
                    <xdr:colOff>228600</xdr:colOff>
                    <xdr:row>65</xdr:row>
                    <xdr:rowOff>9525</xdr:rowOff>
                  </from>
                  <to>
                    <xdr:col>2</xdr:col>
                    <xdr:colOff>0</xdr:colOff>
                    <xdr:row>65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4" r:id="rId24" name="Check Box 22">
              <controlPr defaultSize="0" autoPict="0">
                <anchor moveWithCells="1">
                  <from>
                    <xdr:col>1</xdr:col>
                    <xdr:colOff>228600</xdr:colOff>
                    <xdr:row>63</xdr:row>
                    <xdr:rowOff>9525</xdr:rowOff>
                  </from>
                  <to>
                    <xdr:col>2</xdr:col>
                    <xdr:colOff>0</xdr:colOff>
                    <xdr:row>63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5" r:id="rId25" name="Check Box 23">
              <controlPr defaultSize="0" autoPict="0">
                <anchor moveWithCells="1">
                  <from>
                    <xdr:col>1</xdr:col>
                    <xdr:colOff>228600</xdr:colOff>
                    <xdr:row>64</xdr:row>
                    <xdr:rowOff>0</xdr:rowOff>
                  </from>
                  <to>
                    <xdr:col>2</xdr:col>
                    <xdr:colOff>0</xdr:colOff>
                    <xdr:row>64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6" r:id="rId26" name="Check Box 24">
              <controlPr defaultSize="0" autoPict="0">
                <anchor moveWithCells="1">
                  <from>
                    <xdr:col>1</xdr:col>
                    <xdr:colOff>228600</xdr:colOff>
                    <xdr:row>70</xdr:row>
                    <xdr:rowOff>9525</xdr:rowOff>
                  </from>
                  <to>
                    <xdr:col>2</xdr:col>
                    <xdr:colOff>0</xdr:colOff>
                    <xdr:row>70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7" r:id="rId27" name="Check Box 25">
              <controlPr defaultSize="0" autoPict="0">
                <anchor moveWithCells="1">
                  <from>
                    <xdr:col>1</xdr:col>
                    <xdr:colOff>228600</xdr:colOff>
                    <xdr:row>69</xdr:row>
                    <xdr:rowOff>9525</xdr:rowOff>
                  </from>
                  <to>
                    <xdr:col>2</xdr:col>
                    <xdr:colOff>0</xdr:colOff>
                    <xdr:row>69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8" r:id="rId28" name="Check Box 26">
              <controlPr defaultSize="0" autoPict="0">
                <anchor moveWithCells="1">
                  <from>
                    <xdr:col>1</xdr:col>
                    <xdr:colOff>228600</xdr:colOff>
                    <xdr:row>70</xdr:row>
                    <xdr:rowOff>0</xdr:rowOff>
                  </from>
                  <to>
                    <xdr:col>2</xdr:col>
                    <xdr:colOff>0</xdr:colOff>
                    <xdr:row>70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9" r:id="rId29" name="Check Box 27">
              <controlPr defaultSize="0" autoPict="0">
                <anchor moveWithCells="1">
                  <from>
                    <xdr:col>1</xdr:col>
                    <xdr:colOff>228600</xdr:colOff>
                    <xdr:row>89</xdr:row>
                    <xdr:rowOff>9525</xdr:rowOff>
                  </from>
                  <to>
                    <xdr:col>2</xdr:col>
                    <xdr:colOff>0</xdr:colOff>
                    <xdr:row>89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0" r:id="rId30" name="Check Box 28">
              <controlPr defaultSize="0" autoPict="0">
                <anchor moveWithCells="1">
                  <from>
                    <xdr:col>1</xdr:col>
                    <xdr:colOff>228600</xdr:colOff>
                    <xdr:row>90</xdr:row>
                    <xdr:rowOff>0</xdr:rowOff>
                  </from>
                  <to>
                    <xdr:col>2</xdr:col>
                    <xdr:colOff>0</xdr:colOff>
                    <xdr:row>90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1" r:id="rId31" name="Check Box 29">
              <controlPr defaultSize="0" autoPict="0">
                <anchor moveWithCells="1">
                  <from>
                    <xdr:col>1</xdr:col>
                    <xdr:colOff>228600</xdr:colOff>
                    <xdr:row>90</xdr:row>
                    <xdr:rowOff>9525</xdr:rowOff>
                  </from>
                  <to>
                    <xdr:col>2</xdr:col>
                    <xdr:colOff>0</xdr:colOff>
                    <xdr:row>90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2" r:id="rId32" name="Check Box 30">
              <controlPr defaultSize="0" autoPict="0">
                <anchor moveWithCells="1">
                  <from>
                    <xdr:col>1</xdr:col>
                    <xdr:colOff>228600</xdr:colOff>
                    <xdr:row>91</xdr:row>
                    <xdr:rowOff>9525</xdr:rowOff>
                  </from>
                  <to>
                    <xdr:col>2</xdr:col>
                    <xdr:colOff>0</xdr:colOff>
                    <xdr:row>91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3" r:id="rId33" name="Check Box 31">
              <controlPr defaultSize="0" autoPict="0">
                <anchor moveWithCells="1">
                  <from>
                    <xdr:col>1</xdr:col>
                    <xdr:colOff>228600</xdr:colOff>
                    <xdr:row>95</xdr:row>
                    <xdr:rowOff>9525</xdr:rowOff>
                  </from>
                  <to>
                    <xdr:col>2</xdr:col>
                    <xdr:colOff>0</xdr:colOff>
                    <xdr:row>95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4" r:id="rId34" name="Check Box 32">
              <controlPr defaultSize="0" autoPict="0">
                <anchor moveWithCells="1">
                  <from>
                    <xdr:col>1</xdr:col>
                    <xdr:colOff>228600</xdr:colOff>
                    <xdr:row>96</xdr:row>
                    <xdr:rowOff>0</xdr:rowOff>
                  </from>
                  <to>
                    <xdr:col>2</xdr:col>
                    <xdr:colOff>0</xdr:colOff>
                    <xdr:row>96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5" r:id="rId35" name="Check Box 33">
              <controlPr defaultSize="0" autoPict="0">
                <anchor moveWithCells="1">
                  <from>
                    <xdr:col>1</xdr:col>
                    <xdr:colOff>228600</xdr:colOff>
                    <xdr:row>96</xdr:row>
                    <xdr:rowOff>9525</xdr:rowOff>
                  </from>
                  <to>
                    <xdr:col>2</xdr:col>
                    <xdr:colOff>0</xdr:colOff>
                    <xdr:row>96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6" r:id="rId36" name="Check Box 34">
              <controlPr defaultSize="0" autoPict="0">
                <anchor moveWithCells="1">
                  <from>
                    <xdr:col>1</xdr:col>
                    <xdr:colOff>228600</xdr:colOff>
                    <xdr:row>97</xdr:row>
                    <xdr:rowOff>9525</xdr:rowOff>
                  </from>
                  <to>
                    <xdr:col>2</xdr:col>
                    <xdr:colOff>0</xdr:colOff>
                    <xdr:row>97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7" r:id="rId37" name="Check Box 35">
              <controlPr defaultSize="0" autoPict="0">
                <anchor moveWithCells="1">
                  <from>
                    <xdr:col>1</xdr:col>
                    <xdr:colOff>228600</xdr:colOff>
                    <xdr:row>107</xdr:row>
                    <xdr:rowOff>9525</xdr:rowOff>
                  </from>
                  <to>
                    <xdr:col>2</xdr:col>
                    <xdr:colOff>19050</xdr:colOff>
                    <xdr:row>108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8" r:id="rId38" name="Check Box 36">
              <controlPr defaultSize="0" autoPict="0">
                <anchor moveWithCells="1">
                  <from>
                    <xdr:col>1</xdr:col>
                    <xdr:colOff>228600</xdr:colOff>
                    <xdr:row>108</xdr:row>
                    <xdr:rowOff>0</xdr:rowOff>
                  </from>
                  <to>
                    <xdr:col>2</xdr:col>
                    <xdr:colOff>19050</xdr:colOff>
                    <xdr:row>109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9" r:id="rId39" name="Check Box 37">
              <controlPr defaultSize="0" autoPict="0">
                <anchor moveWithCells="1">
                  <from>
                    <xdr:col>1</xdr:col>
                    <xdr:colOff>228600</xdr:colOff>
                    <xdr:row>108</xdr:row>
                    <xdr:rowOff>9525</xdr:rowOff>
                  </from>
                  <to>
                    <xdr:col>2</xdr:col>
                    <xdr:colOff>19050</xdr:colOff>
                    <xdr:row>109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0" r:id="rId40" name="Check Box 38">
              <controlPr defaultSize="0" autoPict="0">
                <anchor moveWithCells="1">
                  <from>
                    <xdr:col>1</xdr:col>
                    <xdr:colOff>228600</xdr:colOff>
                    <xdr:row>107</xdr:row>
                    <xdr:rowOff>9525</xdr:rowOff>
                  </from>
                  <to>
                    <xdr:col>2</xdr:col>
                    <xdr:colOff>19050</xdr:colOff>
                    <xdr:row>108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1" r:id="rId41" name="Check Box 39">
              <controlPr defaultSize="0" autoPict="0">
                <anchor moveWithCells="1">
                  <from>
                    <xdr:col>1</xdr:col>
                    <xdr:colOff>228600</xdr:colOff>
                    <xdr:row>108</xdr:row>
                    <xdr:rowOff>0</xdr:rowOff>
                  </from>
                  <to>
                    <xdr:col>2</xdr:col>
                    <xdr:colOff>19050</xdr:colOff>
                    <xdr:row>109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2" r:id="rId42" name="Check Box 40">
              <controlPr defaultSize="0" autoPict="0">
                <anchor moveWithCells="1">
                  <from>
                    <xdr:col>1</xdr:col>
                    <xdr:colOff>228600</xdr:colOff>
                    <xdr:row>108</xdr:row>
                    <xdr:rowOff>0</xdr:rowOff>
                  </from>
                  <to>
                    <xdr:col>2</xdr:col>
                    <xdr:colOff>19050</xdr:colOff>
                    <xdr:row>109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3" r:id="rId43" name="Check Box 41">
              <controlPr defaultSize="0" autoPict="0">
                <anchor moveWithCells="1">
                  <from>
                    <xdr:col>1</xdr:col>
                    <xdr:colOff>228600</xdr:colOff>
                    <xdr:row>108</xdr:row>
                    <xdr:rowOff>9525</xdr:rowOff>
                  </from>
                  <to>
                    <xdr:col>2</xdr:col>
                    <xdr:colOff>19050</xdr:colOff>
                    <xdr:row>109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4" r:id="rId44" name="Check Box 42">
              <controlPr defaultSize="0" autoPict="0">
                <anchor moveWithCells="1">
                  <from>
                    <xdr:col>1</xdr:col>
                    <xdr:colOff>228600</xdr:colOff>
                    <xdr:row>32</xdr:row>
                    <xdr:rowOff>9525</xdr:rowOff>
                  </from>
                  <to>
                    <xdr:col>2</xdr:col>
                    <xdr:colOff>19050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5" r:id="rId45" name="Check Box 43">
              <controlPr defaultSize="0" autoPict="0">
                <anchor moveWithCells="1">
                  <from>
                    <xdr:col>1</xdr:col>
                    <xdr:colOff>228600</xdr:colOff>
                    <xdr:row>31</xdr:row>
                    <xdr:rowOff>9525</xdr:rowOff>
                  </from>
                  <to>
                    <xdr:col>2</xdr:col>
                    <xdr:colOff>19050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6" r:id="rId46" name="Check Box 44">
              <controlPr defaultSize="0" autoPict="0">
                <anchor moveWithCells="1">
                  <from>
                    <xdr:col>1</xdr:col>
                    <xdr:colOff>228600</xdr:colOff>
                    <xdr:row>32</xdr:row>
                    <xdr:rowOff>0</xdr:rowOff>
                  </from>
                  <to>
                    <xdr:col>2</xdr:col>
                    <xdr:colOff>19050</xdr:colOff>
                    <xdr:row>32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7" r:id="rId47" name="Check Box 45">
              <controlPr defaultSize="0" autoPict="0">
                <anchor moveWithCells="1">
                  <from>
                    <xdr:col>8</xdr:col>
                    <xdr:colOff>228600</xdr:colOff>
                    <xdr:row>85</xdr:row>
                    <xdr:rowOff>9525</xdr:rowOff>
                  </from>
                  <to>
                    <xdr:col>8</xdr:col>
                    <xdr:colOff>647700</xdr:colOff>
                    <xdr:row>85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8" r:id="rId48" name="Check Box 46">
              <controlPr defaultSize="0" autoPict="0">
                <anchor moveWithCells="1">
                  <from>
                    <xdr:col>9</xdr:col>
                    <xdr:colOff>228600</xdr:colOff>
                    <xdr:row>85</xdr:row>
                    <xdr:rowOff>9525</xdr:rowOff>
                  </from>
                  <to>
                    <xdr:col>9</xdr:col>
                    <xdr:colOff>647700</xdr:colOff>
                    <xdr:row>85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9" r:id="rId49" name="Check Box 47">
              <controlPr defaultSize="0" autoPict="0">
                <anchor moveWithCells="1">
                  <from>
                    <xdr:col>8</xdr:col>
                    <xdr:colOff>228600</xdr:colOff>
                    <xdr:row>83</xdr:row>
                    <xdr:rowOff>9525</xdr:rowOff>
                  </from>
                  <to>
                    <xdr:col>8</xdr:col>
                    <xdr:colOff>647700</xdr:colOff>
                    <xdr:row>83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0" r:id="rId50" name="Check Box 48">
              <controlPr defaultSize="0" autoPict="0">
                <anchor moveWithCells="1">
                  <from>
                    <xdr:col>8</xdr:col>
                    <xdr:colOff>228600</xdr:colOff>
                    <xdr:row>82</xdr:row>
                    <xdr:rowOff>9525</xdr:rowOff>
                  </from>
                  <to>
                    <xdr:col>8</xdr:col>
                    <xdr:colOff>647700</xdr:colOff>
                    <xdr:row>82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1" r:id="rId51" name="Check Box 49">
              <controlPr defaultSize="0" autoPict="0">
                <anchor moveWithCells="1">
                  <from>
                    <xdr:col>8</xdr:col>
                    <xdr:colOff>228600</xdr:colOff>
                    <xdr:row>83</xdr:row>
                    <xdr:rowOff>0</xdr:rowOff>
                  </from>
                  <to>
                    <xdr:col>8</xdr:col>
                    <xdr:colOff>647700</xdr:colOff>
                    <xdr:row>83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2" r:id="rId52" name="Check Box 50">
              <controlPr defaultSize="0" autoPict="0">
                <anchor moveWithCells="1">
                  <from>
                    <xdr:col>9</xdr:col>
                    <xdr:colOff>228600</xdr:colOff>
                    <xdr:row>83</xdr:row>
                    <xdr:rowOff>9525</xdr:rowOff>
                  </from>
                  <to>
                    <xdr:col>9</xdr:col>
                    <xdr:colOff>647700</xdr:colOff>
                    <xdr:row>83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3" r:id="rId53" name="Check Box 51">
              <controlPr defaultSize="0" autoPict="0">
                <anchor moveWithCells="1">
                  <from>
                    <xdr:col>9</xdr:col>
                    <xdr:colOff>228600</xdr:colOff>
                    <xdr:row>82</xdr:row>
                    <xdr:rowOff>9525</xdr:rowOff>
                  </from>
                  <to>
                    <xdr:col>9</xdr:col>
                    <xdr:colOff>647700</xdr:colOff>
                    <xdr:row>82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4" r:id="rId54" name="Check Box 52">
              <controlPr defaultSize="0" autoPict="0">
                <anchor moveWithCells="1">
                  <from>
                    <xdr:col>9</xdr:col>
                    <xdr:colOff>228600</xdr:colOff>
                    <xdr:row>83</xdr:row>
                    <xdr:rowOff>0</xdr:rowOff>
                  </from>
                  <to>
                    <xdr:col>9</xdr:col>
                    <xdr:colOff>647700</xdr:colOff>
                    <xdr:row>83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5" r:id="rId55" name="Check Box 53">
              <controlPr defaultSize="0" autoPict="0">
                <anchor moveWithCells="1">
                  <from>
                    <xdr:col>10</xdr:col>
                    <xdr:colOff>228600</xdr:colOff>
                    <xdr:row>85</xdr:row>
                    <xdr:rowOff>9525</xdr:rowOff>
                  </from>
                  <to>
                    <xdr:col>10</xdr:col>
                    <xdr:colOff>647700</xdr:colOff>
                    <xdr:row>85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6" r:id="rId56" name="Check Box 54">
              <controlPr defaultSize="0" autoPict="0">
                <anchor moveWithCells="1">
                  <from>
                    <xdr:col>10</xdr:col>
                    <xdr:colOff>228600</xdr:colOff>
                    <xdr:row>83</xdr:row>
                    <xdr:rowOff>9525</xdr:rowOff>
                  </from>
                  <to>
                    <xdr:col>10</xdr:col>
                    <xdr:colOff>647700</xdr:colOff>
                    <xdr:row>83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7" r:id="rId57" name="Check Box 55">
              <controlPr defaultSize="0" autoPict="0">
                <anchor moveWithCells="1">
                  <from>
                    <xdr:col>10</xdr:col>
                    <xdr:colOff>228600</xdr:colOff>
                    <xdr:row>82</xdr:row>
                    <xdr:rowOff>9525</xdr:rowOff>
                  </from>
                  <to>
                    <xdr:col>10</xdr:col>
                    <xdr:colOff>647700</xdr:colOff>
                    <xdr:row>82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8" r:id="rId58" name="Check Box 56">
              <controlPr defaultSize="0" autoPict="0">
                <anchor moveWithCells="1">
                  <from>
                    <xdr:col>10</xdr:col>
                    <xdr:colOff>228600</xdr:colOff>
                    <xdr:row>83</xdr:row>
                    <xdr:rowOff>0</xdr:rowOff>
                  </from>
                  <to>
                    <xdr:col>10</xdr:col>
                    <xdr:colOff>647700</xdr:colOff>
                    <xdr:row>83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9" r:id="rId59" name="Check Box 57">
              <controlPr defaultSize="0" autoPict="0">
                <anchor moveWithCells="1">
                  <from>
                    <xdr:col>1</xdr:col>
                    <xdr:colOff>228600</xdr:colOff>
                    <xdr:row>75</xdr:row>
                    <xdr:rowOff>9525</xdr:rowOff>
                  </from>
                  <to>
                    <xdr:col>2</xdr:col>
                    <xdr:colOff>19050</xdr:colOff>
                    <xdr:row>75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0" r:id="rId60" name="Check Box 58">
              <controlPr defaultSize="0" autoPict="0">
                <anchor moveWithCells="1">
                  <from>
                    <xdr:col>1</xdr:col>
                    <xdr:colOff>228600</xdr:colOff>
                    <xdr:row>74</xdr:row>
                    <xdr:rowOff>9525</xdr:rowOff>
                  </from>
                  <to>
                    <xdr:col>2</xdr:col>
                    <xdr:colOff>19050</xdr:colOff>
                    <xdr:row>74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1" r:id="rId61" name="Check Box 59">
              <controlPr defaultSize="0" autoPict="0">
                <anchor moveWithCells="1">
                  <from>
                    <xdr:col>1</xdr:col>
                    <xdr:colOff>228600</xdr:colOff>
                    <xdr:row>75</xdr:row>
                    <xdr:rowOff>0</xdr:rowOff>
                  </from>
                  <to>
                    <xdr:col>2</xdr:col>
                    <xdr:colOff>19050</xdr:colOff>
                    <xdr:row>75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2" r:id="rId62" name="Check Box 60">
              <controlPr defaultSize="0" autoPict="0">
                <anchor moveWithCells="1">
                  <from>
                    <xdr:col>2</xdr:col>
                    <xdr:colOff>228600</xdr:colOff>
                    <xdr:row>36</xdr:row>
                    <xdr:rowOff>9525</xdr:rowOff>
                  </from>
                  <to>
                    <xdr:col>3</xdr:col>
                    <xdr:colOff>0</xdr:colOff>
                    <xdr:row>37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3" r:id="rId63" name="Check Box 61">
              <controlPr defaultSize="0" autoPict="0">
                <anchor moveWithCells="1">
                  <from>
                    <xdr:col>2</xdr:col>
                    <xdr:colOff>228600</xdr:colOff>
                    <xdr:row>37</xdr:row>
                    <xdr:rowOff>9525</xdr:rowOff>
                  </from>
                  <to>
                    <xdr:col>3</xdr:col>
                    <xdr:colOff>0</xdr:colOff>
                    <xdr:row>38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4" r:id="rId64" name="Check Box 62">
              <controlPr defaultSize="0" autoPict="0">
                <anchor moveWithCells="1">
                  <from>
                    <xdr:col>2</xdr:col>
                    <xdr:colOff>228600</xdr:colOff>
                    <xdr:row>38</xdr:row>
                    <xdr:rowOff>9525</xdr:rowOff>
                  </from>
                  <to>
                    <xdr:col>3</xdr:col>
                    <xdr:colOff>0</xdr:colOff>
                    <xdr:row>39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6" r:id="rId65" name="Check Box 64">
              <controlPr defaultSize="0" autoPict="0">
                <anchor moveWithCells="1">
                  <from>
                    <xdr:col>1</xdr:col>
                    <xdr:colOff>228600</xdr:colOff>
                    <xdr:row>101</xdr:row>
                    <xdr:rowOff>9525</xdr:rowOff>
                  </from>
                  <to>
                    <xdr:col>2</xdr:col>
                    <xdr:colOff>19050</xdr:colOff>
                    <xdr:row>102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7" r:id="rId66" name="Check Box 65">
              <controlPr defaultSize="0" autoPict="0">
                <anchor moveWithCells="1">
                  <from>
                    <xdr:col>1</xdr:col>
                    <xdr:colOff>228600</xdr:colOff>
                    <xdr:row>102</xdr:row>
                    <xdr:rowOff>0</xdr:rowOff>
                  </from>
                  <to>
                    <xdr:col>2</xdr:col>
                    <xdr:colOff>19050</xdr:colOff>
                    <xdr:row>102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8" r:id="rId67" name="Check Box 66">
              <controlPr defaultSize="0" autoPict="0">
                <anchor moveWithCells="1">
                  <from>
                    <xdr:col>1</xdr:col>
                    <xdr:colOff>228600</xdr:colOff>
                    <xdr:row>102</xdr:row>
                    <xdr:rowOff>9525</xdr:rowOff>
                  </from>
                  <to>
                    <xdr:col>2</xdr:col>
                    <xdr:colOff>19050</xdr:colOff>
                    <xdr:row>103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9" r:id="rId68" name="Check Box 67">
              <controlPr defaultSize="0" autoPict="0">
                <anchor moveWithCells="1">
                  <from>
                    <xdr:col>2</xdr:col>
                    <xdr:colOff>228600</xdr:colOff>
                    <xdr:row>23</xdr:row>
                    <xdr:rowOff>9525</xdr:rowOff>
                  </from>
                  <to>
                    <xdr:col>3</xdr:col>
                    <xdr:colOff>0</xdr:colOff>
                    <xdr:row>24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0" r:id="rId69" name="Check Box 68">
              <controlPr defaultSize="0" autoPict="0">
                <anchor moveWithCells="1">
                  <from>
                    <xdr:col>2</xdr:col>
                    <xdr:colOff>228600</xdr:colOff>
                    <xdr:row>24</xdr:row>
                    <xdr:rowOff>9525</xdr:rowOff>
                  </from>
                  <to>
                    <xdr:col>3</xdr:col>
                    <xdr:colOff>0</xdr:colOff>
                    <xdr:row>25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1" r:id="rId70" name="Check Box 69">
              <controlPr defaultSize="0" autoPict="0">
                <anchor moveWithCells="1">
                  <from>
                    <xdr:col>2</xdr:col>
                    <xdr:colOff>228600</xdr:colOff>
                    <xdr:row>25</xdr:row>
                    <xdr:rowOff>9525</xdr:rowOff>
                  </from>
                  <to>
                    <xdr:col>3</xdr:col>
                    <xdr:colOff>0</xdr:colOff>
                    <xdr:row>26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2" r:id="rId71" name="Check Box 70">
              <controlPr defaultSize="0" autoPict="0">
                <anchor moveWithCells="1">
                  <from>
                    <xdr:col>2</xdr:col>
                    <xdr:colOff>228600</xdr:colOff>
                    <xdr:row>26</xdr:row>
                    <xdr:rowOff>9525</xdr:rowOff>
                  </from>
                  <to>
                    <xdr:col>3</xdr:col>
                    <xdr:colOff>0</xdr:colOff>
                    <xdr:row>27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3" r:id="rId72" name="Check Box 71">
              <controlPr defaultSize="0" autoPict="0">
                <anchor moveWithCells="1">
                  <from>
                    <xdr:col>9</xdr:col>
                    <xdr:colOff>1123950</xdr:colOff>
                    <xdr:row>57</xdr:row>
                    <xdr:rowOff>133350</xdr:rowOff>
                  </from>
                  <to>
                    <xdr:col>9</xdr:col>
                    <xdr:colOff>1543050</xdr:colOff>
                    <xdr:row>57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4" r:id="rId73" name="Check Box 72">
              <controlPr defaultSize="0" autoPict="0">
                <anchor moveWithCells="1">
                  <from>
                    <xdr:col>9</xdr:col>
                    <xdr:colOff>1123950</xdr:colOff>
                    <xdr:row>58</xdr:row>
                    <xdr:rowOff>133350</xdr:rowOff>
                  </from>
                  <to>
                    <xdr:col>9</xdr:col>
                    <xdr:colOff>1543050</xdr:colOff>
                    <xdr:row>58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5" r:id="rId74" name="Check Box 73">
              <controlPr defaultSize="0" autoPict="0">
                <anchor moveWithCells="1">
                  <from>
                    <xdr:col>10</xdr:col>
                    <xdr:colOff>1133475</xdr:colOff>
                    <xdr:row>57</xdr:row>
                    <xdr:rowOff>123825</xdr:rowOff>
                  </from>
                  <to>
                    <xdr:col>10</xdr:col>
                    <xdr:colOff>1552575</xdr:colOff>
                    <xdr:row>57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6" r:id="rId75" name="Check Box 74">
              <controlPr defaultSize="0" autoPict="0">
                <anchor moveWithCells="1">
                  <from>
                    <xdr:col>10</xdr:col>
                    <xdr:colOff>1152525</xdr:colOff>
                    <xdr:row>58</xdr:row>
                    <xdr:rowOff>123825</xdr:rowOff>
                  </from>
                  <to>
                    <xdr:col>10</xdr:col>
                    <xdr:colOff>1581150</xdr:colOff>
                    <xdr:row>58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7" r:id="rId76" name="Check Box 75">
              <controlPr defaultSize="0" autoPict="0">
                <anchor moveWithCells="1">
                  <from>
                    <xdr:col>9</xdr:col>
                    <xdr:colOff>1047750</xdr:colOff>
                    <xdr:row>65</xdr:row>
                    <xdr:rowOff>9525</xdr:rowOff>
                  </from>
                  <to>
                    <xdr:col>9</xdr:col>
                    <xdr:colOff>1466850</xdr:colOff>
                    <xdr:row>65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8" r:id="rId77" name="Check Box 76">
              <controlPr defaultSize="0" autoPict="0">
                <anchor moveWithCells="1">
                  <from>
                    <xdr:col>10</xdr:col>
                    <xdr:colOff>1257300</xdr:colOff>
                    <xdr:row>65</xdr:row>
                    <xdr:rowOff>9525</xdr:rowOff>
                  </from>
                  <to>
                    <xdr:col>10</xdr:col>
                    <xdr:colOff>1676400</xdr:colOff>
                    <xdr:row>65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9" r:id="rId78" name="Check Box 77">
              <controlPr defaultSize="0" autoPict="0">
                <anchor moveWithCells="1">
                  <from>
                    <xdr:col>1</xdr:col>
                    <xdr:colOff>228600</xdr:colOff>
                    <xdr:row>76</xdr:row>
                    <xdr:rowOff>9525</xdr:rowOff>
                  </from>
                  <to>
                    <xdr:col>2</xdr:col>
                    <xdr:colOff>19050</xdr:colOff>
                    <xdr:row>76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30" r:id="rId79" name="Check Box 78">
              <controlPr defaultSize="0" autoPict="0">
                <anchor moveWithCells="1">
                  <from>
                    <xdr:col>9</xdr:col>
                    <xdr:colOff>1047750</xdr:colOff>
                    <xdr:row>76</xdr:row>
                    <xdr:rowOff>9525</xdr:rowOff>
                  </from>
                  <to>
                    <xdr:col>9</xdr:col>
                    <xdr:colOff>1466850</xdr:colOff>
                    <xdr:row>76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31" r:id="rId80" name="Check Box 79">
              <controlPr defaultSize="0" autoPict="0">
                <anchor moveWithCells="1">
                  <from>
                    <xdr:col>10</xdr:col>
                    <xdr:colOff>1257300</xdr:colOff>
                    <xdr:row>76</xdr:row>
                    <xdr:rowOff>9525</xdr:rowOff>
                  </from>
                  <to>
                    <xdr:col>10</xdr:col>
                    <xdr:colOff>1676400</xdr:colOff>
                    <xdr:row>76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32" r:id="rId81" name="Check Box 80">
              <controlPr defaultSize="0" autoPict="0">
                <anchor moveWithCells="1">
                  <from>
                    <xdr:col>8</xdr:col>
                    <xdr:colOff>228600</xdr:colOff>
                    <xdr:row>84</xdr:row>
                    <xdr:rowOff>9525</xdr:rowOff>
                  </from>
                  <to>
                    <xdr:col>8</xdr:col>
                    <xdr:colOff>647700</xdr:colOff>
                    <xdr:row>84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33" r:id="rId82" name="Check Box 81">
              <controlPr defaultSize="0" autoPict="0">
                <anchor moveWithCells="1">
                  <from>
                    <xdr:col>9</xdr:col>
                    <xdr:colOff>228600</xdr:colOff>
                    <xdr:row>84</xdr:row>
                    <xdr:rowOff>9525</xdr:rowOff>
                  </from>
                  <to>
                    <xdr:col>9</xdr:col>
                    <xdr:colOff>647700</xdr:colOff>
                    <xdr:row>84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34" r:id="rId83" name="Check Box 82">
              <controlPr defaultSize="0" autoPict="0">
                <anchor moveWithCells="1">
                  <from>
                    <xdr:col>10</xdr:col>
                    <xdr:colOff>228600</xdr:colOff>
                    <xdr:row>84</xdr:row>
                    <xdr:rowOff>9525</xdr:rowOff>
                  </from>
                  <to>
                    <xdr:col>10</xdr:col>
                    <xdr:colOff>647700</xdr:colOff>
                    <xdr:row>84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35" r:id="rId84" name="Check Box 83">
              <controlPr defaultSize="0" autoPict="0">
                <anchor moveWithCells="1">
                  <from>
                    <xdr:col>1</xdr:col>
                    <xdr:colOff>228600</xdr:colOff>
                    <xdr:row>97</xdr:row>
                    <xdr:rowOff>9525</xdr:rowOff>
                  </from>
                  <to>
                    <xdr:col>2</xdr:col>
                    <xdr:colOff>19050</xdr:colOff>
                    <xdr:row>97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36" r:id="rId85" name="Check Box 84">
              <controlPr defaultSize="0" autoPict="0">
                <anchor moveWithCells="1">
                  <from>
                    <xdr:col>9</xdr:col>
                    <xdr:colOff>1047750</xdr:colOff>
                    <xdr:row>97</xdr:row>
                    <xdr:rowOff>9525</xdr:rowOff>
                  </from>
                  <to>
                    <xdr:col>9</xdr:col>
                    <xdr:colOff>1466850</xdr:colOff>
                    <xdr:row>97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37" r:id="rId86" name="Check Box 85">
              <controlPr defaultSize="0" autoPict="0">
                <anchor moveWithCells="1">
                  <from>
                    <xdr:col>10</xdr:col>
                    <xdr:colOff>1257300</xdr:colOff>
                    <xdr:row>97</xdr:row>
                    <xdr:rowOff>9525</xdr:rowOff>
                  </from>
                  <to>
                    <xdr:col>10</xdr:col>
                    <xdr:colOff>1676400</xdr:colOff>
                    <xdr:row>97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38" r:id="rId87" name="Check Box 86">
              <controlPr defaultSize="0" autoPict="0">
                <anchor moveWithCells="1">
                  <from>
                    <xdr:col>1</xdr:col>
                    <xdr:colOff>228600</xdr:colOff>
                    <xdr:row>91</xdr:row>
                    <xdr:rowOff>9525</xdr:rowOff>
                  </from>
                  <to>
                    <xdr:col>2</xdr:col>
                    <xdr:colOff>19050</xdr:colOff>
                    <xdr:row>91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39" r:id="rId88" name="Check Box 87">
              <controlPr defaultSize="0" autoPict="0">
                <anchor moveWithCells="1">
                  <from>
                    <xdr:col>1</xdr:col>
                    <xdr:colOff>228600</xdr:colOff>
                    <xdr:row>91</xdr:row>
                    <xdr:rowOff>9525</xdr:rowOff>
                  </from>
                  <to>
                    <xdr:col>2</xdr:col>
                    <xdr:colOff>19050</xdr:colOff>
                    <xdr:row>91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40" r:id="rId89" name="Check Box 88">
              <controlPr defaultSize="0" autoPict="0">
                <anchor moveWithCells="1">
                  <from>
                    <xdr:col>9</xdr:col>
                    <xdr:colOff>1047750</xdr:colOff>
                    <xdr:row>91</xdr:row>
                    <xdr:rowOff>9525</xdr:rowOff>
                  </from>
                  <to>
                    <xdr:col>9</xdr:col>
                    <xdr:colOff>1466850</xdr:colOff>
                    <xdr:row>91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41" r:id="rId90" name="Check Box 89">
              <controlPr defaultSize="0" autoPict="0">
                <anchor moveWithCells="1">
                  <from>
                    <xdr:col>10</xdr:col>
                    <xdr:colOff>1257300</xdr:colOff>
                    <xdr:row>91</xdr:row>
                    <xdr:rowOff>9525</xdr:rowOff>
                  </from>
                  <to>
                    <xdr:col>10</xdr:col>
                    <xdr:colOff>1676400</xdr:colOff>
                    <xdr:row>91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42" r:id="rId91" name="Check Box 90">
              <controlPr defaultSize="0" autoPict="0">
                <anchor moveWithCells="1">
                  <from>
                    <xdr:col>1</xdr:col>
                    <xdr:colOff>228600</xdr:colOff>
                    <xdr:row>46</xdr:row>
                    <xdr:rowOff>9525</xdr:rowOff>
                  </from>
                  <to>
                    <xdr:col>2</xdr:col>
                    <xdr:colOff>0</xdr:colOff>
                    <xdr:row>46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43" r:id="rId92" name="Check Box 91">
              <controlPr defaultSize="0" autoPict="0">
                <anchor moveWithCells="1">
                  <from>
                    <xdr:col>8</xdr:col>
                    <xdr:colOff>857250</xdr:colOff>
                    <xdr:row>51</xdr:row>
                    <xdr:rowOff>19050</xdr:rowOff>
                  </from>
                  <to>
                    <xdr:col>8</xdr:col>
                    <xdr:colOff>1295400</xdr:colOff>
                    <xdr:row>51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44" r:id="rId93" name="Check Box 92">
              <controlPr defaultSize="0" autoPict="0">
                <anchor moveWithCells="1">
                  <from>
                    <xdr:col>8</xdr:col>
                    <xdr:colOff>1085850</xdr:colOff>
                    <xdr:row>51</xdr:row>
                    <xdr:rowOff>200025</xdr:rowOff>
                  </from>
                  <to>
                    <xdr:col>8</xdr:col>
                    <xdr:colOff>1504950</xdr:colOff>
                    <xdr:row>51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45" r:id="rId94" name="Check Box 93">
              <controlPr defaultSize="0" autoPict="0">
                <anchor moveWithCells="1">
                  <from>
                    <xdr:col>9</xdr:col>
                    <xdr:colOff>819150</xdr:colOff>
                    <xdr:row>51</xdr:row>
                    <xdr:rowOff>19050</xdr:rowOff>
                  </from>
                  <to>
                    <xdr:col>9</xdr:col>
                    <xdr:colOff>1238250</xdr:colOff>
                    <xdr:row>51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46" r:id="rId95" name="Check Box 94">
              <controlPr defaultSize="0" autoPict="0">
                <anchor moveWithCells="1">
                  <from>
                    <xdr:col>9</xdr:col>
                    <xdr:colOff>1047750</xdr:colOff>
                    <xdr:row>51</xdr:row>
                    <xdr:rowOff>200025</xdr:rowOff>
                  </from>
                  <to>
                    <xdr:col>9</xdr:col>
                    <xdr:colOff>1466850</xdr:colOff>
                    <xdr:row>51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47" r:id="rId96" name="Check Box 95">
              <controlPr defaultSize="0" autoPict="0">
                <anchor moveWithCells="1">
                  <from>
                    <xdr:col>10</xdr:col>
                    <xdr:colOff>819150</xdr:colOff>
                    <xdr:row>51</xdr:row>
                    <xdr:rowOff>19050</xdr:rowOff>
                  </from>
                  <to>
                    <xdr:col>10</xdr:col>
                    <xdr:colOff>1238250</xdr:colOff>
                    <xdr:row>51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48" r:id="rId97" name="Check Box 96">
              <controlPr defaultSize="0" autoPict="0">
                <anchor moveWithCells="1">
                  <from>
                    <xdr:col>10</xdr:col>
                    <xdr:colOff>1019175</xdr:colOff>
                    <xdr:row>51</xdr:row>
                    <xdr:rowOff>200025</xdr:rowOff>
                  </from>
                  <to>
                    <xdr:col>10</xdr:col>
                    <xdr:colOff>1447800</xdr:colOff>
                    <xdr:row>51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49" r:id="rId98" name="Check Box 97">
              <controlPr defaultSize="0" autoPict="0">
                <anchor moveWithCells="1">
                  <from>
                    <xdr:col>8</xdr:col>
                    <xdr:colOff>228600</xdr:colOff>
                    <xdr:row>54</xdr:row>
                    <xdr:rowOff>9525</xdr:rowOff>
                  </from>
                  <to>
                    <xdr:col>8</xdr:col>
                    <xdr:colOff>647700</xdr:colOff>
                    <xdr:row>54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50" r:id="rId99" name="Check Box 98">
              <controlPr defaultSize="0" autoPict="0">
                <anchor moveWithCells="1">
                  <from>
                    <xdr:col>9</xdr:col>
                    <xdr:colOff>228600</xdr:colOff>
                    <xdr:row>54</xdr:row>
                    <xdr:rowOff>9525</xdr:rowOff>
                  </from>
                  <to>
                    <xdr:col>9</xdr:col>
                    <xdr:colOff>647700</xdr:colOff>
                    <xdr:row>54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51" r:id="rId100" name="Check Box 99">
              <controlPr defaultSize="0" autoPict="0">
                <anchor moveWithCells="1">
                  <from>
                    <xdr:col>10</xdr:col>
                    <xdr:colOff>228600</xdr:colOff>
                    <xdr:row>54</xdr:row>
                    <xdr:rowOff>9525</xdr:rowOff>
                  </from>
                  <to>
                    <xdr:col>10</xdr:col>
                    <xdr:colOff>647700</xdr:colOff>
                    <xdr:row>54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52" r:id="rId101" name="Check Box 100">
              <controlPr defaultSize="0" autoPict="0">
                <anchor moveWithCells="1">
                  <from>
                    <xdr:col>10</xdr:col>
                    <xdr:colOff>1257300</xdr:colOff>
                    <xdr:row>62</xdr:row>
                    <xdr:rowOff>9525</xdr:rowOff>
                  </from>
                  <to>
                    <xdr:col>10</xdr:col>
                    <xdr:colOff>1676400</xdr:colOff>
                    <xdr:row>63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53" r:id="rId102" name="Check Box 101">
              <controlPr defaultSize="0" autoPict="0">
                <anchor moveWithCells="1">
                  <from>
                    <xdr:col>10</xdr:col>
                    <xdr:colOff>1257300</xdr:colOff>
                    <xdr:row>42</xdr:row>
                    <xdr:rowOff>9525</xdr:rowOff>
                  </from>
                  <to>
                    <xdr:col>10</xdr:col>
                    <xdr:colOff>1676400</xdr:colOff>
                    <xdr:row>43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54" r:id="rId103" name="Check Box 102">
              <controlPr defaultSize="0" autoPict="0">
                <anchor moveWithCells="1">
                  <from>
                    <xdr:col>10</xdr:col>
                    <xdr:colOff>1257300</xdr:colOff>
                    <xdr:row>68</xdr:row>
                    <xdr:rowOff>9525</xdr:rowOff>
                  </from>
                  <to>
                    <xdr:col>10</xdr:col>
                    <xdr:colOff>1676400</xdr:colOff>
                    <xdr:row>69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55" r:id="rId104" name="Check Box 103">
              <controlPr defaultSize="0" autoPict="0">
                <anchor moveWithCells="1">
                  <from>
                    <xdr:col>10</xdr:col>
                    <xdr:colOff>1257300</xdr:colOff>
                    <xdr:row>73</xdr:row>
                    <xdr:rowOff>9525</xdr:rowOff>
                  </from>
                  <to>
                    <xdr:col>10</xdr:col>
                    <xdr:colOff>1676400</xdr:colOff>
                    <xdr:row>74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56" r:id="rId105" name="Check Box 104">
              <controlPr defaultSize="0" autoPict="0">
                <anchor moveWithCells="1">
                  <from>
                    <xdr:col>10</xdr:col>
                    <xdr:colOff>1257300</xdr:colOff>
                    <xdr:row>88</xdr:row>
                    <xdr:rowOff>9525</xdr:rowOff>
                  </from>
                  <to>
                    <xdr:col>10</xdr:col>
                    <xdr:colOff>1676400</xdr:colOff>
                    <xdr:row>89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57" r:id="rId106" name="Check Box 105">
              <controlPr defaultSize="0" autoPict="0">
                <anchor moveWithCells="1">
                  <from>
                    <xdr:col>10</xdr:col>
                    <xdr:colOff>1257300</xdr:colOff>
                    <xdr:row>94</xdr:row>
                    <xdr:rowOff>9525</xdr:rowOff>
                  </from>
                  <to>
                    <xdr:col>10</xdr:col>
                    <xdr:colOff>1676400</xdr:colOff>
                    <xdr:row>95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58" r:id="rId107" name="Check Box 106">
              <controlPr defaultSize="0" autoPict="0">
                <anchor moveWithCells="1">
                  <from>
                    <xdr:col>10</xdr:col>
                    <xdr:colOff>1257300</xdr:colOff>
                    <xdr:row>100</xdr:row>
                    <xdr:rowOff>9525</xdr:rowOff>
                  </from>
                  <to>
                    <xdr:col>10</xdr:col>
                    <xdr:colOff>1676400</xdr:colOff>
                    <xdr:row>101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59" r:id="rId108" name="Check Box 107">
              <controlPr defaultSize="0" autoPict="0">
                <anchor moveWithCells="1">
                  <from>
                    <xdr:col>10</xdr:col>
                    <xdr:colOff>1257300</xdr:colOff>
                    <xdr:row>68</xdr:row>
                    <xdr:rowOff>9525</xdr:rowOff>
                  </from>
                  <to>
                    <xdr:col>10</xdr:col>
                    <xdr:colOff>1676400</xdr:colOff>
                    <xdr:row>69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60" r:id="rId109" name="Check Box 108">
              <controlPr defaultSize="0" autoPict="0">
                <anchor moveWithCells="1">
                  <from>
                    <xdr:col>10</xdr:col>
                    <xdr:colOff>1257300</xdr:colOff>
                    <xdr:row>73</xdr:row>
                    <xdr:rowOff>9525</xdr:rowOff>
                  </from>
                  <to>
                    <xdr:col>10</xdr:col>
                    <xdr:colOff>1676400</xdr:colOff>
                    <xdr:row>74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61" r:id="rId110" name="Check Box 109">
              <controlPr defaultSize="0" autoPict="0">
                <anchor moveWithCells="1">
                  <from>
                    <xdr:col>1</xdr:col>
                    <xdr:colOff>228600</xdr:colOff>
                    <xdr:row>90</xdr:row>
                    <xdr:rowOff>9525</xdr:rowOff>
                  </from>
                  <to>
                    <xdr:col>2</xdr:col>
                    <xdr:colOff>19050</xdr:colOff>
                    <xdr:row>90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62" r:id="rId111" name="Check Box 110">
              <controlPr defaultSize="0" autoPict="0">
                <anchor moveWithCells="1">
                  <from>
                    <xdr:col>1</xdr:col>
                    <xdr:colOff>228600</xdr:colOff>
                    <xdr:row>89</xdr:row>
                    <xdr:rowOff>9525</xdr:rowOff>
                  </from>
                  <to>
                    <xdr:col>2</xdr:col>
                    <xdr:colOff>19050</xdr:colOff>
                    <xdr:row>89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63" r:id="rId112" name="Check Box 111">
              <controlPr defaultSize="0" autoPict="0">
                <anchor moveWithCells="1">
                  <from>
                    <xdr:col>1</xdr:col>
                    <xdr:colOff>228600</xdr:colOff>
                    <xdr:row>90</xdr:row>
                    <xdr:rowOff>0</xdr:rowOff>
                  </from>
                  <to>
                    <xdr:col>2</xdr:col>
                    <xdr:colOff>19050</xdr:colOff>
                    <xdr:row>90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64" r:id="rId113" name="Check Box 112">
              <controlPr defaultSize="0" autoPict="0">
                <anchor moveWithCells="1">
                  <from>
                    <xdr:col>1</xdr:col>
                    <xdr:colOff>228600</xdr:colOff>
                    <xdr:row>96</xdr:row>
                    <xdr:rowOff>9525</xdr:rowOff>
                  </from>
                  <to>
                    <xdr:col>2</xdr:col>
                    <xdr:colOff>19050</xdr:colOff>
                    <xdr:row>96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65" r:id="rId114" name="Check Box 113">
              <controlPr defaultSize="0" autoPict="0">
                <anchor moveWithCells="1">
                  <from>
                    <xdr:col>1</xdr:col>
                    <xdr:colOff>228600</xdr:colOff>
                    <xdr:row>95</xdr:row>
                    <xdr:rowOff>9525</xdr:rowOff>
                  </from>
                  <to>
                    <xdr:col>2</xdr:col>
                    <xdr:colOff>19050</xdr:colOff>
                    <xdr:row>95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67" r:id="rId115" name="Check Box 115">
              <controlPr defaultSize="0" autoPict="0">
                <anchor moveWithCells="1">
                  <from>
                    <xdr:col>1</xdr:col>
                    <xdr:colOff>228600</xdr:colOff>
                    <xdr:row>102</xdr:row>
                    <xdr:rowOff>9525</xdr:rowOff>
                  </from>
                  <to>
                    <xdr:col>2</xdr:col>
                    <xdr:colOff>19050</xdr:colOff>
                    <xdr:row>102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68" r:id="rId116" name="Check Box 116">
              <controlPr defaultSize="0" autoPict="0">
                <anchor moveWithCells="1">
                  <from>
                    <xdr:col>1</xdr:col>
                    <xdr:colOff>228600</xdr:colOff>
                    <xdr:row>101</xdr:row>
                    <xdr:rowOff>9525</xdr:rowOff>
                  </from>
                  <to>
                    <xdr:col>2</xdr:col>
                    <xdr:colOff>19050</xdr:colOff>
                    <xdr:row>101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69" r:id="rId117" name="Check Box 117">
              <controlPr defaultSize="0" autoPict="0">
                <anchor moveWithCells="1">
                  <from>
                    <xdr:col>1</xdr:col>
                    <xdr:colOff>228600</xdr:colOff>
                    <xdr:row>102</xdr:row>
                    <xdr:rowOff>0</xdr:rowOff>
                  </from>
                  <to>
                    <xdr:col>2</xdr:col>
                    <xdr:colOff>19050</xdr:colOff>
                    <xdr:row>102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70" r:id="rId118" name="Check Box 118">
              <controlPr defaultSize="0" autoPict="0">
                <anchor moveWithCells="1">
                  <from>
                    <xdr:col>1</xdr:col>
                    <xdr:colOff>228600</xdr:colOff>
                    <xdr:row>108</xdr:row>
                    <xdr:rowOff>9525</xdr:rowOff>
                  </from>
                  <to>
                    <xdr:col>2</xdr:col>
                    <xdr:colOff>19050</xdr:colOff>
                    <xdr:row>109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71" r:id="rId119" name="Check Box 119">
              <controlPr defaultSize="0" autoPict="0">
                <anchor moveWithCells="1">
                  <from>
                    <xdr:col>1</xdr:col>
                    <xdr:colOff>228600</xdr:colOff>
                    <xdr:row>107</xdr:row>
                    <xdr:rowOff>9525</xdr:rowOff>
                  </from>
                  <to>
                    <xdr:col>2</xdr:col>
                    <xdr:colOff>19050</xdr:colOff>
                    <xdr:row>108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72" r:id="rId120" name="Check Box 120">
              <controlPr defaultSize="0" autoPict="0">
                <anchor moveWithCells="1">
                  <from>
                    <xdr:col>1</xdr:col>
                    <xdr:colOff>228600</xdr:colOff>
                    <xdr:row>108</xdr:row>
                    <xdr:rowOff>0</xdr:rowOff>
                  </from>
                  <to>
                    <xdr:col>2</xdr:col>
                    <xdr:colOff>19050</xdr:colOff>
                    <xdr:row>109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73" r:id="rId121" name="Check Box 121">
              <controlPr defaultSize="0" autoPict="0">
                <anchor moveWithCells="1">
                  <from>
                    <xdr:col>10</xdr:col>
                    <xdr:colOff>1257300</xdr:colOff>
                    <xdr:row>15</xdr:row>
                    <xdr:rowOff>9525</xdr:rowOff>
                  </from>
                  <to>
                    <xdr:col>10</xdr:col>
                    <xdr:colOff>1676400</xdr:colOff>
                    <xdr:row>16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74" r:id="rId122" name="Check Box 122">
              <controlPr defaultSize="0" autoPict="0">
                <anchor moveWithCells="1">
                  <from>
                    <xdr:col>10</xdr:col>
                    <xdr:colOff>1257300</xdr:colOff>
                    <xdr:row>29</xdr:row>
                    <xdr:rowOff>9525</xdr:rowOff>
                  </from>
                  <to>
                    <xdr:col>10</xdr:col>
                    <xdr:colOff>1676400</xdr:colOff>
                    <xdr:row>30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75" r:id="rId123" name="Check Box 123">
              <controlPr defaultSize="0" autoPict="0">
                <anchor moveWithCells="1">
                  <from>
                    <xdr:col>10</xdr:col>
                    <xdr:colOff>1257300</xdr:colOff>
                    <xdr:row>35</xdr:row>
                    <xdr:rowOff>9525</xdr:rowOff>
                  </from>
                  <to>
                    <xdr:col>10</xdr:col>
                    <xdr:colOff>1676400</xdr:colOff>
                    <xdr:row>36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76" r:id="rId124" name="Check Box 124">
              <controlPr defaultSize="0" autoPict="0">
                <anchor moveWithCells="1">
                  <from>
                    <xdr:col>9</xdr:col>
                    <xdr:colOff>1047750</xdr:colOff>
                    <xdr:row>45</xdr:row>
                    <xdr:rowOff>9525</xdr:rowOff>
                  </from>
                  <to>
                    <xdr:col>9</xdr:col>
                    <xdr:colOff>1466850</xdr:colOff>
                    <xdr:row>45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77" r:id="rId125" name="Check Box 125">
              <controlPr defaultSize="0" autoPict="0">
                <anchor moveWithCells="1">
                  <from>
                    <xdr:col>10</xdr:col>
                    <xdr:colOff>1257300</xdr:colOff>
                    <xdr:row>45</xdr:row>
                    <xdr:rowOff>9525</xdr:rowOff>
                  </from>
                  <to>
                    <xdr:col>10</xdr:col>
                    <xdr:colOff>1676400</xdr:colOff>
                    <xdr:row>45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78" r:id="rId126" name="Check Box 126">
              <controlPr defaultSize="0" autoPict="0">
                <anchor moveWithCells="1">
                  <from>
                    <xdr:col>9</xdr:col>
                    <xdr:colOff>1047750</xdr:colOff>
                    <xdr:row>46</xdr:row>
                    <xdr:rowOff>9525</xdr:rowOff>
                  </from>
                  <to>
                    <xdr:col>9</xdr:col>
                    <xdr:colOff>1466850</xdr:colOff>
                    <xdr:row>46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79" r:id="rId127" name="Check Box 127">
              <controlPr defaultSize="0" autoPict="0">
                <anchor moveWithCells="1">
                  <from>
                    <xdr:col>10</xdr:col>
                    <xdr:colOff>1257300</xdr:colOff>
                    <xdr:row>46</xdr:row>
                    <xdr:rowOff>9525</xdr:rowOff>
                  </from>
                  <to>
                    <xdr:col>10</xdr:col>
                    <xdr:colOff>1676400</xdr:colOff>
                    <xdr:row>46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80" r:id="rId128" name="Check Box 128">
              <controlPr defaultSize="0" autoPict="0">
                <anchor moveWithCells="1">
                  <from>
                    <xdr:col>10</xdr:col>
                    <xdr:colOff>857250</xdr:colOff>
                    <xdr:row>81</xdr:row>
                    <xdr:rowOff>133350</xdr:rowOff>
                  </from>
                  <to>
                    <xdr:col>10</xdr:col>
                    <xdr:colOff>1276350</xdr:colOff>
                    <xdr:row>81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81" r:id="rId129" name="Check Box 129">
              <controlPr defaultSize="0" autoPict="0">
                <anchor moveWithCells="1">
                  <from>
                    <xdr:col>9</xdr:col>
                    <xdr:colOff>857250</xdr:colOff>
                    <xdr:row>81</xdr:row>
                    <xdr:rowOff>133350</xdr:rowOff>
                  </from>
                  <to>
                    <xdr:col>9</xdr:col>
                    <xdr:colOff>1276350</xdr:colOff>
                    <xdr:row>81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82" r:id="rId130" name="Check Box 130">
              <controlPr defaultSize="0" autoPict="0">
                <anchor moveWithCells="1">
                  <from>
                    <xdr:col>8</xdr:col>
                    <xdr:colOff>857250</xdr:colOff>
                    <xdr:row>81</xdr:row>
                    <xdr:rowOff>133350</xdr:rowOff>
                  </from>
                  <to>
                    <xdr:col>8</xdr:col>
                    <xdr:colOff>1276350</xdr:colOff>
                    <xdr:row>81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83" r:id="rId131" name="Check Box 131">
              <controlPr defaultSize="0" autoPict="0">
                <anchor moveWithCells="1">
                  <from>
                    <xdr:col>1</xdr:col>
                    <xdr:colOff>228600</xdr:colOff>
                    <xdr:row>4</xdr:row>
                    <xdr:rowOff>9525</xdr:rowOff>
                  </from>
                  <to>
                    <xdr:col>2</xdr:col>
                    <xdr:colOff>19050</xdr:colOff>
                    <xdr:row>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84" r:id="rId132" name="Check Box 132">
              <controlPr defaultSize="0" autoPict="0">
                <anchor moveWithCells="1">
                  <from>
                    <xdr:col>1</xdr:col>
                    <xdr:colOff>228600</xdr:colOff>
                    <xdr:row>5</xdr:row>
                    <xdr:rowOff>9525</xdr:rowOff>
                  </from>
                  <to>
                    <xdr:col>2</xdr:col>
                    <xdr:colOff>19050</xdr:colOff>
                    <xdr:row>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85" r:id="rId133" name="Check Box 133">
              <controlPr defaultSize="0" autoPict="0">
                <anchor moveWithCells="1">
                  <from>
                    <xdr:col>1</xdr:col>
                    <xdr:colOff>228600</xdr:colOff>
                    <xdr:row>6</xdr:row>
                    <xdr:rowOff>9525</xdr:rowOff>
                  </from>
                  <to>
                    <xdr:col>2</xdr:col>
                    <xdr:colOff>19050</xdr:colOff>
                    <xdr:row>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86" r:id="rId134" name="Check Box 134">
              <controlPr defaultSize="0" autoPict="0">
                <anchor moveWithCells="1">
                  <from>
                    <xdr:col>1</xdr:col>
                    <xdr:colOff>228600</xdr:colOff>
                    <xdr:row>4</xdr:row>
                    <xdr:rowOff>9525</xdr:rowOff>
                  </from>
                  <to>
                    <xdr:col>2</xdr:col>
                    <xdr:colOff>19050</xdr:colOff>
                    <xdr:row>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87" r:id="rId135" name="Check Box 135">
              <controlPr defaultSize="0" autoPict="0">
                <anchor moveWithCells="1">
                  <from>
                    <xdr:col>1</xdr:col>
                    <xdr:colOff>228600</xdr:colOff>
                    <xdr:row>5</xdr:row>
                    <xdr:rowOff>9525</xdr:rowOff>
                  </from>
                  <to>
                    <xdr:col>2</xdr:col>
                    <xdr:colOff>19050</xdr:colOff>
                    <xdr:row>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88" r:id="rId136" name="Check Box 136">
              <controlPr defaultSize="0" autoPict="0">
                <anchor moveWithCells="1">
                  <from>
                    <xdr:col>1</xdr:col>
                    <xdr:colOff>228600</xdr:colOff>
                    <xdr:row>5</xdr:row>
                    <xdr:rowOff>9525</xdr:rowOff>
                  </from>
                  <to>
                    <xdr:col>2</xdr:col>
                    <xdr:colOff>19050</xdr:colOff>
                    <xdr:row>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89" r:id="rId137" name="Check Box 137">
              <controlPr defaultSize="0" autoPict="0">
                <anchor moveWithCells="1">
                  <from>
                    <xdr:col>1</xdr:col>
                    <xdr:colOff>228600</xdr:colOff>
                    <xdr:row>6</xdr:row>
                    <xdr:rowOff>9525</xdr:rowOff>
                  </from>
                  <to>
                    <xdr:col>2</xdr:col>
                    <xdr:colOff>19050</xdr:colOff>
                    <xdr:row>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90" r:id="rId138" name="Check Box 138">
              <controlPr defaultSize="0" autoPict="0">
                <anchor moveWithCells="1">
                  <from>
                    <xdr:col>1</xdr:col>
                    <xdr:colOff>228600</xdr:colOff>
                    <xdr:row>6</xdr:row>
                    <xdr:rowOff>9525</xdr:rowOff>
                  </from>
                  <to>
                    <xdr:col>2</xdr:col>
                    <xdr:colOff>0</xdr:colOff>
                    <xdr:row>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91" r:id="rId139" name="Check Box 139">
              <controlPr defaultSize="0" autoPict="0">
                <anchor moveWithCells="1">
                  <from>
                    <xdr:col>1</xdr:col>
                    <xdr:colOff>228600</xdr:colOff>
                    <xdr:row>4</xdr:row>
                    <xdr:rowOff>9525</xdr:rowOff>
                  </from>
                  <to>
                    <xdr:col>2</xdr:col>
                    <xdr:colOff>0</xdr:colOff>
                    <xdr:row>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92" r:id="rId140" name="Check Box 140">
              <controlPr defaultSize="0" autoPict="0">
                <anchor moveWithCells="1">
                  <from>
                    <xdr:col>1</xdr:col>
                    <xdr:colOff>228600</xdr:colOff>
                    <xdr:row>5</xdr:row>
                    <xdr:rowOff>9525</xdr:rowOff>
                  </from>
                  <to>
                    <xdr:col>2</xdr:col>
                    <xdr:colOff>0</xdr:colOff>
                    <xdr:row>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93" r:id="rId141" name="Check Box 141">
              <controlPr defaultSize="0" autoPict="0">
                <anchor moveWithCells="1">
                  <from>
                    <xdr:col>1</xdr:col>
                    <xdr:colOff>228600</xdr:colOff>
                    <xdr:row>6</xdr:row>
                    <xdr:rowOff>9525</xdr:rowOff>
                  </from>
                  <to>
                    <xdr:col>2</xdr:col>
                    <xdr:colOff>19050</xdr:colOff>
                    <xdr:row>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94" r:id="rId142" name="Check Box 142">
              <controlPr defaultSize="0" autoPict="0">
                <anchor moveWithCells="1">
                  <from>
                    <xdr:col>1</xdr:col>
                    <xdr:colOff>228600</xdr:colOff>
                    <xdr:row>9</xdr:row>
                    <xdr:rowOff>9525</xdr:rowOff>
                  </from>
                  <to>
                    <xdr:col>2</xdr:col>
                    <xdr:colOff>19050</xdr:colOff>
                    <xdr:row>10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95" r:id="rId143" name="Check Box 143">
              <controlPr defaultSize="0" autoPict="0">
                <anchor moveWithCells="1">
                  <from>
                    <xdr:col>1</xdr:col>
                    <xdr:colOff>228600</xdr:colOff>
                    <xdr:row>6</xdr:row>
                    <xdr:rowOff>9525</xdr:rowOff>
                  </from>
                  <to>
                    <xdr:col>2</xdr:col>
                    <xdr:colOff>19050</xdr:colOff>
                    <xdr:row>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96" r:id="rId144" name="Check Box 144">
              <controlPr defaultSize="0" autoPict="0">
                <anchor moveWithCells="1">
                  <from>
                    <xdr:col>1</xdr:col>
                    <xdr:colOff>228600</xdr:colOff>
                    <xdr:row>6</xdr:row>
                    <xdr:rowOff>9525</xdr:rowOff>
                  </from>
                  <to>
                    <xdr:col>2</xdr:col>
                    <xdr:colOff>19050</xdr:colOff>
                    <xdr:row>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97" r:id="rId145" name="Check Box 145">
              <controlPr defaultSize="0" autoPict="0">
                <anchor moveWithCells="1">
                  <from>
                    <xdr:col>1</xdr:col>
                    <xdr:colOff>228600</xdr:colOff>
                    <xdr:row>9</xdr:row>
                    <xdr:rowOff>9525</xdr:rowOff>
                  </from>
                  <to>
                    <xdr:col>2</xdr:col>
                    <xdr:colOff>19050</xdr:colOff>
                    <xdr:row>10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98" r:id="rId146" name="Check Box 146">
              <controlPr defaultSize="0" autoPict="0">
                <anchor moveWithCells="1">
                  <from>
                    <xdr:col>1</xdr:col>
                    <xdr:colOff>228600</xdr:colOff>
                    <xdr:row>9</xdr:row>
                    <xdr:rowOff>9525</xdr:rowOff>
                  </from>
                  <to>
                    <xdr:col>2</xdr:col>
                    <xdr:colOff>0</xdr:colOff>
                    <xdr:row>10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99" r:id="rId147" name="Check Box 147">
              <controlPr defaultSize="0" autoPict="0">
                <anchor moveWithCells="1">
                  <from>
                    <xdr:col>1</xdr:col>
                    <xdr:colOff>228600</xdr:colOff>
                    <xdr:row>6</xdr:row>
                    <xdr:rowOff>9525</xdr:rowOff>
                  </from>
                  <to>
                    <xdr:col>2</xdr:col>
                    <xdr:colOff>0</xdr:colOff>
                    <xdr:row>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300" r:id="rId148" name="Check Box 148">
              <controlPr defaultSize="0" autoPict="0">
                <anchor moveWithCells="1">
                  <from>
                    <xdr:col>1</xdr:col>
                    <xdr:colOff>228600</xdr:colOff>
                    <xdr:row>8</xdr:row>
                    <xdr:rowOff>9525</xdr:rowOff>
                  </from>
                  <to>
                    <xdr:col>2</xdr:col>
                    <xdr:colOff>19050</xdr:colOff>
                    <xdr:row>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301" r:id="rId149" name="Check Box 149">
              <controlPr defaultSize="0" autoPict="0">
                <anchor moveWithCells="1">
                  <from>
                    <xdr:col>1</xdr:col>
                    <xdr:colOff>228600</xdr:colOff>
                    <xdr:row>8</xdr:row>
                    <xdr:rowOff>9525</xdr:rowOff>
                  </from>
                  <to>
                    <xdr:col>2</xdr:col>
                    <xdr:colOff>19050</xdr:colOff>
                    <xdr:row>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302" r:id="rId150" name="Check Box 150">
              <controlPr defaultSize="0" autoPict="0">
                <anchor moveWithCells="1">
                  <from>
                    <xdr:col>1</xdr:col>
                    <xdr:colOff>228600</xdr:colOff>
                    <xdr:row>8</xdr:row>
                    <xdr:rowOff>9525</xdr:rowOff>
                  </from>
                  <to>
                    <xdr:col>2</xdr:col>
                    <xdr:colOff>0</xdr:colOff>
                    <xdr:row>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303" r:id="rId151" name="Check Box 151">
              <controlPr defaultSize="0" autoPict="0">
                <anchor moveWithCells="1">
                  <from>
                    <xdr:col>1</xdr:col>
                    <xdr:colOff>228600</xdr:colOff>
                    <xdr:row>7</xdr:row>
                    <xdr:rowOff>9525</xdr:rowOff>
                  </from>
                  <to>
                    <xdr:col>2</xdr:col>
                    <xdr:colOff>19050</xdr:colOff>
                    <xdr:row>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304" r:id="rId152" name="Check Box 152">
              <controlPr defaultSize="0" autoPict="0">
                <anchor moveWithCells="1">
                  <from>
                    <xdr:col>1</xdr:col>
                    <xdr:colOff>228600</xdr:colOff>
                    <xdr:row>7</xdr:row>
                    <xdr:rowOff>9525</xdr:rowOff>
                  </from>
                  <to>
                    <xdr:col>2</xdr:col>
                    <xdr:colOff>19050</xdr:colOff>
                    <xdr:row>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305" r:id="rId153" name="Check Box 153">
              <controlPr defaultSize="0" autoPict="0">
                <anchor moveWithCells="1">
                  <from>
                    <xdr:col>1</xdr:col>
                    <xdr:colOff>228600</xdr:colOff>
                    <xdr:row>7</xdr:row>
                    <xdr:rowOff>9525</xdr:rowOff>
                  </from>
                  <to>
                    <xdr:col>2</xdr:col>
                    <xdr:colOff>0</xdr:colOff>
                    <xdr:row>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306" r:id="rId154" name="Check Box 154">
              <controlPr defaultSize="0" autoPict="0">
                <anchor moveWithCells="1">
                  <from>
                    <xdr:col>9</xdr:col>
                    <xdr:colOff>1123950</xdr:colOff>
                    <xdr:row>59</xdr:row>
                    <xdr:rowOff>133350</xdr:rowOff>
                  </from>
                  <to>
                    <xdr:col>9</xdr:col>
                    <xdr:colOff>1543050</xdr:colOff>
                    <xdr:row>59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307" r:id="rId155" name="Check Box 155">
              <controlPr defaultSize="0" autoPict="0">
                <anchor moveWithCells="1">
                  <from>
                    <xdr:col>10</xdr:col>
                    <xdr:colOff>1152525</xdr:colOff>
                    <xdr:row>59</xdr:row>
                    <xdr:rowOff>123825</xdr:rowOff>
                  </from>
                  <to>
                    <xdr:col>10</xdr:col>
                    <xdr:colOff>1581150</xdr:colOff>
                    <xdr:row>59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308" r:id="rId156" name="Check Box 156">
              <controlPr defaultSize="0" autoPict="0">
                <anchor moveWithCells="1">
                  <from>
                    <xdr:col>1</xdr:col>
                    <xdr:colOff>228600</xdr:colOff>
                    <xdr:row>112</xdr:row>
                    <xdr:rowOff>9525</xdr:rowOff>
                  </from>
                  <to>
                    <xdr:col>2</xdr:col>
                    <xdr:colOff>19050</xdr:colOff>
                    <xdr:row>113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309" r:id="rId157" name="Check Box 157">
              <controlPr defaultSize="0" autoPict="0">
                <anchor moveWithCells="1">
                  <from>
                    <xdr:col>1</xdr:col>
                    <xdr:colOff>228600</xdr:colOff>
                    <xdr:row>113</xdr:row>
                    <xdr:rowOff>0</xdr:rowOff>
                  </from>
                  <to>
                    <xdr:col>2</xdr:col>
                    <xdr:colOff>19050</xdr:colOff>
                    <xdr:row>114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310" r:id="rId158" name="Check Box 158">
              <controlPr defaultSize="0" autoPict="0">
                <anchor moveWithCells="1">
                  <from>
                    <xdr:col>1</xdr:col>
                    <xdr:colOff>228600</xdr:colOff>
                    <xdr:row>113</xdr:row>
                    <xdr:rowOff>9525</xdr:rowOff>
                  </from>
                  <to>
                    <xdr:col>2</xdr:col>
                    <xdr:colOff>19050</xdr:colOff>
                    <xdr:row>114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311" r:id="rId159" name="Check Box 159">
              <controlPr defaultSize="0" autoPict="0">
                <anchor moveWithCells="1">
                  <from>
                    <xdr:col>1</xdr:col>
                    <xdr:colOff>228600</xdr:colOff>
                    <xdr:row>114</xdr:row>
                    <xdr:rowOff>9525</xdr:rowOff>
                  </from>
                  <to>
                    <xdr:col>2</xdr:col>
                    <xdr:colOff>19050</xdr:colOff>
                    <xdr:row>115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312" r:id="rId160" name="Check Box 160">
              <controlPr defaultSize="0" autoPict="0">
                <anchor moveWithCells="1">
                  <from>
                    <xdr:col>1</xdr:col>
                    <xdr:colOff>228600</xdr:colOff>
                    <xdr:row>112</xdr:row>
                    <xdr:rowOff>9525</xdr:rowOff>
                  </from>
                  <to>
                    <xdr:col>2</xdr:col>
                    <xdr:colOff>19050</xdr:colOff>
                    <xdr:row>113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313" r:id="rId161" name="Check Box 161">
              <controlPr defaultSize="0" autoPict="0">
                <anchor moveWithCells="1">
                  <from>
                    <xdr:col>1</xdr:col>
                    <xdr:colOff>228600</xdr:colOff>
                    <xdr:row>113</xdr:row>
                    <xdr:rowOff>0</xdr:rowOff>
                  </from>
                  <to>
                    <xdr:col>2</xdr:col>
                    <xdr:colOff>19050</xdr:colOff>
                    <xdr:row>114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314" r:id="rId162" name="Check Box 162">
              <controlPr defaultSize="0" autoPict="0">
                <anchor moveWithCells="1">
                  <from>
                    <xdr:col>1</xdr:col>
                    <xdr:colOff>228600</xdr:colOff>
                    <xdr:row>113</xdr:row>
                    <xdr:rowOff>0</xdr:rowOff>
                  </from>
                  <to>
                    <xdr:col>2</xdr:col>
                    <xdr:colOff>19050</xdr:colOff>
                    <xdr:row>114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315" r:id="rId163" name="Check Box 163">
              <controlPr defaultSize="0" autoPict="0">
                <anchor moveWithCells="1">
                  <from>
                    <xdr:col>1</xdr:col>
                    <xdr:colOff>228600</xdr:colOff>
                    <xdr:row>113</xdr:row>
                    <xdr:rowOff>9525</xdr:rowOff>
                  </from>
                  <to>
                    <xdr:col>2</xdr:col>
                    <xdr:colOff>19050</xdr:colOff>
                    <xdr:row>114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316" r:id="rId164" name="Check Box 164">
              <controlPr defaultSize="0" autoPict="0">
                <anchor moveWithCells="1">
                  <from>
                    <xdr:col>1</xdr:col>
                    <xdr:colOff>228600</xdr:colOff>
                    <xdr:row>113</xdr:row>
                    <xdr:rowOff>9525</xdr:rowOff>
                  </from>
                  <to>
                    <xdr:col>2</xdr:col>
                    <xdr:colOff>19050</xdr:colOff>
                    <xdr:row>114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317" r:id="rId165" name="Check Box 165">
              <controlPr defaultSize="0" autoPict="0">
                <anchor moveWithCells="1">
                  <from>
                    <xdr:col>1</xdr:col>
                    <xdr:colOff>228600</xdr:colOff>
                    <xdr:row>112</xdr:row>
                    <xdr:rowOff>9525</xdr:rowOff>
                  </from>
                  <to>
                    <xdr:col>2</xdr:col>
                    <xdr:colOff>19050</xdr:colOff>
                    <xdr:row>113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318" r:id="rId166" name="Check Box 166">
              <controlPr defaultSize="0" autoPict="0">
                <anchor moveWithCells="1">
                  <from>
                    <xdr:col>1</xdr:col>
                    <xdr:colOff>228600</xdr:colOff>
                    <xdr:row>113</xdr:row>
                    <xdr:rowOff>0</xdr:rowOff>
                  </from>
                  <to>
                    <xdr:col>2</xdr:col>
                    <xdr:colOff>19050</xdr:colOff>
                    <xdr:row>114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319" r:id="rId167" name="Check Box 167">
              <controlPr defaultSize="0" autoPict="0">
                <anchor moveWithCells="1">
                  <from>
                    <xdr:col>1</xdr:col>
                    <xdr:colOff>228600</xdr:colOff>
                    <xdr:row>114</xdr:row>
                    <xdr:rowOff>9525</xdr:rowOff>
                  </from>
                  <to>
                    <xdr:col>2</xdr:col>
                    <xdr:colOff>19050</xdr:colOff>
                    <xdr:row>115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320" r:id="rId168" name="Check Box 168">
              <controlPr defaultSize="0" autoPict="0">
                <anchor moveWithCells="1">
                  <from>
                    <xdr:col>9</xdr:col>
                    <xdr:colOff>1047750</xdr:colOff>
                    <xdr:row>113</xdr:row>
                    <xdr:rowOff>161925</xdr:rowOff>
                  </from>
                  <to>
                    <xdr:col>9</xdr:col>
                    <xdr:colOff>1466850</xdr:colOff>
                    <xdr:row>115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321" r:id="rId169" name="Check Box 169">
              <controlPr defaultSize="0" autoPict="0">
                <anchor moveWithCells="1">
                  <from>
                    <xdr:col>10</xdr:col>
                    <xdr:colOff>1257300</xdr:colOff>
                    <xdr:row>113</xdr:row>
                    <xdr:rowOff>161925</xdr:rowOff>
                  </from>
                  <to>
                    <xdr:col>10</xdr:col>
                    <xdr:colOff>1676400</xdr:colOff>
                    <xdr:row>115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pageSetUpPr fitToPage="1"/>
  </sheetPr>
  <dimension ref="A1:Z25"/>
  <sheetViews>
    <sheetView zoomScale="80" zoomScaleNormal="80" workbookViewId="0">
      <selection activeCell="A3" sqref="A3"/>
    </sheetView>
  </sheetViews>
  <sheetFormatPr defaultColWidth="9" defaultRowHeight="15"/>
  <cols>
    <col min="1" max="1" width="2.25" style="14" customWidth="1"/>
    <col min="2" max="2" width="1.875" style="14" customWidth="1"/>
    <col min="3" max="3" width="11.625" style="14" customWidth="1"/>
    <col min="4" max="10" width="11.875" style="14" customWidth="1"/>
    <col min="11" max="11" width="1" style="14" customWidth="1"/>
    <col min="12" max="12" width="3.625" style="14" customWidth="1"/>
    <col min="13" max="16384" width="9" style="14"/>
  </cols>
  <sheetData>
    <row r="1" spans="1:26" ht="23.25">
      <c r="B1" s="15"/>
      <c r="C1" s="16" t="s">
        <v>861</v>
      </c>
      <c r="D1" s="16"/>
      <c r="E1" s="16"/>
      <c r="F1" s="16"/>
      <c r="G1" s="16"/>
      <c r="H1" s="16"/>
      <c r="I1" s="16"/>
      <c r="J1" s="16"/>
      <c r="K1" s="17"/>
    </row>
    <row r="2" spans="1:26">
      <c r="A2" s="18"/>
      <c r="B2" s="909" t="s">
        <v>193</v>
      </c>
      <c r="C2" s="909"/>
      <c r="D2" s="18"/>
      <c r="E2" s="18"/>
      <c r="F2" s="18"/>
      <c r="G2" s="18"/>
      <c r="H2" s="18"/>
      <c r="I2" s="18"/>
      <c r="J2" s="18"/>
      <c r="K2" s="18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3" spans="1:26" ht="15" customHeight="1">
      <c r="B3" s="20"/>
      <c r="K3" s="21"/>
    </row>
    <row r="4" spans="1:26" ht="27" customHeight="1">
      <c r="B4" s="20"/>
      <c r="C4" s="22" t="s">
        <v>862</v>
      </c>
      <c r="D4" s="910" t="s">
        <v>680</v>
      </c>
      <c r="E4" s="910"/>
      <c r="F4" s="910"/>
      <c r="G4" s="910"/>
      <c r="H4" s="910"/>
      <c r="I4" s="910"/>
      <c r="J4" s="910"/>
      <c r="K4" s="21"/>
    </row>
    <row r="5" spans="1:26">
      <c r="B5" s="20"/>
      <c r="C5" s="23" t="s">
        <v>863</v>
      </c>
      <c r="D5" s="24"/>
      <c r="E5" s="24"/>
      <c r="F5" s="24"/>
      <c r="G5" s="24"/>
      <c r="H5" s="24"/>
      <c r="I5" s="24"/>
      <c r="J5" s="24"/>
      <c r="K5" s="21"/>
    </row>
    <row r="6" spans="1:26">
      <c r="B6" s="20"/>
      <c r="C6" s="25" t="s">
        <v>864</v>
      </c>
      <c r="D6" s="911" t="s">
        <v>865</v>
      </c>
      <c r="E6" s="912"/>
      <c r="F6" s="912"/>
      <c r="G6" s="912"/>
      <c r="H6" s="912"/>
      <c r="I6" s="912"/>
      <c r="J6" s="913"/>
      <c r="K6" s="21"/>
    </row>
    <row r="7" spans="1:26" s="13" customFormat="1">
      <c r="B7" s="26"/>
      <c r="C7" s="27"/>
      <c r="D7" s="914"/>
      <c r="E7" s="915"/>
      <c r="F7" s="915"/>
      <c r="G7" s="915"/>
      <c r="H7" s="915"/>
      <c r="I7" s="915"/>
      <c r="J7" s="916"/>
      <c r="K7" s="28"/>
    </row>
    <row r="8" spans="1:26" s="13" customFormat="1">
      <c r="B8" s="26"/>
      <c r="C8" s="27"/>
      <c r="D8" s="914"/>
      <c r="E8" s="915"/>
      <c r="F8" s="915"/>
      <c r="G8" s="915"/>
      <c r="H8" s="915"/>
      <c r="I8" s="915"/>
      <c r="J8" s="916"/>
      <c r="K8" s="28"/>
    </row>
    <row r="9" spans="1:26">
      <c r="B9" s="20"/>
      <c r="C9" s="23" t="s">
        <v>866</v>
      </c>
      <c r="D9" s="24"/>
      <c r="E9" s="24"/>
      <c r="F9" s="24"/>
      <c r="G9" s="24"/>
      <c r="H9" s="24"/>
      <c r="I9" s="24"/>
      <c r="J9" s="24"/>
      <c r="K9" s="21"/>
    </row>
    <row r="10" spans="1:26" s="13" customFormat="1">
      <c r="B10" s="26"/>
      <c r="C10" s="27"/>
      <c r="D10" s="914"/>
      <c r="E10" s="915"/>
      <c r="F10" s="915"/>
      <c r="G10" s="915"/>
      <c r="H10" s="915"/>
      <c r="I10" s="915"/>
      <c r="J10" s="916"/>
      <c r="K10" s="28"/>
    </row>
    <row r="11" spans="1:26" s="13" customFormat="1">
      <c r="B11" s="26"/>
      <c r="C11" s="27"/>
      <c r="D11" s="914"/>
      <c r="E11" s="915"/>
      <c r="F11" s="915"/>
      <c r="G11" s="915"/>
      <c r="H11" s="915"/>
      <c r="I11" s="915"/>
      <c r="J11" s="916"/>
      <c r="K11" s="28"/>
    </row>
    <row r="12" spans="1:26" s="13" customFormat="1">
      <c r="B12" s="26"/>
      <c r="C12" s="27"/>
      <c r="D12" s="914"/>
      <c r="E12" s="915"/>
      <c r="F12" s="915"/>
      <c r="G12" s="915"/>
      <c r="H12" s="915"/>
      <c r="I12" s="915"/>
      <c r="J12" s="916"/>
      <c r="K12" s="28"/>
    </row>
    <row r="13" spans="1:26">
      <c r="B13" s="20"/>
      <c r="C13" s="23" t="s">
        <v>867</v>
      </c>
      <c r="D13" s="24"/>
      <c r="E13" s="24"/>
      <c r="F13" s="24"/>
      <c r="G13" s="24"/>
      <c r="H13" s="24"/>
      <c r="I13" s="24"/>
      <c r="J13" s="24"/>
      <c r="K13" s="21"/>
    </row>
    <row r="14" spans="1:26" s="13" customFormat="1">
      <c r="B14" s="26"/>
      <c r="C14" s="27"/>
      <c r="D14" s="914"/>
      <c r="E14" s="915"/>
      <c r="F14" s="915"/>
      <c r="G14" s="915"/>
      <c r="H14" s="915"/>
      <c r="I14" s="915"/>
      <c r="J14" s="916"/>
      <c r="K14" s="28"/>
    </row>
    <row r="15" spans="1:26" s="13" customFormat="1">
      <c r="B15" s="26"/>
      <c r="C15" s="27"/>
      <c r="D15" s="914"/>
      <c r="E15" s="915"/>
      <c r="F15" s="915"/>
      <c r="G15" s="915"/>
      <c r="H15" s="915"/>
      <c r="I15" s="915"/>
      <c r="J15" s="916"/>
      <c r="K15" s="28"/>
    </row>
    <row r="16" spans="1:26" s="13" customFormat="1">
      <c r="B16" s="26"/>
      <c r="C16" s="27"/>
      <c r="D16" s="914"/>
      <c r="E16" s="915"/>
      <c r="F16" s="915"/>
      <c r="G16" s="915"/>
      <c r="H16" s="915"/>
      <c r="I16" s="915"/>
      <c r="J16" s="916"/>
      <c r="K16" s="28"/>
    </row>
    <row r="17" spans="2:11">
      <c r="B17" s="20"/>
      <c r="C17" s="23" t="s">
        <v>868</v>
      </c>
      <c r="D17" s="24"/>
      <c r="E17" s="24"/>
      <c r="F17" s="24"/>
      <c r="G17" s="24"/>
      <c r="H17" s="24"/>
      <c r="I17" s="24"/>
      <c r="J17" s="24"/>
      <c r="K17" s="21"/>
    </row>
    <row r="18" spans="2:11" s="13" customFormat="1">
      <c r="B18" s="26"/>
      <c r="C18" s="27"/>
      <c r="D18" s="914"/>
      <c r="E18" s="915"/>
      <c r="F18" s="915"/>
      <c r="G18" s="915"/>
      <c r="H18" s="915"/>
      <c r="I18" s="915"/>
      <c r="J18" s="916"/>
      <c r="K18" s="28"/>
    </row>
    <row r="19" spans="2:11" s="13" customFormat="1">
      <c r="B19" s="26"/>
      <c r="C19" s="27"/>
      <c r="D19" s="914"/>
      <c r="E19" s="915"/>
      <c r="F19" s="915"/>
      <c r="G19" s="915"/>
      <c r="H19" s="915"/>
      <c r="I19" s="915"/>
      <c r="J19" s="916"/>
      <c r="K19" s="28"/>
    </row>
    <row r="20" spans="2:11" s="13" customFormat="1">
      <c r="B20" s="26"/>
      <c r="C20" s="27"/>
      <c r="D20" s="914"/>
      <c r="E20" s="915"/>
      <c r="F20" s="915"/>
      <c r="G20" s="915"/>
      <c r="H20" s="915"/>
      <c r="I20" s="915"/>
      <c r="J20" s="916"/>
      <c r="K20" s="28"/>
    </row>
    <row r="21" spans="2:11">
      <c r="B21" s="20"/>
      <c r="C21" s="23" t="s">
        <v>869</v>
      </c>
      <c r="D21" s="24"/>
      <c r="E21" s="24"/>
      <c r="F21" s="24"/>
      <c r="G21" s="24"/>
      <c r="H21" s="24"/>
      <c r="I21" s="24"/>
      <c r="J21" s="24"/>
      <c r="K21" s="21"/>
    </row>
    <row r="22" spans="2:11" s="13" customFormat="1">
      <c r="B22" s="26"/>
      <c r="C22" s="27"/>
      <c r="D22" s="914"/>
      <c r="E22" s="915"/>
      <c r="F22" s="915"/>
      <c r="G22" s="915"/>
      <c r="H22" s="915"/>
      <c r="I22" s="915"/>
      <c r="J22" s="916"/>
      <c r="K22" s="28"/>
    </row>
    <row r="23" spans="2:11" s="13" customFormat="1">
      <c r="B23" s="26"/>
      <c r="C23" s="27"/>
      <c r="D23" s="914"/>
      <c r="E23" s="915"/>
      <c r="F23" s="915"/>
      <c r="G23" s="915"/>
      <c r="H23" s="915"/>
      <c r="I23" s="915"/>
      <c r="J23" s="916"/>
      <c r="K23" s="28"/>
    </row>
    <row r="24" spans="2:11" s="13" customFormat="1">
      <c r="B24" s="26"/>
      <c r="C24" s="27"/>
      <c r="D24" s="914"/>
      <c r="E24" s="915"/>
      <c r="F24" s="915"/>
      <c r="G24" s="915"/>
      <c r="H24" s="915"/>
      <c r="I24" s="915"/>
      <c r="J24" s="916"/>
      <c r="K24" s="28"/>
    </row>
    <row r="25" spans="2:11">
      <c r="B25" s="29"/>
      <c r="C25" s="30"/>
      <c r="D25" s="30"/>
      <c r="E25" s="30"/>
      <c r="F25" s="30"/>
      <c r="G25" s="30"/>
      <c r="H25" s="30"/>
      <c r="I25" s="30"/>
      <c r="J25" s="30"/>
      <c r="K25" s="31"/>
    </row>
  </sheetData>
  <sheetProtection algorithmName="SHA-512" hashValue="RzXEWP75WHvHNyhIdO7IOLn75SW5Z+ImKdaNE1Q7BA0tcHqWNybHO21APmsFVAfL7USXvLn3qoec1pnrwTBhxg==" saltValue="/bL9VUPdxrqtrp3pJIb8vQ==" spinCount="100000" sheet="1" objects="1" scenarios="1"/>
  <customSheetViews>
    <customSheetView guid="{3C65655F-F5CB-4AFF-9FBB-FFE0704F7A17}" scale="90">
      <selection activeCell="K18" sqref="K18"/>
      <pageMargins left="0.7" right="0.7" top="0.75" bottom="0.75" header="0.3" footer="0.3"/>
      <pageSetup paperSize="9" scale="84" orientation="portrait"/>
    </customSheetView>
  </customSheetViews>
  <mergeCells count="17">
    <mergeCell ref="D23:J23"/>
    <mergeCell ref="D24:J24"/>
    <mergeCell ref="D16:J16"/>
    <mergeCell ref="D18:J18"/>
    <mergeCell ref="D19:J19"/>
    <mergeCell ref="D20:J20"/>
    <mergeCell ref="D22:J22"/>
    <mergeCell ref="D10:J10"/>
    <mergeCell ref="D11:J11"/>
    <mergeCell ref="D12:J12"/>
    <mergeCell ref="D14:J14"/>
    <mergeCell ref="D15:J15"/>
    <mergeCell ref="B2:C2"/>
    <mergeCell ref="D4:J4"/>
    <mergeCell ref="D6:J6"/>
    <mergeCell ref="D7:J7"/>
    <mergeCell ref="D8:J8"/>
  </mergeCells>
  <hyperlinks>
    <hyperlink ref="B2" location="Atividade!A1" display="&lt; Voltar ao ínicio" xr:uid="{00000000-0004-0000-2500-000000000000}"/>
  </hyperlinks>
  <pageMargins left="0.25" right="0.25" top="0.75" bottom="0.75" header="0.3" footer="0.3"/>
  <pageSetup paperSize="9" scale="96" fitToHeight="0" orientation="portrait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AA340"/>
  <sheetViews>
    <sheetView topLeftCell="Y86" workbookViewId="0">
      <selection activeCell="AC95" sqref="AC95"/>
    </sheetView>
  </sheetViews>
  <sheetFormatPr defaultColWidth="9" defaultRowHeight="15"/>
  <cols>
    <col min="1" max="7" width="19.625" style="1" customWidth="1"/>
    <col min="8" max="8" width="22.125" style="1" customWidth="1"/>
    <col min="9" max="11" width="19.625" style="1" customWidth="1"/>
    <col min="12" max="12" width="31.375" style="1" customWidth="1"/>
    <col min="13" max="17" width="9" style="1"/>
    <col min="18" max="18" width="27.75" style="1" customWidth="1"/>
    <col min="19" max="19" width="45.25" style="1" customWidth="1"/>
    <col min="20" max="20" width="37.875" style="1" customWidth="1"/>
    <col min="21" max="21" width="45.25" style="1" customWidth="1"/>
    <col min="22" max="22" width="37.875" style="1" customWidth="1"/>
    <col min="23" max="23" width="12.625" style="1" customWidth="1"/>
    <col min="24" max="24" width="68.125" style="1" customWidth="1"/>
    <col min="25" max="25" width="25" style="1" customWidth="1"/>
    <col min="26" max="26" width="12.25" style="1" customWidth="1"/>
    <col min="27" max="27" width="39.75" style="1" customWidth="1"/>
    <col min="28" max="16384" width="9" style="1"/>
  </cols>
  <sheetData>
    <row r="1" spans="1:27">
      <c r="A1" s="2" t="s">
        <v>870</v>
      </c>
      <c r="B1" s="2"/>
      <c r="C1" s="2"/>
      <c r="D1" s="1" t="s">
        <v>871</v>
      </c>
      <c r="F1" s="1" t="s">
        <v>872</v>
      </c>
      <c r="G1" s="1">
        <f>_xlfn.DAYS(DATE(Atividade!I3,12,31),DATE((Atividade!I3-1),12,31))</f>
        <v>365</v>
      </c>
      <c r="H1" s="1" t="s">
        <v>873</v>
      </c>
      <c r="I1" s="1">
        <f>G1*24</f>
        <v>8760</v>
      </c>
    </row>
    <row r="3" spans="1:27">
      <c r="A3" s="2" t="s">
        <v>874</v>
      </c>
      <c r="B3" s="2" t="s">
        <v>875</v>
      </c>
      <c r="C3" s="2" t="s">
        <v>876</v>
      </c>
    </row>
    <row r="4" spans="1:27">
      <c r="M4" s="917" t="s">
        <v>877</v>
      </c>
      <c r="N4" s="917"/>
      <c r="O4" s="917"/>
      <c r="P4" s="917"/>
      <c r="S4" t="s">
        <v>878</v>
      </c>
      <c r="T4" t="s">
        <v>878</v>
      </c>
      <c r="U4" t="s">
        <v>182</v>
      </c>
      <c r="V4" t="s">
        <v>182</v>
      </c>
      <c r="W4" s="1" t="s">
        <v>182</v>
      </c>
    </row>
    <row r="5" spans="1:27" ht="30">
      <c r="A5" s="3" t="s">
        <v>879</v>
      </c>
      <c r="B5" s="3"/>
      <c r="C5" s="3"/>
      <c r="D5" s="3" t="s">
        <v>880</v>
      </c>
      <c r="E5" s="3" t="s">
        <v>314</v>
      </c>
      <c r="F5" s="3" t="s">
        <v>881</v>
      </c>
      <c r="G5" s="3" t="s">
        <v>882</v>
      </c>
      <c r="H5" s="3" t="s">
        <v>883</v>
      </c>
      <c r="I5" s="3" t="s">
        <v>884</v>
      </c>
      <c r="J5" s="2" t="s">
        <v>885</v>
      </c>
      <c r="K5" s="2" t="s">
        <v>886</v>
      </c>
      <c r="L5" s="2" t="s">
        <v>521</v>
      </c>
      <c r="M5" s="1" t="s">
        <v>887</v>
      </c>
      <c r="N5" s="1" t="s">
        <v>469</v>
      </c>
      <c r="O5" s="1" t="s">
        <v>470</v>
      </c>
      <c r="P5" s="1" t="s">
        <v>471</v>
      </c>
      <c r="R5" s="1" t="s">
        <v>888</v>
      </c>
      <c r="S5" s="4" t="s">
        <v>889</v>
      </c>
      <c r="T5" s="4" t="s">
        <v>875</v>
      </c>
      <c r="U5" s="4" t="s">
        <v>876</v>
      </c>
      <c r="V5" s="4" t="s">
        <v>890</v>
      </c>
      <c r="W5" s="1" t="s">
        <v>891</v>
      </c>
      <c r="X5" s="1" t="s">
        <v>892</v>
      </c>
      <c r="Y5" s="1" t="s">
        <v>893</v>
      </c>
      <c r="Z5" s="1" t="s">
        <v>894</v>
      </c>
      <c r="AA5" s="1" t="s">
        <v>895</v>
      </c>
    </row>
    <row r="6" spans="1:27">
      <c r="A6" s="1" t="s">
        <v>214</v>
      </c>
      <c r="B6" s="1" t="s">
        <v>214</v>
      </c>
      <c r="C6" s="1" t="s">
        <v>214</v>
      </c>
      <c r="D6" s="1" t="s">
        <v>214</v>
      </c>
      <c r="E6" s="1" t="s">
        <v>214</v>
      </c>
      <c r="F6" s="1" t="s">
        <v>214</v>
      </c>
      <c r="G6" s="5" t="s">
        <v>214</v>
      </c>
      <c r="H6" s="1" t="s">
        <v>214</v>
      </c>
      <c r="I6" s="1" t="s">
        <v>214</v>
      </c>
      <c r="J6" s="1" t="s">
        <v>214</v>
      </c>
      <c r="K6" s="1" t="s">
        <v>214</v>
      </c>
      <c r="L6" s="1" t="s">
        <v>501</v>
      </c>
      <c r="M6" s="1">
        <v>0.17</v>
      </c>
      <c r="N6" s="1">
        <v>0.11700000000000001</v>
      </c>
      <c r="O6" s="1">
        <v>1200</v>
      </c>
      <c r="P6" s="1">
        <v>2100</v>
      </c>
      <c r="R6" s="1" t="s">
        <v>214</v>
      </c>
      <c r="S6" s="6" t="s">
        <v>214</v>
      </c>
      <c r="T6" s="6" t="s">
        <v>214</v>
      </c>
      <c r="U6" s="6" t="s">
        <v>214</v>
      </c>
      <c r="V6" s="6" t="s">
        <v>214</v>
      </c>
      <c r="W6" s="6" t="s">
        <v>214</v>
      </c>
      <c r="X6" s="6" t="s">
        <v>214</v>
      </c>
      <c r="Y6" s="6" t="s">
        <v>214</v>
      </c>
      <c r="Z6" s="6" t="s">
        <v>214</v>
      </c>
      <c r="AA6" s="6" t="s">
        <v>214</v>
      </c>
    </row>
    <row r="7" spans="1:27">
      <c r="A7" s="1" t="s">
        <v>896</v>
      </c>
      <c r="B7" s="1" t="s">
        <v>897</v>
      </c>
      <c r="C7" s="1" t="s">
        <v>898</v>
      </c>
      <c r="D7" s="1" t="s">
        <v>899</v>
      </c>
      <c r="E7" s="1" t="s">
        <v>900</v>
      </c>
      <c r="F7" s="1" t="s">
        <v>901</v>
      </c>
      <c r="G7" s="5" t="s">
        <v>902</v>
      </c>
      <c r="H7" s="1" t="s">
        <v>903</v>
      </c>
      <c r="I7" s="1" t="s">
        <v>433</v>
      </c>
      <c r="J7" s="1" t="s">
        <v>904</v>
      </c>
      <c r="K7" s="1" t="s">
        <v>905</v>
      </c>
      <c r="L7" s="1" t="s">
        <v>502</v>
      </c>
      <c r="M7" s="1">
        <v>0.22</v>
      </c>
      <c r="N7" s="1">
        <v>0.11700000000000001</v>
      </c>
      <c r="O7" s="1">
        <v>900</v>
      </c>
      <c r="P7" s="1">
        <v>2100</v>
      </c>
      <c r="R7" s="1" t="s">
        <v>317</v>
      </c>
      <c r="S7" s="6" t="s">
        <v>906</v>
      </c>
      <c r="T7" s="6" t="s">
        <v>906</v>
      </c>
      <c r="U7" s="6" t="s">
        <v>907</v>
      </c>
      <c r="V7" s="6" t="s">
        <v>908</v>
      </c>
      <c r="W7" s="1" t="s">
        <v>909</v>
      </c>
      <c r="X7" s="7" t="s">
        <v>910</v>
      </c>
      <c r="Y7" s="7" t="s">
        <v>911</v>
      </c>
      <c r="Z7" s="7" t="s">
        <v>912</v>
      </c>
      <c r="AA7" s="7" t="s">
        <v>913</v>
      </c>
    </row>
    <row r="8" spans="1:27">
      <c r="A8" s="8" t="s">
        <v>914</v>
      </c>
      <c r="B8" s="1" t="s">
        <v>915</v>
      </c>
      <c r="C8" s="1" t="s">
        <v>916</v>
      </c>
      <c r="D8" s="1" t="s">
        <v>917</v>
      </c>
      <c r="E8" s="1" t="s">
        <v>918</v>
      </c>
      <c r="F8" s="1" t="s">
        <v>919</v>
      </c>
      <c r="G8" s="9">
        <v>0.03</v>
      </c>
      <c r="H8" s="1" t="s">
        <v>920</v>
      </c>
      <c r="I8" s="1" t="s">
        <v>921</v>
      </c>
      <c r="J8" s="1" t="s">
        <v>922</v>
      </c>
      <c r="K8" s="1" t="s">
        <v>923</v>
      </c>
      <c r="L8" s="1" t="s">
        <v>503</v>
      </c>
      <c r="M8" s="1">
        <v>0.17</v>
      </c>
      <c r="N8" s="1">
        <v>0.11700000000000001</v>
      </c>
      <c r="O8" s="1">
        <v>1200</v>
      </c>
      <c r="P8" s="1">
        <v>2100</v>
      </c>
      <c r="R8" s="1" t="s">
        <v>924</v>
      </c>
      <c r="S8" s="6" t="s">
        <v>925</v>
      </c>
      <c r="T8" s="6" t="s">
        <v>925</v>
      </c>
      <c r="U8" s="6" t="s">
        <v>926</v>
      </c>
      <c r="V8" s="6" t="s">
        <v>927</v>
      </c>
      <c r="W8" s="1" t="s">
        <v>928</v>
      </c>
      <c r="X8" s="7" t="s">
        <v>929</v>
      </c>
      <c r="Y8" s="7" t="s">
        <v>930</v>
      </c>
      <c r="Z8" s="7" t="s">
        <v>912</v>
      </c>
      <c r="AA8" s="7" t="s">
        <v>913</v>
      </c>
    </row>
    <row r="9" spans="1:27">
      <c r="A9" s="1" t="s">
        <v>931</v>
      </c>
      <c r="B9" s="1" t="s">
        <v>932</v>
      </c>
      <c r="C9" s="1" t="s">
        <v>907</v>
      </c>
      <c r="D9" s="8" t="s">
        <v>933</v>
      </c>
      <c r="E9" s="1" t="s">
        <v>934</v>
      </c>
      <c r="F9" s="1" t="s">
        <v>935</v>
      </c>
      <c r="G9" s="9">
        <v>0.06</v>
      </c>
      <c r="H9" s="1" t="s">
        <v>936</v>
      </c>
      <c r="I9" s="1" t="s">
        <v>421</v>
      </c>
      <c r="J9" s="1" t="s">
        <v>937</v>
      </c>
      <c r="K9" s="1" t="s">
        <v>938</v>
      </c>
      <c r="L9" s="1" t="s">
        <v>504</v>
      </c>
      <c r="M9" s="1">
        <v>0.22</v>
      </c>
      <c r="N9" s="1">
        <v>0.11700000000000001</v>
      </c>
      <c r="O9" s="1">
        <v>900</v>
      </c>
      <c r="P9" s="1">
        <v>2100</v>
      </c>
      <c r="R9" s="1" t="s">
        <v>939</v>
      </c>
      <c r="S9" s="6" t="s">
        <v>940</v>
      </c>
      <c r="T9" s="6" t="s">
        <v>940</v>
      </c>
      <c r="U9" s="6" t="s">
        <v>908</v>
      </c>
      <c r="V9" s="6" t="s">
        <v>751</v>
      </c>
      <c r="W9" s="1" t="s">
        <v>941</v>
      </c>
      <c r="X9" s="7" t="s">
        <v>942</v>
      </c>
      <c r="Y9" s="7" t="s">
        <v>943</v>
      </c>
      <c r="Z9" s="7" t="s">
        <v>912</v>
      </c>
      <c r="AA9" s="7" t="s">
        <v>913</v>
      </c>
    </row>
    <row r="10" spans="1:27">
      <c r="A10" s="1" t="s">
        <v>944</v>
      </c>
      <c r="B10" s="1" t="s">
        <v>945</v>
      </c>
      <c r="C10" s="1" t="s">
        <v>946</v>
      </c>
      <c r="D10" s="1" t="s">
        <v>442</v>
      </c>
      <c r="E10" s="1" t="s">
        <v>935</v>
      </c>
      <c r="F10" s="1" t="s">
        <v>947</v>
      </c>
      <c r="G10" s="9">
        <v>0.08</v>
      </c>
      <c r="H10" s="1" t="s">
        <v>948</v>
      </c>
      <c r="I10" s="1" t="s">
        <v>949</v>
      </c>
      <c r="J10" s="1" t="s">
        <v>950</v>
      </c>
      <c r="K10" s="1" t="s">
        <v>951</v>
      </c>
      <c r="L10" s="1" t="s">
        <v>505</v>
      </c>
      <c r="M10" s="1">
        <v>0.17</v>
      </c>
      <c r="N10" s="1">
        <v>0.11700000000000001</v>
      </c>
      <c r="O10" s="1">
        <v>1200</v>
      </c>
      <c r="P10" s="1">
        <v>2100</v>
      </c>
      <c r="R10" s="1" t="s">
        <v>952</v>
      </c>
      <c r="S10" s="6" t="s">
        <v>953</v>
      </c>
      <c r="T10" s="6" t="s">
        <v>954</v>
      </c>
      <c r="U10" s="6" t="s">
        <v>751</v>
      </c>
      <c r="V10" s="6" t="s">
        <v>955</v>
      </c>
      <c r="X10" s="7" t="s">
        <v>956</v>
      </c>
      <c r="Y10" s="7" t="s">
        <v>957</v>
      </c>
      <c r="Z10" s="7" t="s">
        <v>912</v>
      </c>
      <c r="AA10" s="7" t="s">
        <v>913</v>
      </c>
    </row>
    <row r="11" spans="1:27">
      <c r="A11" s="1" t="s">
        <v>958</v>
      </c>
      <c r="B11" s="1" t="s">
        <v>908</v>
      </c>
      <c r="C11" s="1" t="s">
        <v>926</v>
      </c>
      <c r="E11" s="1" t="s">
        <v>947</v>
      </c>
      <c r="F11" s="1" t="s">
        <v>317</v>
      </c>
      <c r="G11" s="9">
        <v>0.11</v>
      </c>
      <c r="H11" s="1" t="s">
        <v>959</v>
      </c>
      <c r="I11" s="1" t="s">
        <v>960</v>
      </c>
      <c r="K11" s="1" t="s">
        <v>961</v>
      </c>
      <c r="L11" s="1" t="s">
        <v>506</v>
      </c>
      <c r="M11" s="1">
        <v>0.54</v>
      </c>
      <c r="N11" s="1">
        <v>0.11700000000000001</v>
      </c>
      <c r="O11" s="1">
        <v>1800</v>
      </c>
      <c r="P11" s="1">
        <v>4700</v>
      </c>
      <c r="R11" s="1" t="s">
        <v>962</v>
      </c>
      <c r="S11" s="6" t="s">
        <v>963</v>
      </c>
      <c r="T11" s="6" t="s">
        <v>964</v>
      </c>
      <c r="U11" s="6" t="s">
        <v>955</v>
      </c>
      <c r="V11" s="6" t="s">
        <v>965</v>
      </c>
      <c r="X11" s="7" t="s">
        <v>966</v>
      </c>
      <c r="Y11" s="7" t="s">
        <v>967</v>
      </c>
      <c r="Z11" s="7" t="s">
        <v>912</v>
      </c>
      <c r="AA11" s="7" t="s">
        <v>913</v>
      </c>
    </row>
    <row r="12" spans="1:27" ht="28.5">
      <c r="A12" s="1" t="s">
        <v>968</v>
      </c>
      <c r="B12" s="1" t="s">
        <v>969</v>
      </c>
      <c r="C12" s="1" t="s">
        <v>963</v>
      </c>
      <c r="E12" s="1" t="s">
        <v>919</v>
      </c>
      <c r="F12" s="1" t="s">
        <v>442</v>
      </c>
      <c r="G12" s="9">
        <v>0.18</v>
      </c>
      <c r="H12" s="1" t="s">
        <v>970</v>
      </c>
      <c r="I12" s="1" t="s">
        <v>971</v>
      </c>
      <c r="K12" s="1" t="s">
        <v>972</v>
      </c>
      <c r="L12" s="1" t="s">
        <v>507</v>
      </c>
      <c r="M12" s="1">
        <v>0.54</v>
      </c>
      <c r="N12" s="1">
        <v>0.11700000000000001</v>
      </c>
      <c r="O12" s="1">
        <v>1800</v>
      </c>
      <c r="P12" s="1">
        <v>4700</v>
      </c>
      <c r="R12" s="1" t="s">
        <v>321</v>
      </c>
      <c r="S12" s="6" t="s">
        <v>973</v>
      </c>
      <c r="T12" s="6" t="s">
        <v>974</v>
      </c>
      <c r="U12" s="6" t="s">
        <v>975</v>
      </c>
      <c r="V12" s="6" t="s">
        <v>403</v>
      </c>
      <c r="X12" s="7" t="s">
        <v>976</v>
      </c>
      <c r="Y12" s="7" t="s">
        <v>977</v>
      </c>
      <c r="Z12" s="7" t="s">
        <v>924</v>
      </c>
      <c r="AA12" s="7" t="s">
        <v>978</v>
      </c>
    </row>
    <row r="13" spans="1:27" ht="28.5">
      <c r="A13" s="1" t="s">
        <v>979</v>
      </c>
      <c r="B13" s="1" t="s">
        <v>974</v>
      </c>
      <c r="C13" s="1" t="s">
        <v>980</v>
      </c>
      <c r="E13" s="1" t="s">
        <v>317</v>
      </c>
      <c r="G13" s="9">
        <v>0.21</v>
      </c>
      <c r="H13" s="1" t="s">
        <v>981</v>
      </c>
      <c r="I13" s="1" t="s">
        <v>982</v>
      </c>
      <c r="K13" s="1" t="s">
        <v>442</v>
      </c>
      <c r="L13" s="1" t="s">
        <v>508</v>
      </c>
      <c r="M13" s="1">
        <v>0.54</v>
      </c>
      <c r="N13" s="1">
        <v>0.11700000000000001</v>
      </c>
      <c r="O13" s="1">
        <v>1800</v>
      </c>
      <c r="P13" s="1">
        <v>4700</v>
      </c>
      <c r="R13" s="1" t="s">
        <v>983</v>
      </c>
      <c r="S13" s="6" t="s">
        <v>984</v>
      </c>
      <c r="T13" s="6" t="s">
        <v>985</v>
      </c>
      <c r="U13" s="6" t="s">
        <v>965</v>
      </c>
      <c r="V13" s="6" t="s">
        <v>986</v>
      </c>
      <c r="X13" s="7" t="s">
        <v>987</v>
      </c>
      <c r="Y13" s="7" t="s">
        <v>988</v>
      </c>
      <c r="Z13" s="7" t="s">
        <v>924</v>
      </c>
      <c r="AA13" s="7" t="s">
        <v>978</v>
      </c>
    </row>
    <row r="14" spans="1:27" ht="28.5">
      <c r="A14" s="1" t="s">
        <v>989</v>
      </c>
      <c r="B14" s="1" t="s">
        <v>990</v>
      </c>
      <c r="C14" s="1" t="s">
        <v>991</v>
      </c>
      <c r="E14" s="1" t="s">
        <v>992</v>
      </c>
      <c r="H14" s="1" t="s">
        <v>993</v>
      </c>
      <c r="I14" s="1" t="s">
        <v>994</v>
      </c>
      <c r="L14" s="1" t="s">
        <v>509</v>
      </c>
      <c r="M14" s="1">
        <v>0.54</v>
      </c>
      <c r="N14" s="1">
        <v>0.11700000000000001</v>
      </c>
      <c r="O14" s="1">
        <v>1800</v>
      </c>
      <c r="P14" s="1">
        <v>4700</v>
      </c>
      <c r="R14" s="1" t="s">
        <v>995</v>
      </c>
      <c r="S14" s="6" t="s">
        <v>996</v>
      </c>
      <c r="T14" s="6" t="s">
        <v>996</v>
      </c>
      <c r="U14" s="6" t="s">
        <v>403</v>
      </c>
      <c r="V14" s="6" t="s">
        <v>997</v>
      </c>
      <c r="X14" s="7" t="s">
        <v>998</v>
      </c>
      <c r="Y14" s="7" t="s">
        <v>999</v>
      </c>
      <c r="Z14" s="7" t="s">
        <v>924</v>
      </c>
      <c r="AA14" s="7" t="s">
        <v>978</v>
      </c>
    </row>
    <row r="15" spans="1:27" ht="28.5">
      <c r="A15" s="1" t="s">
        <v>442</v>
      </c>
      <c r="B15" s="1" t="s">
        <v>1000</v>
      </c>
      <c r="C15" s="1" t="s">
        <v>908</v>
      </c>
      <c r="E15" s="1" t="s">
        <v>442</v>
      </c>
      <c r="H15" s="1" t="s">
        <v>1001</v>
      </c>
      <c r="I15" s="1" t="s">
        <v>1002</v>
      </c>
      <c r="L15" s="1" t="s">
        <v>510</v>
      </c>
      <c r="M15" s="1">
        <v>1.7000000000000001E-2</v>
      </c>
      <c r="N15" s="1">
        <v>1.17E-2</v>
      </c>
      <c r="O15" s="1">
        <v>120</v>
      </c>
      <c r="P15" s="1">
        <v>210</v>
      </c>
      <c r="R15" s="1" t="s">
        <v>1003</v>
      </c>
      <c r="S15" s="6" t="s">
        <v>1004</v>
      </c>
      <c r="T15" s="6" t="s">
        <v>1005</v>
      </c>
      <c r="U15" s="6" t="s">
        <v>1006</v>
      </c>
      <c r="V15" s="6" t="s">
        <v>1006</v>
      </c>
      <c r="X15" s="7" t="s">
        <v>1007</v>
      </c>
      <c r="Y15" s="7" t="s">
        <v>1008</v>
      </c>
      <c r="Z15" s="7" t="s">
        <v>912</v>
      </c>
      <c r="AA15" s="7" t="s">
        <v>1009</v>
      </c>
    </row>
    <row r="16" spans="1:27" ht="28.5">
      <c r="B16" s="1" t="s">
        <v>1010</v>
      </c>
      <c r="C16" s="1" t="s">
        <v>1011</v>
      </c>
      <c r="H16" s="1" t="s">
        <v>1012</v>
      </c>
      <c r="I16" s="1" t="s">
        <v>1013</v>
      </c>
      <c r="S16" s="6" t="s">
        <v>1014</v>
      </c>
      <c r="T16" s="6" t="s">
        <v>1015</v>
      </c>
      <c r="U16" s="6" t="s">
        <v>1016</v>
      </c>
      <c r="V16" s="6" t="s">
        <v>1017</v>
      </c>
      <c r="X16" s="7" t="s">
        <v>1018</v>
      </c>
      <c r="Y16" s="7" t="s">
        <v>1019</v>
      </c>
      <c r="Z16" s="7" t="s">
        <v>1020</v>
      </c>
      <c r="AA16" s="7" t="s">
        <v>1009</v>
      </c>
    </row>
    <row r="17" spans="1:27" ht="28.5">
      <c r="B17" s="1" t="s">
        <v>1021</v>
      </c>
      <c r="C17" s="1" t="s">
        <v>1022</v>
      </c>
      <c r="H17" s="1" t="s">
        <v>1023</v>
      </c>
      <c r="I17" s="1" t="s">
        <v>442</v>
      </c>
      <c r="S17" s="6" t="s">
        <v>1024</v>
      </c>
      <c r="T17" s="6" t="s">
        <v>1025</v>
      </c>
      <c r="U17" s="6" t="s">
        <v>1026</v>
      </c>
      <c r="V17" s="6" t="s">
        <v>1016</v>
      </c>
      <c r="X17" s="7" t="s">
        <v>1027</v>
      </c>
      <c r="Y17" s="7" t="s">
        <v>1028</v>
      </c>
      <c r="Z17" s="7" t="s">
        <v>924</v>
      </c>
      <c r="AA17" s="7" t="s">
        <v>978</v>
      </c>
    </row>
    <row r="18" spans="1:27" ht="30">
      <c r="B18" s="1" t="s">
        <v>1029</v>
      </c>
      <c r="C18" s="1" t="s">
        <v>1030</v>
      </c>
      <c r="H18" s="1" t="s">
        <v>1031</v>
      </c>
      <c r="R18" s="10" t="s">
        <v>1032</v>
      </c>
      <c r="S18" s="6" t="s">
        <v>1033</v>
      </c>
      <c r="T18" s="6" t="s">
        <v>1034</v>
      </c>
      <c r="U18" s="6" t="s">
        <v>404</v>
      </c>
      <c r="V18" s="6" t="s">
        <v>1035</v>
      </c>
      <c r="X18" s="7" t="s">
        <v>1036</v>
      </c>
      <c r="Y18" s="7" t="s">
        <v>1037</v>
      </c>
      <c r="Z18" s="7" t="s">
        <v>952</v>
      </c>
      <c r="AA18" s="7" t="s">
        <v>1038</v>
      </c>
    </row>
    <row r="19" spans="1:27" ht="28.5">
      <c r="B19" s="1" t="s">
        <v>1039</v>
      </c>
      <c r="C19" s="1" t="s">
        <v>1040</v>
      </c>
      <c r="H19" s="1" t="s">
        <v>1041</v>
      </c>
      <c r="R19" s="1" t="s">
        <v>214</v>
      </c>
      <c r="S19" s="6" t="s">
        <v>1042</v>
      </c>
      <c r="T19" s="6" t="s">
        <v>1043</v>
      </c>
      <c r="U19" s="6" t="s">
        <v>410</v>
      </c>
      <c r="V19" s="6" t="s">
        <v>404</v>
      </c>
      <c r="Y19" s="7" t="s">
        <v>1044</v>
      </c>
      <c r="Z19" s="7" t="s">
        <v>952</v>
      </c>
      <c r="AA19" s="7" t="s">
        <v>1038</v>
      </c>
    </row>
    <row r="20" spans="1:27" ht="28.5">
      <c r="B20" s="1" t="s">
        <v>1045</v>
      </c>
      <c r="C20" s="1" t="s">
        <v>1046</v>
      </c>
      <c r="H20" s="1" t="s">
        <v>1047</v>
      </c>
      <c r="R20" s="1" t="s">
        <v>424</v>
      </c>
      <c r="S20" s="6" t="s">
        <v>1048</v>
      </c>
      <c r="T20" s="6" t="s">
        <v>1049</v>
      </c>
      <c r="U20" s="6" t="s">
        <v>1050</v>
      </c>
      <c r="V20" s="6" t="s">
        <v>1051</v>
      </c>
      <c r="Y20" s="7" t="s">
        <v>1052</v>
      </c>
      <c r="Z20" s="7" t="s">
        <v>952</v>
      </c>
      <c r="AA20" s="7" t="s">
        <v>1038</v>
      </c>
    </row>
    <row r="21" spans="1:27" ht="42.75">
      <c r="B21" s="1" t="s">
        <v>1053</v>
      </c>
      <c r="C21" s="1" t="s">
        <v>1054</v>
      </c>
      <c r="H21" s="1" t="s">
        <v>1055</v>
      </c>
      <c r="R21" s="1" t="s">
        <v>423</v>
      </c>
      <c r="S21" s="6" t="s">
        <v>1056</v>
      </c>
      <c r="T21" s="6" t="s">
        <v>1057</v>
      </c>
      <c r="U21" s="6" t="s">
        <v>1058</v>
      </c>
      <c r="V21" s="6" t="s">
        <v>410</v>
      </c>
      <c r="Y21" s="7" t="s">
        <v>1059</v>
      </c>
      <c r="Z21" s="7" t="s">
        <v>317</v>
      </c>
      <c r="AA21" s="7" t="s">
        <v>1060</v>
      </c>
    </row>
    <row r="22" spans="1:27" ht="28.5">
      <c r="B22" s="1" t="s">
        <v>1061</v>
      </c>
      <c r="C22" s="1" t="s">
        <v>1062</v>
      </c>
      <c r="H22" s="1" t="s">
        <v>1063</v>
      </c>
      <c r="S22" s="6" t="s">
        <v>1064</v>
      </c>
      <c r="T22" s="6" t="s">
        <v>1065</v>
      </c>
      <c r="U22" s="6" t="s">
        <v>1066</v>
      </c>
      <c r="V22" s="6" t="s">
        <v>1067</v>
      </c>
      <c r="Y22" s="7" t="s">
        <v>1068</v>
      </c>
      <c r="Z22" s="7" t="s">
        <v>952</v>
      </c>
      <c r="AA22" s="7" t="s">
        <v>1038</v>
      </c>
    </row>
    <row r="23" spans="1:27" ht="28.5">
      <c r="B23" s="1" t="s">
        <v>1069</v>
      </c>
      <c r="C23" s="1" t="s">
        <v>1070</v>
      </c>
      <c r="H23" s="1" t="s">
        <v>1071</v>
      </c>
      <c r="S23" s="6" t="s">
        <v>1072</v>
      </c>
      <c r="T23" s="6" t="s">
        <v>1073</v>
      </c>
      <c r="U23" s="6" t="s">
        <v>1074</v>
      </c>
      <c r="V23" s="6" t="s">
        <v>1058</v>
      </c>
      <c r="Y23" s="7" t="s">
        <v>1075</v>
      </c>
      <c r="Z23" s="7" t="s">
        <v>952</v>
      </c>
      <c r="AA23" s="7" t="s">
        <v>1038</v>
      </c>
    </row>
    <row r="24" spans="1:27" ht="28.5">
      <c r="B24" s="1" t="s">
        <v>1076</v>
      </c>
      <c r="C24" s="1" t="s">
        <v>1077</v>
      </c>
      <c r="H24" s="1" t="s">
        <v>1078</v>
      </c>
      <c r="S24" s="6" t="s">
        <v>1079</v>
      </c>
      <c r="T24" s="6" t="s">
        <v>1080</v>
      </c>
      <c r="U24" s="6" t="s">
        <v>1081</v>
      </c>
      <c r="V24" s="6" t="s">
        <v>1066</v>
      </c>
      <c r="Y24" s="7" t="s">
        <v>1082</v>
      </c>
      <c r="Z24" s="7" t="s">
        <v>952</v>
      </c>
      <c r="AA24" s="7" t="s">
        <v>1038</v>
      </c>
    </row>
    <row r="25" spans="1:27" ht="28.5">
      <c r="B25" s="1" t="s">
        <v>1083</v>
      </c>
      <c r="C25" s="1" t="s">
        <v>1084</v>
      </c>
      <c r="H25" s="1" t="s">
        <v>1085</v>
      </c>
      <c r="S25" s="6" t="s">
        <v>1086</v>
      </c>
      <c r="T25" s="6" t="s">
        <v>1087</v>
      </c>
      <c r="U25" s="6" t="s">
        <v>1088</v>
      </c>
      <c r="V25" s="6" t="s">
        <v>1074</v>
      </c>
      <c r="Y25" s="7" t="s">
        <v>1089</v>
      </c>
      <c r="Z25" s="7" t="s">
        <v>952</v>
      </c>
      <c r="AA25" s="7" t="s">
        <v>1038</v>
      </c>
    </row>
    <row r="26" spans="1:27" ht="28.5">
      <c r="B26" s="1" t="s">
        <v>1090</v>
      </c>
      <c r="C26" s="1" t="s">
        <v>1091</v>
      </c>
      <c r="H26" s="1" t="s">
        <v>1092</v>
      </c>
      <c r="S26" s="6" t="s">
        <v>1093</v>
      </c>
      <c r="T26" s="6" t="s">
        <v>1094</v>
      </c>
      <c r="U26" s="6" t="s">
        <v>408</v>
      </c>
      <c r="V26" s="6" t="s">
        <v>1095</v>
      </c>
      <c r="Y26" s="7" t="s">
        <v>1096</v>
      </c>
      <c r="Z26" s="7" t="s">
        <v>952</v>
      </c>
      <c r="AA26" s="7" t="s">
        <v>1038</v>
      </c>
    </row>
    <row r="27" spans="1:27" ht="28.5">
      <c r="B27" s="1" t="s">
        <v>1097</v>
      </c>
      <c r="C27" s="1" t="s">
        <v>1098</v>
      </c>
      <c r="H27" s="1" t="s">
        <v>1099</v>
      </c>
      <c r="S27" s="6" t="s">
        <v>1100</v>
      </c>
      <c r="T27" s="6" t="s">
        <v>1101</v>
      </c>
      <c r="U27" s="6" t="s">
        <v>1102</v>
      </c>
      <c r="V27" s="6" t="s">
        <v>1103</v>
      </c>
      <c r="Y27" s="7" t="s">
        <v>1104</v>
      </c>
      <c r="Z27" s="7" t="s">
        <v>952</v>
      </c>
      <c r="AA27" s="7" t="s">
        <v>1038</v>
      </c>
    </row>
    <row r="28" spans="1:27" ht="28.5">
      <c r="B28" s="1" t="s">
        <v>1105</v>
      </c>
      <c r="C28" s="1" t="s">
        <v>1106</v>
      </c>
      <c r="H28" s="1" t="s">
        <v>1107</v>
      </c>
      <c r="S28" s="6" t="s">
        <v>1108</v>
      </c>
      <c r="T28" s="6" t="s">
        <v>1109</v>
      </c>
      <c r="U28" s="6" t="s">
        <v>407</v>
      </c>
      <c r="V28" s="6" t="s">
        <v>1110</v>
      </c>
      <c r="Y28" s="7" t="s">
        <v>1111</v>
      </c>
      <c r="Z28" s="7" t="s">
        <v>952</v>
      </c>
      <c r="AA28" s="7" t="s">
        <v>1038</v>
      </c>
    </row>
    <row r="29" spans="1:27" ht="28.5">
      <c r="B29" s="1" t="s">
        <v>1112</v>
      </c>
      <c r="C29" s="1" t="s">
        <v>1113</v>
      </c>
      <c r="H29" s="1" t="s">
        <v>1114</v>
      </c>
      <c r="S29" s="6" t="s">
        <v>1113</v>
      </c>
      <c r="T29" s="6" t="s">
        <v>1115</v>
      </c>
      <c r="U29" s="6" t="s">
        <v>1116</v>
      </c>
      <c r="V29" s="6" t="s">
        <v>1117</v>
      </c>
      <c r="Y29" s="7" t="s">
        <v>1118</v>
      </c>
      <c r="Z29" s="7" t="s">
        <v>321</v>
      </c>
      <c r="AA29" s="7" t="s">
        <v>1119</v>
      </c>
    </row>
    <row r="30" spans="1:27" ht="28.5">
      <c r="B30" s="1" t="s">
        <v>1120</v>
      </c>
      <c r="C30" s="1" t="s">
        <v>1121</v>
      </c>
      <c r="H30" s="1" t="s">
        <v>1122</v>
      </c>
      <c r="S30" s="6" t="s">
        <v>1121</v>
      </c>
      <c r="T30" s="6" t="s">
        <v>1123</v>
      </c>
      <c r="U30" s="6" t="s">
        <v>1124</v>
      </c>
      <c r="V30" s="6" t="s">
        <v>408</v>
      </c>
      <c r="Y30" s="7" t="s">
        <v>1125</v>
      </c>
      <c r="Z30" s="7" t="s">
        <v>320</v>
      </c>
      <c r="AA30" s="7" t="s">
        <v>1126</v>
      </c>
    </row>
    <row r="31" spans="1:27" ht="28.5">
      <c r="B31" s="1" t="s">
        <v>1127</v>
      </c>
      <c r="C31" s="1" t="s">
        <v>1128</v>
      </c>
      <c r="H31" s="1" t="s">
        <v>1129</v>
      </c>
      <c r="S31" s="6" t="s">
        <v>1128</v>
      </c>
      <c r="T31" s="6" t="s">
        <v>1130</v>
      </c>
      <c r="U31" s="6" t="s">
        <v>1131</v>
      </c>
      <c r="V31" s="6" t="s">
        <v>1132</v>
      </c>
      <c r="Y31" s="7" t="s">
        <v>1133</v>
      </c>
      <c r="Z31" s="7" t="s">
        <v>321</v>
      </c>
      <c r="AA31" s="7" t="s">
        <v>1119</v>
      </c>
    </row>
    <row r="32" spans="1:27" ht="28.5">
      <c r="A32" s="11"/>
      <c r="B32" s="1" t="s">
        <v>1134</v>
      </c>
      <c r="C32" s="1" t="s">
        <v>1135</v>
      </c>
      <c r="H32" s="1" t="s">
        <v>1136</v>
      </c>
      <c r="S32" s="6" t="s">
        <v>1135</v>
      </c>
      <c r="T32" s="6" t="s">
        <v>1137</v>
      </c>
      <c r="U32" s="6" t="s">
        <v>395</v>
      </c>
      <c r="V32" s="6" t="s">
        <v>1138</v>
      </c>
      <c r="Y32" s="7" t="s">
        <v>1139</v>
      </c>
      <c r="Z32" s="7" t="s">
        <v>320</v>
      </c>
      <c r="AA32" s="7" t="s">
        <v>1126</v>
      </c>
    </row>
    <row r="33" spans="1:27" ht="28.5">
      <c r="B33" s="1" t="s">
        <v>1140</v>
      </c>
      <c r="C33" s="1" t="s">
        <v>1141</v>
      </c>
      <c r="H33" s="1" t="s">
        <v>1142</v>
      </c>
      <c r="S33" s="6" t="s">
        <v>1143</v>
      </c>
      <c r="T33" s="6" t="s">
        <v>1128</v>
      </c>
      <c r="U33" s="6" t="s">
        <v>1144</v>
      </c>
      <c r="V33" s="6" t="s">
        <v>407</v>
      </c>
      <c r="Y33" s="7" t="s">
        <v>1145</v>
      </c>
      <c r="Z33" s="7" t="s">
        <v>321</v>
      </c>
      <c r="AA33" s="7" t="s">
        <v>1119</v>
      </c>
    </row>
    <row r="34" spans="1:27" ht="28.5">
      <c r="A34" s="2"/>
      <c r="B34" s="1" t="s">
        <v>1146</v>
      </c>
      <c r="C34" s="1" t="s">
        <v>1147</v>
      </c>
      <c r="H34" s="1" t="s">
        <v>1148</v>
      </c>
      <c r="S34" s="6" t="s">
        <v>1147</v>
      </c>
      <c r="T34" s="6" t="s">
        <v>1149</v>
      </c>
      <c r="U34" s="6" t="s">
        <v>1150</v>
      </c>
      <c r="V34" s="6" t="s">
        <v>1116</v>
      </c>
      <c r="Y34" s="7" t="s">
        <v>1151</v>
      </c>
      <c r="Z34" s="7" t="s">
        <v>320</v>
      </c>
      <c r="AA34" s="7" t="s">
        <v>1126</v>
      </c>
    </row>
    <row r="35" spans="1:27" ht="28.5">
      <c r="B35" s="1" t="s">
        <v>1128</v>
      </c>
      <c r="C35" s="1" t="s">
        <v>751</v>
      </c>
      <c r="H35" s="1" t="s">
        <v>1152</v>
      </c>
      <c r="S35" s="6" t="s">
        <v>751</v>
      </c>
      <c r="T35" s="6" t="s">
        <v>927</v>
      </c>
      <c r="U35" s="6" t="s">
        <v>1153</v>
      </c>
      <c r="V35" s="6" t="s">
        <v>1131</v>
      </c>
      <c r="Y35" s="7" t="s">
        <v>1154</v>
      </c>
      <c r="Z35" s="7" t="s">
        <v>321</v>
      </c>
      <c r="AA35" s="7" t="s">
        <v>1119</v>
      </c>
    </row>
    <row r="36" spans="1:27" ht="28.5">
      <c r="A36" s="2"/>
      <c r="B36" s="1" t="s">
        <v>927</v>
      </c>
      <c r="C36" s="1" t="s">
        <v>955</v>
      </c>
      <c r="H36" s="1" t="s">
        <v>1155</v>
      </c>
      <c r="S36" s="6" t="s">
        <v>955</v>
      </c>
      <c r="T36" s="6" t="s">
        <v>1156</v>
      </c>
      <c r="U36" s="6" t="s">
        <v>1157</v>
      </c>
      <c r="V36" s="6" t="s">
        <v>1144</v>
      </c>
      <c r="Y36" s="7" t="s">
        <v>1158</v>
      </c>
      <c r="Z36" s="7" t="s">
        <v>320</v>
      </c>
      <c r="AA36" s="7" t="s">
        <v>1126</v>
      </c>
    </row>
    <row r="37" spans="1:27" ht="28.5">
      <c r="B37" s="1" t="s">
        <v>1156</v>
      </c>
      <c r="C37" s="1" t="s">
        <v>975</v>
      </c>
      <c r="H37" s="1" t="s">
        <v>1159</v>
      </c>
      <c r="S37" s="6" t="s">
        <v>975</v>
      </c>
      <c r="T37" s="6" t="s">
        <v>751</v>
      </c>
      <c r="U37" s="6" t="s">
        <v>1160</v>
      </c>
      <c r="V37" s="6" t="s">
        <v>1161</v>
      </c>
      <c r="Y37" s="7" t="s">
        <v>1162</v>
      </c>
      <c r="Z37" s="7" t="s">
        <v>321</v>
      </c>
      <c r="AA37" s="7" t="s">
        <v>1119</v>
      </c>
    </row>
    <row r="38" spans="1:27" ht="28.5">
      <c r="B38" s="1" t="s">
        <v>751</v>
      </c>
      <c r="C38" s="1" t="s">
        <v>1163</v>
      </c>
      <c r="H38" s="1" t="s">
        <v>1164</v>
      </c>
      <c r="S38" s="6" t="s">
        <v>1163</v>
      </c>
      <c r="T38" s="6" t="s">
        <v>1165</v>
      </c>
      <c r="U38" s="6" t="s">
        <v>1166</v>
      </c>
      <c r="V38" s="6" t="s">
        <v>1167</v>
      </c>
      <c r="Y38" s="7" t="s">
        <v>1168</v>
      </c>
      <c r="Z38" s="7" t="s">
        <v>320</v>
      </c>
      <c r="AA38" s="7" t="s">
        <v>1126</v>
      </c>
    </row>
    <row r="39" spans="1:27" ht="28.5">
      <c r="B39" s="1" t="s">
        <v>1169</v>
      </c>
      <c r="C39" s="1" t="s">
        <v>1170</v>
      </c>
      <c r="H39" s="1" t="s">
        <v>1171</v>
      </c>
      <c r="S39" s="6" t="s">
        <v>1170</v>
      </c>
      <c r="T39" s="6" t="s">
        <v>955</v>
      </c>
      <c r="U39" s="6" t="s">
        <v>1172</v>
      </c>
      <c r="V39" s="6" t="s">
        <v>1150</v>
      </c>
      <c r="Y39" s="7" t="s">
        <v>1173</v>
      </c>
      <c r="Z39" s="7" t="s">
        <v>321</v>
      </c>
      <c r="AA39" s="7" t="s">
        <v>1119</v>
      </c>
    </row>
    <row r="40" spans="1:27" ht="28.5">
      <c r="B40" s="1" t="s">
        <v>955</v>
      </c>
      <c r="C40" s="1" t="s">
        <v>1174</v>
      </c>
      <c r="H40" s="1" t="s">
        <v>1175</v>
      </c>
      <c r="S40" s="6" t="s">
        <v>1174</v>
      </c>
      <c r="T40" s="6" t="s">
        <v>1174</v>
      </c>
      <c r="U40" s="6" t="s">
        <v>1176</v>
      </c>
      <c r="V40" s="6" t="s">
        <v>1177</v>
      </c>
      <c r="Y40" s="7" t="s">
        <v>1178</v>
      </c>
      <c r="Z40" s="7" t="s">
        <v>320</v>
      </c>
      <c r="AA40" s="7" t="s">
        <v>1126</v>
      </c>
    </row>
    <row r="41" spans="1:27" ht="28.5">
      <c r="B41" s="1" t="s">
        <v>1174</v>
      </c>
      <c r="C41" s="1" t="s">
        <v>965</v>
      </c>
      <c r="H41" s="1" t="s">
        <v>1179</v>
      </c>
      <c r="S41" s="6" t="s">
        <v>965</v>
      </c>
      <c r="T41" s="6" t="s">
        <v>965</v>
      </c>
      <c r="U41" s="6" t="s">
        <v>1180</v>
      </c>
      <c r="V41" s="6" t="s">
        <v>1181</v>
      </c>
      <c r="Y41" s="7" t="s">
        <v>1182</v>
      </c>
      <c r="Z41" s="7" t="s">
        <v>321</v>
      </c>
      <c r="AA41" s="7" t="s">
        <v>1119</v>
      </c>
    </row>
    <row r="42" spans="1:27" ht="28.5">
      <c r="B42" s="1" t="s">
        <v>965</v>
      </c>
      <c r="C42" s="1" t="s">
        <v>403</v>
      </c>
      <c r="H42" s="1" t="s">
        <v>1183</v>
      </c>
      <c r="S42" s="6" t="s">
        <v>403</v>
      </c>
      <c r="T42" s="6" t="s">
        <v>403</v>
      </c>
      <c r="U42" s="6" t="s">
        <v>411</v>
      </c>
      <c r="V42" s="6" t="s">
        <v>1184</v>
      </c>
      <c r="Y42" s="7" t="s">
        <v>1185</v>
      </c>
      <c r="Z42" s="7" t="s">
        <v>320</v>
      </c>
      <c r="AA42" s="7" t="s">
        <v>1126</v>
      </c>
    </row>
    <row r="43" spans="1:27" ht="28.5">
      <c r="B43" s="1" t="s">
        <v>403</v>
      </c>
      <c r="C43" s="1" t="s">
        <v>1006</v>
      </c>
      <c r="H43" s="1" t="s">
        <v>1186</v>
      </c>
      <c r="S43" s="6" t="s">
        <v>1006</v>
      </c>
      <c r="T43" s="6" t="s">
        <v>986</v>
      </c>
      <c r="U43" s="6" t="s">
        <v>1187</v>
      </c>
      <c r="V43" s="6" t="s">
        <v>1188</v>
      </c>
      <c r="Y43" s="7" t="s">
        <v>1189</v>
      </c>
      <c r="Z43" s="7" t="s">
        <v>321</v>
      </c>
      <c r="AA43" s="7" t="s">
        <v>1119</v>
      </c>
    </row>
    <row r="44" spans="1:27" ht="28.5">
      <c r="B44" s="1" t="s">
        <v>986</v>
      </c>
      <c r="C44" s="1" t="s">
        <v>1190</v>
      </c>
      <c r="H44" s="1" t="s">
        <v>1191</v>
      </c>
      <c r="S44" s="6" t="s">
        <v>1192</v>
      </c>
      <c r="T44" s="6" t="s">
        <v>1193</v>
      </c>
      <c r="U44" s="6" t="s">
        <v>1194</v>
      </c>
      <c r="V44" s="6" t="s">
        <v>1195</v>
      </c>
      <c r="Y44" s="7" t="s">
        <v>1196</v>
      </c>
      <c r="Z44" s="7" t="s">
        <v>320</v>
      </c>
      <c r="AA44" s="7" t="s">
        <v>1126</v>
      </c>
    </row>
    <row r="45" spans="1:27" ht="28.5">
      <c r="B45" s="1" t="s">
        <v>1197</v>
      </c>
      <c r="C45" s="1" t="s">
        <v>1198</v>
      </c>
      <c r="H45" s="1" t="s">
        <v>1199</v>
      </c>
      <c r="S45" s="6" t="s">
        <v>1200</v>
      </c>
      <c r="T45" s="6" t="s">
        <v>1197</v>
      </c>
      <c r="U45" s="6" t="s">
        <v>1201</v>
      </c>
      <c r="V45" s="6" t="s">
        <v>1202</v>
      </c>
      <c r="Y45" s="7" t="s">
        <v>1203</v>
      </c>
      <c r="Z45" s="7" t="s">
        <v>321</v>
      </c>
      <c r="AA45" s="7" t="s">
        <v>1119</v>
      </c>
    </row>
    <row r="46" spans="1:27" ht="28.5">
      <c r="B46" s="1" t="s">
        <v>1204</v>
      </c>
      <c r="C46" s="1" t="s">
        <v>1205</v>
      </c>
      <c r="H46" s="1" t="s">
        <v>1199</v>
      </c>
      <c r="S46" s="6" t="s">
        <v>1206</v>
      </c>
      <c r="T46" s="6" t="s">
        <v>1207</v>
      </c>
      <c r="U46" s="6" t="s">
        <v>405</v>
      </c>
      <c r="V46" s="6" t="s">
        <v>1160</v>
      </c>
      <c r="Y46" s="7" t="s">
        <v>1208</v>
      </c>
      <c r="Z46" s="7" t="s">
        <v>320</v>
      </c>
      <c r="AA46" s="7" t="s">
        <v>1126</v>
      </c>
    </row>
    <row r="47" spans="1:27" ht="28.5">
      <c r="B47" s="1" t="s">
        <v>1209</v>
      </c>
      <c r="C47" s="1" t="s">
        <v>1210</v>
      </c>
      <c r="H47" s="1" t="s">
        <v>1199</v>
      </c>
      <c r="S47" s="6" t="s">
        <v>1211</v>
      </c>
      <c r="T47" s="6" t="s">
        <v>997</v>
      </c>
      <c r="U47" s="6" t="s">
        <v>396</v>
      </c>
      <c r="V47" s="6" t="s">
        <v>1166</v>
      </c>
      <c r="Y47" s="7" t="s">
        <v>1212</v>
      </c>
      <c r="Z47" s="7" t="s">
        <v>321</v>
      </c>
      <c r="AA47" s="7" t="s">
        <v>1119</v>
      </c>
    </row>
    <row r="48" spans="1:27" ht="28.5">
      <c r="B48" s="1" t="s">
        <v>1213</v>
      </c>
      <c r="C48" s="1" t="s">
        <v>1214</v>
      </c>
      <c r="H48" s="1" t="s">
        <v>1199</v>
      </c>
      <c r="S48" s="6" t="s">
        <v>1215</v>
      </c>
      <c r="T48" s="6" t="s">
        <v>1216</v>
      </c>
      <c r="U48" s="6" t="s">
        <v>1217</v>
      </c>
      <c r="V48" s="6" t="s">
        <v>1172</v>
      </c>
      <c r="Y48" s="7" t="s">
        <v>1218</v>
      </c>
      <c r="Z48" s="7" t="s">
        <v>320</v>
      </c>
      <c r="AA48" s="7" t="s">
        <v>1126</v>
      </c>
    </row>
    <row r="49" spans="2:27" ht="28.5">
      <c r="B49" s="1" t="s">
        <v>1219</v>
      </c>
      <c r="C49" s="1" t="s">
        <v>1220</v>
      </c>
      <c r="H49" s="1" t="s">
        <v>1199</v>
      </c>
      <c r="S49" s="6" t="s">
        <v>1221</v>
      </c>
      <c r="T49" s="6" t="s">
        <v>1222</v>
      </c>
      <c r="U49" s="6" t="s">
        <v>397</v>
      </c>
      <c r="V49" s="6" t="s">
        <v>1223</v>
      </c>
      <c r="Y49" s="7" t="s">
        <v>1224</v>
      </c>
      <c r="Z49" s="7" t="s">
        <v>321</v>
      </c>
      <c r="AA49" s="7" t="s">
        <v>1119</v>
      </c>
    </row>
    <row r="50" spans="2:27" ht="28.5">
      <c r="B50" s="1" t="s">
        <v>1222</v>
      </c>
      <c r="C50" s="1" t="s">
        <v>1225</v>
      </c>
      <c r="H50" s="1" t="s">
        <v>1199</v>
      </c>
      <c r="S50" s="6" t="s">
        <v>1225</v>
      </c>
      <c r="T50" s="6" t="s">
        <v>1006</v>
      </c>
      <c r="U50" s="6" t="s">
        <v>1226</v>
      </c>
      <c r="V50" s="6" t="s">
        <v>1176</v>
      </c>
      <c r="Y50" s="7" t="s">
        <v>1227</v>
      </c>
      <c r="Z50" s="7" t="s">
        <v>320</v>
      </c>
      <c r="AA50" s="7" t="s">
        <v>1126</v>
      </c>
    </row>
    <row r="51" spans="2:27" ht="28.5">
      <c r="B51" s="1" t="s">
        <v>1006</v>
      </c>
      <c r="C51" s="1" t="s">
        <v>1228</v>
      </c>
      <c r="H51" s="1" t="s">
        <v>1199</v>
      </c>
      <c r="S51" s="6" t="s">
        <v>1016</v>
      </c>
      <c r="T51" s="6" t="s">
        <v>1017</v>
      </c>
      <c r="U51" s="6" t="s">
        <v>406</v>
      </c>
      <c r="V51" s="6" t="s">
        <v>411</v>
      </c>
      <c r="Y51" s="7" t="s">
        <v>1229</v>
      </c>
      <c r="Z51" s="7" t="s">
        <v>321</v>
      </c>
      <c r="AA51" s="7" t="s">
        <v>1119</v>
      </c>
    </row>
    <row r="52" spans="2:27" ht="28.5">
      <c r="B52" s="1" t="s">
        <v>1017</v>
      </c>
      <c r="C52" s="1" t="s">
        <v>404</v>
      </c>
      <c r="H52" s="1" t="s">
        <v>1199</v>
      </c>
      <c r="S52" s="6" t="s">
        <v>1230</v>
      </c>
      <c r="T52" s="6" t="s">
        <v>1231</v>
      </c>
      <c r="U52" s="6" t="s">
        <v>1232</v>
      </c>
      <c r="V52" s="6" t="s">
        <v>1233</v>
      </c>
      <c r="Y52" s="7" t="s">
        <v>1234</v>
      </c>
      <c r="Z52" s="7" t="s">
        <v>320</v>
      </c>
      <c r="AA52" s="7" t="s">
        <v>1126</v>
      </c>
    </row>
    <row r="53" spans="2:27" ht="28.5">
      <c r="B53" s="1" t="s">
        <v>1231</v>
      </c>
      <c r="C53" s="1" t="s">
        <v>1235</v>
      </c>
      <c r="H53" s="1" t="s">
        <v>1199</v>
      </c>
      <c r="S53" s="6" t="s">
        <v>1228</v>
      </c>
      <c r="T53" s="6" t="s">
        <v>1236</v>
      </c>
      <c r="U53" s="6" t="s">
        <v>1237</v>
      </c>
      <c r="V53" s="6" t="s">
        <v>1238</v>
      </c>
      <c r="Y53" s="7" t="s">
        <v>1239</v>
      </c>
      <c r="Z53" s="7" t="s">
        <v>321</v>
      </c>
      <c r="AA53" s="7" t="s">
        <v>1119</v>
      </c>
    </row>
    <row r="54" spans="2:27" ht="28.5">
      <c r="B54" s="1" t="s">
        <v>1236</v>
      </c>
      <c r="C54" s="1" t="s">
        <v>410</v>
      </c>
      <c r="H54" s="1" t="s">
        <v>1240</v>
      </c>
      <c r="S54" s="6" t="s">
        <v>404</v>
      </c>
      <c r="T54" s="6" t="s">
        <v>1016</v>
      </c>
      <c r="U54" s="6" t="s">
        <v>400</v>
      </c>
      <c r="V54" s="6" t="s">
        <v>1201</v>
      </c>
      <c r="Y54" s="7" t="s">
        <v>1241</v>
      </c>
      <c r="Z54" s="7" t="s">
        <v>320</v>
      </c>
      <c r="AA54" s="7" t="s">
        <v>1126</v>
      </c>
    </row>
    <row r="55" spans="2:27" ht="28.5">
      <c r="B55" s="1" t="s">
        <v>1242</v>
      </c>
      <c r="C55" s="1" t="s">
        <v>1050</v>
      </c>
      <c r="H55" s="1" t="s">
        <v>1243</v>
      </c>
      <c r="S55" s="6" t="s">
        <v>410</v>
      </c>
      <c r="T55" s="6" t="s">
        <v>1035</v>
      </c>
      <c r="U55" s="12" t="s">
        <v>1244</v>
      </c>
      <c r="V55" s="6" t="s">
        <v>405</v>
      </c>
      <c r="Y55" s="7" t="s">
        <v>1245</v>
      </c>
      <c r="Z55" s="7" t="s">
        <v>321</v>
      </c>
      <c r="AA55" s="7" t="s">
        <v>1119</v>
      </c>
    </row>
    <row r="56" spans="2:27" ht="28.5">
      <c r="B56" s="1" t="s">
        <v>1246</v>
      </c>
      <c r="C56" s="1" t="s">
        <v>1247</v>
      </c>
      <c r="H56" s="1" t="s">
        <v>1248</v>
      </c>
      <c r="S56" s="6" t="s">
        <v>1050</v>
      </c>
      <c r="T56" s="6" t="s">
        <v>1242</v>
      </c>
      <c r="U56" s="6" t="s">
        <v>1249</v>
      </c>
      <c r="V56" s="6" t="s">
        <v>1217</v>
      </c>
      <c r="Y56" s="7" t="s">
        <v>1250</v>
      </c>
      <c r="Z56" s="7" t="s">
        <v>320</v>
      </c>
      <c r="AA56" s="7" t="s">
        <v>1126</v>
      </c>
    </row>
    <row r="57" spans="2:27" ht="28.5">
      <c r="B57" s="1" t="s">
        <v>404</v>
      </c>
      <c r="C57" s="1" t="s">
        <v>1251</v>
      </c>
      <c r="H57" s="1" t="s">
        <v>1252</v>
      </c>
      <c r="S57" s="6" t="s">
        <v>1247</v>
      </c>
      <c r="T57" s="6" t="s">
        <v>1246</v>
      </c>
      <c r="U57" s="6" t="s">
        <v>1253</v>
      </c>
      <c r="V57" s="6" t="s">
        <v>1226</v>
      </c>
      <c r="Y57" s="7" t="s">
        <v>1254</v>
      </c>
      <c r="Z57" s="7" t="s">
        <v>321</v>
      </c>
      <c r="AA57" s="7" t="s">
        <v>1119</v>
      </c>
    </row>
    <row r="58" spans="2:27" ht="28.5">
      <c r="B58" s="1" t="s">
        <v>1051</v>
      </c>
      <c r="C58" s="1" t="s">
        <v>1058</v>
      </c>
      <c r="H58" s="1" t="s">
        <v>1255</v>
      </c>
      <c r="S58" s="6" t="s">
        <v>1251</v>
      </c>
      <c r="T58" s="6" t="s">
        <v>404</v>
      </c>
      <c r="U58" s="6" t="s">
        <v>1256</v>
      </c>
      <c r="V58" s="6" t="s">
        <v>406</v>
      </c>
      <c r="Y58" s="7" t="s">
        <v>1257</v>
      </c>
      <c r="Z58" s="7" t="s">
        <v>320</v>
      </c>
      <c r="AA58" s="7" t="s">
        <v>1126</v>
      </c>
    </row>
    <row r="59" spans="2:27" ht="28.5">
      <c r="B59" s="1" t="s">
        <v>1258</v>
      </c>
      <c r="C59" s="1" t="s">
        <v>1066</v>
      </c>
      <c r="H59" s="1" t="s">
        <v>1259</v>
      </c>
      <c r="S59" s="6" t="s">
        <v>1058</v>
      </c>
      <c r="T59" s="6" t="s">
        <v>1051</v>
      </c>
      <c r="U59" s="6" t="s">
        <v>1260</v>
      </c>
      <c r="V59" s="6" t="s">
        <v>1261</v>
      </c>
      <c r="Y59" s="7" t="s">
        <v>1262</v>
      </c>
      <c r="Z59" s="7" t="s">
        <v>321</v>
      </c>
      <c r="AA59" s="7" t="s">
        <v>1119</v>
      </c>
    </row>
    <row r="60" spans="2:27" ht="28.5">
      <c r="B60" s="1" t="s">
        <v>1263</v>
      </c>
      <c r="C60" s="1" t="s">
        <v>1264</v>
      </c>
      <c r="H60" s="1" t="s">
        <v>1265</v>
      </c>
      <c r="S60" s="6" t="s">
        <v>1066</v>
      </c>
      <c r="T60" s="6" t="s">
        <v>1258</v>
      </c>
      <c r="U60" s="6" t="s">
        <v>1266</v>
      </c>
      <c r="V60" s="6" t="s">
        <v>1267</v>
      </c>
      <c r="Y60" s="7" t="s">
        <v>1268</v>
      </c>
      <c r="Z60" s="7" t="s">
        <v>320</v>
      </c>
      <c r="AA60" s="7" t="s">
        <v>1126</v>
      </c>
    </row>
    <row r="61" spans="2:27" ht="28.5">
      <c r="B61" s="1" t="s">
        <v>1269</v>
      </c>
      <c r="C61" s="1" t="s">
        <v>1074</v>
      </c>
      <c r="H61" s="1" t="s">
        <v>1265</v>
      </c>
      <c r="S61" s="6" t="s">
        <v>1270</v>
      </c>
      <c r="T61" s="6" t="s">
        <v>1263</v>
      </c>
      <c r="U61" s="6" t="s">
        <v>1271</v>
      </c>
      <c r="V61" s="6" t="s">
        <v>1232</v>
      </c>
      <c r="Y61" s="7" t="s">
        <v>1272</v>
      </c>
      <c r="Z61" s="7" t="s">
        <v>952</v>
      </c>
      <c r="AA61" s="7" t="s">
        <v>1038</v>
      </c>
    </row>
    <row r="62" spans="2:27" ht="28.5">
      <c r="B62" s="1" t="s">
        <v>410</v>
      </c>
      <c r="C62" s="1" t="s">
        <v>1273</v>
      </c>
      <c r="H62" s="1" t="s">
        <v>1265</v>
      </c>
      <c r="S62" s="6" t="s">
        <v>1074</v>
      </c>
      <c r="T62" s="6" t="s">
        <v>1269</v>
      </c>
      <c r="U62" s="6" t="s">
        <v>1274</v>
      </c>
      <c r="V62" s="6" t="s">
        <v>1253</v>
      </c>
      <c r="Y62" s="7" t="s">
        <v>1275</v>
      </c>
      <c r="Z62" s="7" t="s">
        <v>952</v>
      </c>
      <c r="AA62" s="7" t="s">
        <v>1038</v>
      </c>
    </row>
    <row r="63" spans="2:27" ht="28.5">
      <c r="B63" s="1" t="s">
        <v>1067</v>
      </c>
      <c r="C63" s="1" t="s">
        <v>1081</v>
      </c>
      <c r="H63" s="1" t="s">
        <v>1265</v>
      </c>
      <c r="S63" s="6" t="s">
        <v>1273</v>
      </c>
      <c r="T63" s="6" t="s">
        <v>410</v>
      </c>
      <c r="U63" s="6" t="s">
        <v>1276</v>
      </c>
      <c r="V63" s="6" t="s">
        <v>1256</v>
      </c>
      <c r="Y63" s="7" t="s">
        <v>1277</v>
      </c>
      <c r="Z63" s="7" t="s">
        <v>321</v>
      </c>
      <c r="AA63" s="7" t="s">
        <v>1119</v>
      </c>
    </row>
    <row r="64" spans="2:27" ht="28.5">
      <c r="B64" s="1" t="s">
        <v>1058</v>
      </c>
      <c r="C64" s="1" t="s">
        <v>1278</v>
      </c>
      <c r="H64" s="1" t="s">
        <v>1279</v>
      </c>
      <c r="S64" s="6" t="s">
        <v>1280</v>
      </c>
      <c r="T64" s="6" t="s">
        <v>1067</v>
      </c>
      <c r="U64" s="6" t="s">
        <v>1281</v>
      </c>
      <c r="V64" s="6" t="s">
        <v>1282</v>
      </c>
      <c r="Y64" s="7" t="s">
        <v>1283</v>
      </c>
      <c r="Z64" s="7" t="s">
        <v>320</v>
      </c>
      <c r="AA64" s="7" t="s">
        <v>1126</v>
      </c>
    </row>
    <row r="65" spans="2:27" ht="28.5">
      <c r="B65" s="1" t="s">
        <v>1066</v>
      </c>
      <c r="C65" s="1" t="s">
        <v>1284</v>
      </c>
      <c r="H65" s="1" t="s">
        <v>1285</v>
      </c>
      <c r="S65" s="6" t="s">
        <v>1278</v>
      </c>
      <c r="T65" s="6" t="s">
        <v>1058</v>
      </c>
      <c r="U65" s="6" t="s">
        <v>1286</v>
      </c>
      <c r="V65" s="6" t="s">
        <v>1266</v>
      </c>
      <c r="Y65" s="7" t="s">
        <v>1287</v>
      </c>
      <c r="Z65" s="7" t="s">
        <v>321</v>
      </c>
      <c r="AA65" s="7" t="s">
        <v>1119</v>
      </c>
    </row>
    <row r="66" spans="2:27" ht="28.5">
      <c r="B66" s="1" t="s">
        <v>1288</v>
      </c>
      <c r="C66" s="1" t="s">
        <v>1289</v>
      </c>
      <c r="H66" s="1" t="s">
        <v>1290</v>
      </c>
      <c r="S66" s="6" t="s">
        <v>1284</v>
      </c>
      <c r="T66" s="6" t="s">
        <v>1066</v>
      </c>
      <c r="U66" s="6" t="s">
        <v>409</v>
      </c>
      <c r="V66" s="6" t="s">
        <v>1271</v>
      </c>
      <c r="Y66" s="7" t="s">
        <v>1291</v>
      </c>
      <c r="Z66" s="7" t="s">
        <v>320</v>
      </c>
      <c r="AA66" s="7" t="s">
        <v>1126</v>
      </c>
    </row>
    <row r="67" spans="2:27" ht="28.5">
      <c r="B67" s="1" t="s">
        <v>1074</v>
      </c>
      <c r="C67" s="1" t="s">
        <v>1292</v>
      </c>
      <c r="H67" s="1" t="s">
        <v>1293</v>
      </c>
      <c r="S67" s="6" t="s">
        <v>1088</v>
      </c>
      <c r="T67" s="6" t="s">
        <v>1288</v>
      </c>
      <c r="V67" s="6" t="s">
        <v>1294</v>
      </c>
      <c r="Y67" s="7" t="s">
        <v>1295</v>
      </c>
      <c r="Z67" s="7" t="s">
        <v>952</v>
      </c>
      <c r="AA67" s="7" t="s">
        <v>1038</v>
      </c>
    </row>
    <row r="68" spans="2:27" ht="28.5">
      <c r="B68" s="1" t="s">
        <v>1095</v>
      </c>
      <c r="C68" s="1" t="s">
        <v>1296</v>
      </c>
      <c r="H68" s="1" t="s">
        <v>1297</v>
      </c>
      <c r="S68" s="6" t="s">
        <v>1289</v>
      </c>
      <c r="T68" s="6" t="s">
        <v>1074</v>
      </c>
      <c r="V68" s="6" t="s">
        <v>1274</v>
      </c>
      <c r="Y68" s="7" t="s">
        <v>1298</v>
      </c>
      <c r="Z68" s="7" t="s">
        <v>924</v>
      </c>
      <c r="AA68" s="7" t="s">
        <v>978</v>
      </c>
    </row>
    <row r="69" spans="2:27" ht="28.5">
      <c r="B69" s="1" t="s">
        <v>1103</v>
      </c>
      <c r="C69" s="1" t="s">
        <v>1299</v>
      </c>
      <c r="H69" s="1" t="s">
        <v>1300</v>
      </c>
      <c r="S69" s="6" t="s">
        <v>1292</v>
      </c>
      <c r="T69" s="6" t="s">
        <v>1095</v>
      </c>
      <c r="V69" s="6" t="s">
        <v>1301</v>
      </c>
      <c r="Y69" s="7" t="s">
        <v>1302</v>
      </c>
      <c r="Z69" s="7" t="s">
        <v>952</v>
      </c>
      <c r="AA69" s="7" t="s">
        <v>1038</v>
      </c>
    </row>
    <row r="70" spans="2:27" ht="28.5">
      <c r="B70" s="1" t="s">
        <v>1303</v>
      </c>
      <c r="C70" s="1" t="s">
        <v>408</v>
      </c>
      <c r="H70" s="1" t="s">
        <v>1304</v>
      </c>
      <c r="S70" s="6" t="s">
        <v>1296</v>
      </c>
      <c r="T70" s="6" t="s">
        <v>1103</v>
      </c>
      <c r="V70" s="6" t="s">
        <v>1305</v>
      </c>
      <c r="Y70" s="7" t="s">
        <v>1306</v>
      </c>
      <c r="Z70" s="7" t="s">
        <v>952</v>
      </c>
      <c r="AA70" s="7" t="s">
        <v>1038</v>
      </c>
    </row>
    <row r="71" spans="2:27" ht="28.5">
      <c r="B71" s="1" t="s">
        <v>1307</v>
      </c>
      <c r="C71" s="1" t="s">
        <v>1308</v>
      </c>
      <c r="H71" s="1" t="s">
        <v>1309</v>
      </c>
      <c r="S71" s="6" t="s">
        <v>408</v>
      </c>
      <c r="T71" s="6" t="s">
        <v>1303</v>
      </c>
      <c r="V71" s="6" t="s">
        <v>1281</v>
      </c>
      <c r="Y71" s="7" t="s">
        <v>1310</v>
      </c>
      <c r="Z71" s="7" t="s">
        <v>952</v>
      </c>
      <c r="AA71" s="7" t="s">
        <v>1038</v>
      </c>
    </row>
    <row r="72" spans="2:27" ht="28.5">
      <c r="B72" s="1" t="s">
        <v>1311</v>
      </c>
      <c r="C72" s="1" t="s">
        <v>1312</v>
      </c>
      <c r="H72" s="1" t="s">
        <v>1313</v>
      </c>
      <c r="S72" s="6" t="s">
        <v>1314</v>
      </c>
      <c r="T72" s="6" t="s">
        <v>1307</v>
      </c>
      <c r="V72" s="6" t="s">
        <v>1286</v>
      </c>
      <c r="Y72" s="7" t="s">
        <v>1315</v>
      </c>
      <c r="Z72" s="7" t="s">
        <v>321</v>
      </c>
      <c r="AA72" s="7" t="s">
        <v>1316</v>
      </c>
    </row>
    <row r="73" spans="2:27" ht="28.5">
      <c r="B73" s="1" t="s">
        <v>1317</v>
      </c>
      <c r="C73" s="1" t="s">
        <v>1318</v>
      </c>
      <c r="H73" s="1" t="s">
        <v>1319</v>
      </c>
      <c r="S73" s="6" t="s">
        <v>1320</v>
      </c>
      <c r="T73" s="6" t="s">
        <v>1321</v>
      </c>
      <c r="V73" s="6" t="s">
        <v>1322</v>
      </c>
      <c r="Y73" s="7" t="s">
        <v>254</v>
      </c>
      <c r="Z73" s="7" t="s">
        <v>321</v>
      </c>
      <c r="AA73" s="7" t="s">
        <v>1316</v>
      </c>
    </row>
    <row r="74" spans="2:27" ht="28.5">
      <c r="B74" s="1" t="s">
        <v>1323</v>
      </c>
      <c r="C74" s="1" t="s">
        <v>1102</v>
      </c>
      <c r="H74" s="1" t="s">
        <v>1324</v>
      </c>
      <c r="S74" s="6" t="s">
        <v>1325</v>
      </c>
      <c r="T74" s="6" t="s">
        <v>1317</v>
      </c>
      <c r="V74" s="6" t="s">
        <v>1326</v>
      </c>
      <c r="Y74" s="7" t="s">
        <v>1327</v>
      </c>
      <c r="Z74" s="7" t="s">
        <v>321</v>
      </c>
      <c r="AA74" s="7" t="s">
        <v>1316</v>
      </c>
    </row>
    <row r="75" spans="2:27" ht="28.5">
      <c r="B75" s="1" t="s">
        <v>1328</v>
      </c>
      <c r="C75" s="1" t="s">
        <v>1329</v>
      </c>
      <c r="H75" s="1" t="s">
        <v>1330</v>
      </c>
      <c r="S75" s="6" t="s">
        <v>1102</v>
      </c>
      <c r="T75" s="6" t="s">
        <v>1323</v>
      </c>
      <c r="V75" s="6" t="s">
        <v>1331</v>
      </c>
      <c r="Y75" s="7" t="s">
        <v>1332</v>
      </c>
      <c r="Z75" s="7" t="s">
        <v>321</v>
      </c>
      <c r="AA75" s="7" t="s">
        <v>1316</v>
      </c>
    </row>
    <row r="76" spans="2:27" ht="42.75">
      <c r="B76" s="1" t="s">
        <v>1333</v>
      </c>
      <c r="C76" s="1" t="s">
        <v>407</v>
      </c>
      <c r="H76" s="1" t="s">
        <v>1334</v>
      </c>
      <c r="S76" s="6" t="s">
        <v>1329</v>
      </c>
      <c r="T76" s="6" t="s">
        <v>1328</v>
      </c>
      <c r="V76" s="6" t="s">
        <v>409</v>
      </c>
      <c r="Y76" s="7" t="s">
        <v>1335</v>
      </c>
      <c r="Z76" s="7" t="s">
        <v>321</v>
      </c>
      <c r="AA76" s="7" t="s">
        <v>1336</v>
      </c>
    </row>
    <row r="77" spans="2:27" ht="42.75">
      <c r="B77" s="1" t="s">
        <v>1337</v>
      </c>
      <c r="C77" s="1" t="s">
        <v>1338</v>
      </c>
      <c r="H77" s="1" t="s">
        <v>1339</v>
      </c>
      <c r="S77" s="6" t="s">
        <v>407</v>
      </c>
      <c r="T77" s="6" t="s">
        <v>1340</v>
      </c>
      <c r="Y77" s="7" t="s">
        <v>256</v>
      </c>
      <c r="Z77" s="7" t="s">
        <v>952</v>
      </c>
      <c r="AA77" s="7" t="s">
        <v>1341</v>
      </c>
    </row>
    <row r="78" spans="2:27">
      <c r="B78" s="1" t="s">
        <v>1342</v>
      </c>
      <c r="C78" s="1" t="s">
        <v>1343</v>
      </c>
      <c r="H78" s="1" t="s">
        <v>1344</v>
      </c>
      <c r="S78" s="6" t="s">
        <v>1345</v>
      </c>
      <c r="T78" s="6" t="s">
        <v>1337</v>
      </c>
      <c r="Y78" s="7" t="s">
        <v>1346</v>
      </c>
      <c r="Z78" s="7" t="s">
        <v>1347</v>
      </c>
      <c r="AA78" s="7" t="s">
        <v>1348</v>
      </c>
    </row>
    <row r="79" spans="2:27" ht="28.5">
      <c r="B79" s="1" t="s">
        <v>1117</v>
      </c>
      <c r="C79" s="1" t="s">
        <v>1345</v>
      </c>
      <c r="H79" s="1" t="s">
        <v>1349</v>
      </c>
      <c r="S79" s="6" t="s">
        <v>1116</v>
      </c>
      <c r="T79" s="6" t="s">
        <v>1350</v>
      </c>
      <c r="Y79" s="7" t="s">
        <v>1351</v>
      </c>
      <c r="Z79" s="7" t="s">
        <v>952</v>
      </c>
      <c r="AA79" s="7" t="s">
        <v>1038</v>
      </c>
    </row>
    <row r="80" spans="2:27" ht="28.5">
      <c r="B80" s="1" t="s">
        <v>1296</v>
      </c>
      <c r="C80" s="1" t="s">
        <v>1116</v>
      </c>
      <c r="H80" s="1" t="s">
        <v>1352</v>
      </c>
      <c r="S80" s="6" t="s">
        <v>1353</v>
      </c>
      <c r="T80" s="6" t="s">
        <v>1117</v>
      </c>
      <c r="Y80" s="7" t="s">
        <v>1354</v>
      </c>
      <c r="Z80" s="7" t="s">
        <v>952</v>
      </c>
      <c r="AA80" s="7" t="s">
        <v>1038</v>
      </c>
    </row>
    <row r="81" spans="2:27" ht="28.5">
      <c r="B81" s="1" t="s">
        <v>408</v>
      </c>
      <c r="C81" s="1" t="s">
        <v>1355</v>
      </c>
      <c r="H81" s="1" t="s">
        <v>1356</v>
      </c>
      <c r="S81" s="6" t="s">
        <v>1124</v>
      </c>
      <c r="T81" s="6" t="s">
        <v>1296</v>
      </c>
      <c r="Y81" s="7" t="s">
        <v>1357</v>
      </c>
      <c r="Z81" s="7" t="s">
        <v>952</v>
      </c>
      <c r="AA81" s="7" t="s">
        <v>1038</v>
      </c>
    </row>
    <row r="82" spans="2:27" ht="28.5">
      <c r="B82" s="1" t="s">
        <v>1132</v>
      </c>
      <c r="C82" s="1" t="s">
        <v>1358</v>
      </c>
      <c r="H82" s="1" t="s">
        <v>1359</v>
      </c>
      <c r="S82" s="6" t="s">
        <v>1131</v>
      </c>
      <c r="T82" s="6" t="s">
        <v>408</v>
      </c>
      <c r="Y82" s="7" t="s">
        <v>1360</v>
      </c>
      <c r="Z82" s="7" t="s">
        <v>952</v>
      </c>
      <c r="AA82" s="7" t="s">
        <v>1038</v>
      </c>
    </row>
    <row r="83" spans="2:27" ht="28.5">
      <c r="B83" s="1" t="s">
        <v>1138</v>
      </c>
      <c r="C83" s="1" t="s">
        <v>1131</v>
      </c>
      <c r="H83" s="1" t="s">
        <v>1361</v>
      </c>
      <c r="S83" s="6" t="s">
        <v>1362</v>
      </c>
      <c r="T83" s="6" t="s">
        <v>1132</v>
      </c>
      <c r="Y83" s="7" t="s">
        <v>1363</v>
      </c>
      <c r="Z83" s="7" t="s">
        <v>952</v>
      </c>
      <c r="AA83" s="7" t="s">
        <v>1038</v>
      </c>
    </row>
    <row r="84" spans="2:27" ht="28.5">
      <c r="B84" s="1" t="s">
        <v>1364</v>
      </c>
      <c r="C84" s="1" t="s">
        <v>1362</v>
      </c>
      <c r="H84" s="1" t="s">
        <v>1365</v>
      </c>
      <c r="S84" s="6" t="s">
        <v>1366</v>
      </c>
      <c r="T84" s="6" t="s">
        <v>1138</v>
      </c>
      <c r="Y84" s="7" t="s">
        <v>1367</v>
      </c>
      <c r="Z84" s="7" t="s">
        <v>952</v>
      </c>
      <c r="AA84" s="7" t="s">
        <v>1038</v>
      </c>
    </row>
    <row r="85" spans="2:27" ht="28.5">
      <c r="B85" s="1" t="s">
        <v>407</v>
      </c>
      <c r="C85" s="1" t="s">
        <v>1366</v>
      </c>
      <c r="H85" s="1" t="s">
        <v>1368</v>
      </c>
      <c r="S85" s="6" t="s">
        <v>1369</v>
      </c>
      <c r="T85" s="6" t="s">
        <v>1364</v>
      </c>
      <c r="Y85" s="7" t="s">
        <v>1370</v>
      </c>
      <c r="Z85" s="7" t="s">
        <v>952</v>
      </c>
      <c r="AA85" s="7" t="s">
        <v>1038</v>
      </c>
    </row>
    <row r="86" spans="2:27" ht="28.5">
      <c r="B86" s="1" t="s">
        <v>1371</v>
      </c>
      <c r="C86" s="1" t="s">
        <v>395</v>
      </c>
      <c r="H86" s="1" t="s">
        <v>1372</v>
      </c>
      <c r="S86" s="6" t="s">
        <v>395</v>
      </c>
      <c r="T86" s="6" t="s">
        <v>407</v>
      </c>
      <c r="Y86" s="7" t="s">
        <v>1373</v>
      </c>
      <c r="Z86" s="7" t="s">
        <v>952</v>
      </c>
      <c r="AA86" s="7" t="s">
        <v>1038</v>
      </c>
    </row>
    <row r="87" spans="2:27" ht="28.5">
      <c r="B87" s="1" t="s">
        <v>1338</v>
      </c>
      <c r="C87" s="1" t="s">
        <v>1374</v>
      </c>
      <c r="H87" s="1" t="s">
        <v>1375</v>
      </c>
      <c r="S87" s="6" t="s">
        <v>1374</v>
      </c>
      <c r="T87" s="6" t="s">
        <v>1371</v>
      </c>
      <c r="Y87" s="7" t="s">
        <v>1376</v>
      </c>
      <c r="Z87" s="7" t="s">
        <v>1003</v>
      </c>
      <c r="AA87" s="7" t="s">
        <v>1377</v>
      </c>
    </row>
    <row r="88" spans="2:27" ht="71.25">
      <c r="B88" s="1" t="s">
        <v>1343</v>
      </c>
      <c r="C88" s="1" t="s">
        <v>1144</v>
      </c>
      <c r="H88" s="1" t="s">
        <v>1378</v>
      </c>
      <c r="S88" s="6" t="s">
        <v>1379</v>
      </c>
      <c r="T88" s="6" t="s">
        <v>1380</v>
      </c>
      <c r="Y88" s="7" t="s">
        <v>1381</v>
      </c>
      <c r="Z88" s="7" t="s">
        <v>1003</v>
      </c>
      <c r="AA88" s="7" t="s">
        <v>1382</v>
      </c>
    </row>
    <row r="89" spans="2:27" ht="42.75">
      <c r="B89" s="1" t="s">
        <v>1380</v>
      </c>
      <c r="C89" s="1" t="s">
        <v>1383</v>
      </c>
      <c r="H89" s="1" t="s">
        <v>1384</v>
      </c>
      <c r="S89" s="6" t="s">
        <v>1150</v>
      </c>
      <c r="T89" s="6" t="s">
        <v>1385</v>
      </c>
      <c r="Y89" s="7" t="s">
        <v>1386</v>
      </c>
      <c r="Z89" s="7" t="s">
        <v>1003</v>
      </c>
      <c r="AA89" s="7" t="s">
        <v>1387</v>
      </c>
    </row>
    <row r="90" spans="2:27" ht="28.5">
      <c r="B90" s="1" t="s">
        <v>1388</v>
      </c>
      <c r="C90" s="1" t="s">
        <v>1389</v>
      </c>
      <c r="H90" s="1" t="s">
        <v>1390</v>
      </c>
      <c r="S90" s="6" t="s">
        <v>1391</v>
      </c>
      <c r="T90" s="6" t="s">
        <v>1116</v>
      </c>
      <c r="Y90" s="7" t="s">
        <v>1392</v>
      </c>
      <c r="Z90" s="7" t="s">
        <v>1393</v>
      </c>
      <c r="AA90" s="7" t="s">
        <v>1394</v>
      </c>
    </row>
    <row r="91" spans="2:27" ht="28.5">
      <c r="B91" s="1" t="s">
        <v>1116</v>
      </c>
      <c r="C91" s="1" t="s">
        <v>1395</v>
      </c>
      <c r="H91" s="1" t="s">
        <v>1396</v>
      </c>
      <c r="S91" s="6" t="s">
        <v>1395</v>
      </c>
      <c r="T91" s="6" t="s">
        <v>1397</v>
      </c>
      <c r="Y91" s="7" t="s">
        <v>1398</v>
      </c>
      <c r="Z91" s="7" t="s">
        <v>962</v>
      </c>
      <c r="AA91" s="7" t="s">
        <v>1399</v>
      </c>
    </row>
    <row r="92" spans="2:27" ht="28.5">
      <c r="B92" s="1" t="s">
        <v>1397</v>
      </c>
      <c r="C92" s="1" t="s">
        <v>1400</v>
      </c>
      <c r="H92" s="1" t="s">
        <v>1401</v>
      </c>
      <c r="S92" s="6" t="s">
        <v>1400</v>
      </c>
      <c r="T92" s="6" t="s">
        <v>1124</v>
      </c>
      <c r="Y92" s="7" t="s">
        <v>1402</v>
      </c>
      <c r="Z92" s="7" t="s">
        <v>952</v>
      </c>
      <c r="AA92" s="7" t="s">
        <v>1038</v>
      </c>
    </row>
    <row r="93" spans="2:27" ht="28.5">
      <c r="B93" s="1" t="s">
        <v>1131</v>
      </c>
      <c r="C93" s="1" t="s">
        <v>1403</v>
      </c>
      <c r="H93" s="1" t="s">
        <v>1404</v>
      </c>
      <c r="S93" s="6" t="s">
        <v>1405</v>
      </c>
      <c r="T93" s="6" t="s">
        <v>1131</v>
      </c>
      <c r="Y93" s="7" t="s">
        <v>1406</v>
      </c>
      <c r="Z93" s="7" t="s">
        <v>952</v>
      </c>
      <c r="AA93" s="7" t="s">
        <v>1038</v>
      </c>
    </row>
    <row r="94" spans="2:27" ht="28.5">
      <c r="B94" s="1" t="s">
        <v>1407</v>
      </c>
      <c r="C94" s="1" t="s">
        <v>1408</v>
      </c>
      <c r="H94" s="1" t="s">
        <v>1409</v>
      </c>
      <c r="S94" s="6" t="s">
        <v>1408</v>
      </c>
      <c r="T94" s="6" t="s">
        <v>1407</v>
      </c>
      <c r="Y94" s="7" t="s">
        <v>1410</v>
      </c>
      <c r="Z94" s="7" t="s">
        <v>1347</v>
      </c>
      <c r="AA94" s="7" t="s">
        <v>1411</v>
      </c>
    </row>
    <row r="95" spans="2:27" ht="28.5">
      <c r="B95" s="1" t="s">
        <v>1412</v>
      </c>
      <c r="C95" s="1" t="s">
        <v>1153</v>
      </c>
      <c r="H95" s="1" t="s">
        <v>1413</v>
      </c>
      <c r="S95" s="6" t="s">
        <v>1414</v>
      </c>
      <c r="T95" s="6" t="s">
        <v>1412</v>
      </c>
      <c r="Y95" s="7" t="s">
        <v>1415</v>
      </c>
      <c r="Z95" s="7" t="s">
        <v>1416</v>
      </c>
      <c r="AA95" s="7" t="s">
        <v>1417</v>
      </c>
    </row>
    <row r="96" spans="2:27">
      <c r="B96" s="1" t="s">
        <v>1418</v>
      </c>
      <c r="C96" s="1" t="s">
        <v>1157</v>
      </c>
      <c r="H96" s="1" t="s">
        <v>1419</v>
      </c>
      <c r="S96" s="6" t="s">
        <v>1157</v>
      </c>
      <c r="T96" s="6" t="s">
        <v>1418</v>
      </c>
    </row>
    <row r="97" spans="2:20">
      <c r="B97" s="1" t="s">
        <v>1420</v>
      </c>
      <c r="C97" s="1" t="s">
        <v>1421</v>
      </c>
      <c r="H97" s="1" t="s">
        <v>1422</v>
      </c>
      <c r="S97" s="6" t="s">
        <v>1160</v>
      </c>
      <c r="T97" s="6" t="s">
        <v>1420</v>
      </c>
    </row>
    <row r="98" spans="2:20">
      <c r="B98" s="1" t="s">
        <v>1144</v>
      </c>
      <c r="C98" s="1" t="s">
        <v>1160</v>
      </c>
      <c r="H98" s="1" t="s">
        <v>1423</v>
      </c>
      <c r="S98" s="6" t="s">
        <v>1166</v>
      </c>
      <c r="T98" s="6" t="s">
        <v>1379</v>
      </c>
    </row>
    <row r="99" spans="2:20">
      <c r="B99" s="1" t="s">
        <v>1424</v>
      </c>
      <c r="C99" s="1" t="s">
        <v>1166</v>
      </c>
      <c r="H99" s="1" t="s">
        <v>1425</v>
      </c>
      <c r="S99" s="6" t="s">
        <v>1172</v>
      </c>
      <c r="T99" s="6" t="s">
        <v>1424</v>
      </c>
    </row>
    <row r="100" spans="2:20">
      <c r="B100" s="1" t="s">
        <v>1426</v>
      </c>
      <c r="C100" s="1" t="s">
        <v>1172</v>
      </c>
      <c r="H100" s="1" t="s">
        <v>1427</v>
      </c>
      <c r="S100" s="6" t="s">
        <v>1176</v>
      </c>
      <c r="T100" s="6" t="s">
        <v>1161</v>
      </c>
    </row>
    <row r="101" spans="2:20">
      <c r="B101" s="1" t="s">
        <v>1428</v>
      </c>
      <c r="C101" s="1" t="s">
        <v>1176</v>
      </c>
      <c r="H101" s="1" t="s">
        <v>1429</v>
      </c>
      <c r="S101" s="6" t="s">
        <v>1180</v>
      </c>
      <c r="T101" s="6" t="s">
        <v>1428</v>
      </c>
    </row>
    <row r="102" spans="2:20">
      <c r="B102" s="1" t="s">
        <v>1167</v>
      </c>
      <c r="C102" s="1" t="s">
        <v>1180</v>
      </c>
      <c r="H102" s="1" t="s">
        <v>1430</v>
      </c>
      <c r="S102" s="6" t="s">
        <v>1431</v>
      </c>
      <c r="T102" s="6" t="s">
        <v>1167</v>
      </c>
    </row>
    <row r="103" spans="2:20">
      <c r="B103" s="1" t="s">
        <v>1383</v>
      </c>
      <c r="C103" s="1" t="s">
        <v>1432</v>
      </c>
      <c r="H103" s="1" t="s">
        <v>1433</v>
      </c>
      <c r="S103" s="6" t="s">
        <v>411</v>
      </c>
      <c r="T103" s="6" t="s">
        <v>1150</v>
      </c>
    </row>
    <row r="104" spans="2:20">
      <c r="B104" s="1" t="s">
        <v>1391</v>
      </c>
      <c r="C104" s="1" t="s">
        <v>411</v>
      </c>
      <c r="H104" s="1" t="s">
        <v>1434</v>
      </c>
      <c r="S104" s="6" t="s">
        <v>1187</v>
      </c>
      <c r="T104" s="6" t="s">
        <v>1391</v>
      </c>
    </row>
    <row r="105" spans="2:20">
      <c r="B105" s="1" t="s">
        <v>1435</v>
      </c>
      <c r="C105" s="1" t="s">
        <v>1436</v>
      </c>
      <c r="H105" s="1" t="s">
        <v>1437</v>
      </c>
      <c r="S105" s="6" t="s">
        <v>1194</v>
      </c>
      <c r="T105" s="6" t="s">
        <v>1395</v>
      </c>
    </row>
    <row r="106" spans="2:20">
      <c r="B106" s="1" t="s">
        <v>1177</v>
      </c>
      <c r="C106" s="1" t="s">
        <v>1201</v>
      </c>
      <c r="H106" s="1" t="s">
        <v>1438</v>
      </c>
      <c r="S106" s="6" t="s">
        <v>1201</v>
      </c>
      <c r="T106" s="6" t="s">
        <v>1177</v>
      </c>
    </row>
    <row r="107" spans="2:20">
      <c r="B107" s="1" t="s">
        <v>1181</v>
      </c>
      <c r="C107" s="1" t="s">
        <v>1439</v>
      </c>
      <c r="H107" s="1" t="s">
        <v>1440</v>
      </c>
      <c r="S107" s="6" t="s">
        <v>1441</v>
      </c>
      <c r="T107" s="6" t="s">
        <v>1181</v>
      </c>
    </row>
    <row r="108" spans="2:20">
      <c r="B108" s="1" t="s">
        <v>1442</v>
      </c>
      <c r="C108" s="1" t="s">
        <v>1443</v>
      </c>
      <c r="H108" s="1" t="s">
        <v>1444</v>
      </c>
      <c r="S108" s="6" t="s">
        <v>1443</v>
      </c>
      <c r="T108" s="6" t="s">
        <v>1442</v>
      </c>
    </row>
    <row r="109" spans="2:20">
      <c r="B109" s="1" t="s">
        <v>1184</v>
      </c>
      <c r="C109" s="1" t="s">
        <v>405</v>
      </c>
      <c r="H109" s="1" t="s">
        <v>1445</v>
      </c>
      <c r="S109" s="6" t="s">
        <v>405</v>
      </c>
      <c r="T109" s="6" t="s">
        <v>1184</v>
      </c>
    </row>
    <row r="110" spans="2:20">
      <c r="B110" s="1" t="s">
        <v>1446</v>
      </c>
      <c r="C110" s="1" t="s">
        <v>1447</v>
      </c>
      <c r="H110" s="1" t="s">
        <v>1448</v>
      </c>
      <c r="S110" s="6" t="s">
        <v>1447</v>
      </c>
      <c r="T110" s="6" t="s">
        <v>1446</v>
      </c>
    </row>
    <row r="111" spans="2:20">
      <c r="B111" s="1" t="s">
        <v>1449</v>
      </c>
      <c r="C111" s="1" t="s">
        <v>396</v>
      </c>
      <c r="H111" s="1" t="s">
        <v>1450</v>
      </c>
      <c r="S111" s="6" t="s">
        <v>396</v>
      </c>
      <c r="T111" s="6" t="s">
        <v>1451</v>
      </c>
    </row>
    <row r="112" spans="2:20">
      <c r="B112" s="1" t="s">
        <v>1188</v>
      </c>
      <c r="C112" s="1" t="s">
        <v>1452</v>
      </c>
      <c r="H112" s="1" t="s">
        <v>1453</v>
      </c>
      <c r="S112" s="6" t="s">
        <v>1452</v>
      </c>
      <c r="T112" s="6" t="s">
        <v>1188</v>
      </c>
    </row>
    <row r="113" spans="2:20">
      <c r="B113" s="1" t="s">
        <v>1195</v>
      </c>
      <c r="C113" s="1" t="s">
        <v>1217</v>
      </c>
      <c r="H113" s="1" t="s">
        <v>1454</v>
      </c>
      <c r="S113" s="6" t="s">
        <v>1217</v>
      </c>
      <c r="T113" s="6" t="s">
        <v>1195</v>
      </c>
    </row>
    <row r="114" spans="2:20">
      <c r="B114" s="1" t="s">
        <v>1455</v>
      </c>
      <c r="C114" s="1" t="s">
        <v>397</v>
      </c>
      <c r="H114" s="1" t="s">
        <v>1456</v>
      </c>
      <c r="S114" s="6" t="s">
        <v>397</v>
      </c>
      <c r="T114" s="6" t="s">
        <v>1455</v>
      </c>
    </row>
    <row r="115" spans="2:20" ht="15.75">
      <c r="B115" s="1" t="s">
        <v>1457</v>
      </c>
      <c r="C115" s="1" t="s">
        <v>1226</v>
      </c>
      <c r="H115" s="1" t="s">
        <v>1458</v>
      </c>
      <c r="S115" s="6" t="s">
        <v>1226</v>
      </c>
      <c r="T115" s="6" t="s">
        <v>1202</v>
      </c>
    </row>
    <row r="116" spans="2:20">
      <c r="B116" s="1" t="s">
        <v>1459</v>
      </c>
      <c r="C116" s="1" t="s">
        <v>406</v>
      </c>
      <c r="H116" s="1" t="s">
        <v>1460</v>
      </c>
      <c r="S116" s="6" t="s">
        <v>406</v>
      </c>
      <c r="T116" s="6" t="s">
        <v>1459</v>
      </c>
    </row>
    <row r="117" spans="2:20">
      <c r="B117" s="1" t="s">
        <v>1160</v>
      </c>
      <c r="C117" s="1" t="s">
        <v>1461</v>
      </c>
      <c r="H117" s="1" t="s">
        <v>1462</v>
      </c>
      <c r="S117" s="6" t="s">
        <v>1461</v>
      </c>
      <c r="T117" s="6" t="s">
        <v>1160</v>
      </c>
    </row>
    <row r="118" spans="2:20">
      <c r="B118" s="1" t="s">
        <v>1166</v>
      </c>
      <c r="C118" s="1" t="s">
        <v>1463</v>
      </c>
      <c r="H118" s="1" t="s">
        <v>1464</v>
      </c>
      <c r="S118" s="6" t="s">
        <v>1463</v>
      </c>
      <c r="T118" s="6" t="s">
        <v>1166</v>
      </c>
    </row>
    <row r="119" spans="2:20">
      <c r="B119" s="1" t="s">
        <v>1172</v>
      </c>
      <c r="C119" s="1" t="s">
        <v>1465</v>
      </c>
      <c r="H119" s="1" t="s">
        <v>1466</v>
      </c>
      <c r="S119" s="6" t="s">
        <v>1465</v>
      </c>
      <c r="T119" s="6" t="s">
        <v>1172</v>
      </c>
    </row>
    <row r="120" spans="2:20">
      <c r="B120" s="1" t="s">
        <v>1223</v>
      </c>
      <c r="C120" s="1" t="s">
        <v>1467</v>
      </c>
      <c r="H120" s="1" t="s">
        <v>1468</v>
      </c>
      <c r="S120" s="6" t="s">
        <v>1469</v>
      </c>
      <c r="T120" s="6" t="s">
        <v>1223</v>
      </c>
    </row>
    <row r="121" spans="2:20">
      <c r="B121" s="1" t="s">
        <v>1176</v>
      </c>
      <c r="C121" s="1" t="s">
        <v>1470</v>
      </c>
      <c r="H121" s="1" t="s">
        <v>1471</v>
      </c>
      <c r="S121" s="6" t="s">
        <v>1472</v>
      </c>
      <c r="T121" s="6" t="s">
        <v>1176</v>
      </c>
    </row>
    <row r="122" spans="2:20">
      <c r="B122" s="1" t="s">
        <v>1473</v>
      </c>
      <c r="C122" s="1" t="s">
        <v>1232</v>
      </c>
      <c r="H122" s="1" t="s">
        <v>1474</v>
      </c>
      <c r="S122" s="6" t="s">
        <v>1232</v>
      </c>
      <c r="T122" s="6" t="s">
        <v>1473</v>
      </c>
    </row>
    <row r="123" spans="2:20">
      <c r="B123" s="1" t="s">
        <v>411</v>
      </c>
      <c r="C123" s="1" t="s">
        <v>1475</v>
      </c>
      <c r="H123" s="1" t="s">
        <v>1476</v>
      </c>
      <c r="S123" s="6" t="s">
        <v>1477</v>
      </c>
      <c r="T123" s="6" t="s">
        <v>411</v>
      </c>
    </row>
    <row r="124" spans="2:20">
      <c r="B124" s="1" t="s">
        <v>1478</v>
      </c>
      <c r="C124" s="1" t="s">
        <v>1479</v>
      </c>
      <c r="H124" s="1" t="s">
        <v>1480</v>
      </c>
      <c r="S124" s="6" t="s">
        <v>1479</v>
      </c>
      <c r="T124" s="6" t="s">
        <v>1478</v>
      </c>
    </row>
    <row r="125" spans="2:20">
      <c r="B125" s="1" t="s">
        <v>1481</v>
      </c>
      <c r="C125" s="1" t="s">
        <v>1237</v>
      </c>
      <c r="H125" s="1" t="s">
        <v>1482</v>
      </c>
      <c r="S125" s="6" t="s">
        <v>1237</v>
      </c>
      <c r="T125" s="6" t="s">
        <v>1481</v>
      </c>
    </row>
    <row r="126" spans="2:20">
      <c r="B126" s="1" t="s">
        <v>1233</v>
      </c>
      <c r="C126" s="1" t="s">
        <v>1483</v>
      </c>
      <c r="H126" s="1" t="s">
        <v>1484</v>
      </c>
      <c r="S126" s="6" t="s">
        <v>400</v>
      </c>
      <c r="T126" s="6" t="s">
        <v>1233</v>
      </c>
    </row>
    <row r="127" spans="2:20" ht="15.75">
      <c r="B127" s="1" t="s">
        <v>1485</v>
      </c>
      <c r="C127" s="1" t="s">
        <v>1486</v>
      </c>
      <c r="H127" s="1" t="s">
        <v>1487</v>
      </c>
      <c r="S127" s="6" t="s">
        <v>1486</v>
      </c>
      <c r="T127" s="6" t="s">
        <v>1485</v>
      </c>
    </row>
    <row r="128" spans="2:20">
      <c r="B128" s="1" t="s">
        <v>1488</v>
      </c>
      <c r="C128" s="1" t="s">
        <v>1489</v>
      </c>
      <c r="H128" s="1" t="s">
        <v>1490</v>
      </c>
      <c r="S128" s="6" t="s">
        <v>1489</v>
      </c>
      <c r="T128" s="6" t="s">
        <v>1238</v>
      </c>
    </row>
    <row r="129" spans="2:20">
      <c r="B129" s="1" t="s">
        <v>1201</v>
      </c>
      <c r="C129" s="1" t="s">
        <v>1491</v>
      </c>
      <c r="H129" s="1" t="s">
        <v>1492</v>
      </c>
      <c r="S129" s="6" t="s">
        <v>1493</v>
      </c>
      <c r="T129" s="6" t="s">
        <v>1201</v>
      </c>
    </row>
    <row r="130" spans="2:20">
      <c r="B130" s="1" t="s">
        <v>1494</v>
      </c>
      <c r="C130" s="1" t="s">
        <v>1495</v>
      </c>
      <c r="H130" s="1" t="s">
        <v>1496</v>
      </c>
      <c r="S130" s="6" t="s">
        <v>1491</v>
      </c>
      <c r="T130" s="6" t="s">
        <v>1494</v>
      </c>
    </row>
    <row r="131" spans="2:20">
      <c r="B131" s="1" t="s">
        <v>1497</v>
      </c>
      <c r="C131" s="1" t="s">
        <v>1253</v>
      </c>
      <c r="H131" s="1" t="s">
        <v>1498</v>
      </c>
      <c r="S131" s="6" t="s">
        <v>1253</v>
      </c>
      <c r="T131" s="6" t="s">
        <v>1497</v>
      </c>
    </row>
    <row r="132" spans="2:20">
      <c r="B132" s="1" t="s">
        <v>1439</v>
      </c>
      <c r="C132" s="1" t="s">
        <v>1256</v>
      </c>
      <c r="H132" s="1" t="s">
        <v>1499</v>
      </c>
      <c r="S132" s="6" t="s">
        <v>1256</v>
      </c>
      <c r="T132" s="6" t="s">
        <v>1441</v>
      </c>
    </row>
    <row r="133" spans="2:20">
      <c r="B133" s="1" t="s">
        <v>1500</v>
      </c>
      <c r="C133" s="1" t="s">
        <v>1501</v>
      </c>
      <c r="H133" s="1" t="s">
        <v>1502</v>
      </c>
      <c r="S133" s="6" t="s">
        <v>1260</v>
      </c>
      <c r="T133" s="6" t="s">
        <v>1500</v>
      </c>
    </row>
    <row r="134" spans="2:20">
      <c r="B134" s="1" t="s">
        <v>1503</v>
      </c>
      <c r="C134" s="1" t="s">
        <v>1260</v>
      </c>
      <c r="H134" s="1" t="s">
        <v>1504</v>
      </c>
      <c r="S134" s="6" t="s">
        <v>1505</v>
      </c>
      <c r="T134" s="6" t="s">
        <v>1503</v>
      </c>
    </row>
    <row r="135" spans="2:20">
      <c r="B135" s="1" t="s">
        <v>405</v>
      </c>
      <c r="C135" s="1" t="s">
        <v>1505</v>
      </c>
      <c r="H135" s="1" t="s">
        <v>1506</v>
      </c>
      <c r="S135" s="6" t="s">
        <v>1507</v>
      </c>
      <c r="T135" s="6" t="s">
        <v>405</v>
      </c>
    </row>
    <row r="136" spans="2:20">
      <c r="B136" s="1" t="s">
        <v>1508</v>
      </c>
      <c r="C136" s="1" t="s">
        <v>1507</v>
      </c>
      <c r="H136" s="1" t="s">
        <v>1509</v>
      </c>
      <c r="S136" s="6" t="s">
        <v>1510</v>
      </c>
      <c r="T136" s="6" t="s">
        <v>1508</v>
      </c>
    </row>
    <row r="137" spans="2:20" ht="15.75">
      <c r="B137" s="1" t="s">
        <v>1511</v>
      </c>
      <c r="C137" s="1" t="s">
        <v>1512</v>
      </c>
      <c r="H137" s="1" t="s">
        <v>1513</v>
      </c>
      <c r="S137" s="6" t="s">
        <v>1514</v>
      </c>
      <c r="T137" s="6" t="s">
        <v>1511</v>
      </c>
    </row>
    <row r="138" spans="2:20">
      <c r="B138" s="1" t="s">
        <v>1515</v>
      </c>
      <c r="C138" s="1" t="s">
        <v>1516</v>
      </c>
      <c r="H138" s="1" t="s">
        <v>1517</v>
      </c>
      <c r="S138" s="6" t="s">
        <v>1518</v>
      </c>
      <c r="T138" s="6" t="s">
        <v>1515</v>
      </c>
    </row>
    <row r="139" spans="2:20">
      <c r="B139" s="1" t="s">
        <v>1217</v>
      </c>
      <c r="C139" s="1" t="s">
        <v>1514</v>
      </c>
      <c r="H139" s="1" t="s">
        <v>1519</v>
      </c>
      <c r="S139" s="6" t="s">
        <v>1520</v>
      </c>
      <c r="T139" s="6" t="s">
        <v>1217</v>
      </c>
    </row>
    <row r="140" spans="2:20">
      <c r="B140" s="1" t="s">
        <v>1521</v>
      </c>
      <c r="C140" s="1" t="s">
        <v>1522</v>
      </c>
      <c r="H140" s="1" t="s">
        <v>1519</v>
      </c>
      <c r="S140" s="6" t="s">
        <v>1523</v>
      </c>
      <c r="T140" s="6" t="s">
        <v>1521</v>
      </c>
    </row>
    <row r="141" spans="2:20">
      <c r="B141" s="1" t="s">
        <v>1524</v>
      </c>
      <c r="C141" s="1" t="s">
        <v>1525</v>
      </c>
      <c r="H141" s="1" t="s">
        <v>1519</v>
      </c>
      <c r="S141" s="6" t="s">
        <v>1526</v>
      </c>
      <c r="T141" s="6" t="s">
        <v>1524</v>
      </c>
    </row>
    <row r="142" spans="2:20">
      <c r="B142" s="1" t="s">
        <v>1226</v>
      </c>
      <c r="C142" s="1" t="s">
        <v>1523</v>
      </c>
      <c r="H142" s="1" t="s">
        <v>1519</v>
      </c>
      <c r="S142" s="6" t="s">
        <v>1527</v>
      </c>
      <c r="T142" s="6" t="s">
        <v>1226</v>
      </c>
    </row>
    <row r="143" spans="2:20">
      <c r="B143" s="1" t="s">
        <v>406</v>
      </c>
      <c r="C143" s="1" t="s">
        <v>1526</v>
      </c>
      <c r="H143" s="1" t="s">
        <v>1528</v>
      </c>
      <c r="S143" s="6" t="s">
        <v>1266</v>
      </c>
      <c r="T143" s="6" t="s">
        <v>406</v>
      </c>
    </row>
    <row r="144" spans="2:20">
      <c r="B144" s="1" t="s">
        <v>1529</v>
      </c>
      <c r="C144" s="1" t="s">
        <v>1527</v>
      </c>
      <c r="H144" s="1" t="s">
        <v>1530</v>
      </c>
      <c r="S144" s="6" t="s">
        <v>1271</v>
      </c>
      <c r="T144" s="6" t="s">
        <v>1529</v>
      </c>
    </row>
    <row r="145" spans="2:20">
      <c r="B145" s="1" t="s">
        <v>1531</v>
      </c>
      <c r="C145" s="1" t="s">
        <v>1532</v>
      </c>
      <c r="H145" s="1" t="s">
        <v>1533</v>
      </c>
      <c r="S145" s="6" t="s">
        <v>1534</v>
      </c>
      <c r="T145" s="6" t="s">
        <v>1531</v>
      </c>
    </row>
    <row r="146" spans="2:20">
      <c r="B146" s="1" t="s">
        <v>1535</v>
      </c>
      <c r="C146" s="1" t="s">
        <v>1271</v>
      </c>
      <c r="H146" s="1" t="s">
        <v>1536</v>
      </c>
      <c r="S146" s="6" t="s">
        <v>1537</v>
      </c>
      <c r="T146" s="6" t="s">
        <v>1538</v>
      </c>
    </row>
    <row r="147" spans="2:20">
      <c r="B147" s="1" t="s">
        <v>1539</v>
      </c>
      <c r="C147" s="1" t="s">
        <v>1534</v>
      </c>
      <c r="H147" s="1" t="s">
        <v>1540</v>
      </c>
      <c r="S147" s="6" t="s">
        <v>1274</v>
      </c>
      <c r="T147" s="6" t="s">
        <v>1541</v>
      </c>
    </row>
    <row r="148" spans="2:20">
      <c r="B148" s="1" t="s">
        <v>1542</v>
      </c>
      <c r="C148" s="1" t="s">
        <v>1537</v>
      </c>
      <c r="H148" s="1" t="s">
        <v>1543</v>
      </c>
      <c r="S148" s="6" t="s">
        <v>1305</v>
      </c>
      <c r="T148" s="6" t="s">
        <v>1542</v>
      </c>
    </row>
    <row r="149" spans="2:20">
      <c r="B149" s="1" t="s">
        <v>1544</v>
      </c>
      <c r="C149" s="1" t="s">
        <v>1274</v>
      </c>
      <c r="H149" s="1" t="s">
        <v>1545</v>
      </c>
      <c r="S149" s="6" t="s">
        <v>1281</v>
      </c>
      <c r="T149" s="6" t="s">
        <v>1544</v>
      </c>
    </row>
    <row r="150" spans="2:20">
      <c r="B150" s="1" t="s">
        <v>1546</v>
      </c>
      <c r="C150" s="1" t="s">
        <v>1547</v>
      </c>
      <c r="H150" s="1" t="s">
        <v>1548</v>
      </c>
      <c r="S150" s="6" t="s">
        <v>1286</v>
      </c>
      <c r="T150" s="6" t="s">
        <v>1546</v>
      </c>
    </row>
    <row r="151" spans="2:20">
      <c r="B151" s="1" t="s">
        <v>1549</v>
      </c>
      <c r="C151" s="1" t="s">
        <v>1281</v>
      </c>
      <c r="H151" s="1" t="s">
        <v>1550</v>
      </c>
      <c r="S151" s="6" t="s">
        <v>1551</v>
      </c>
      <c r="T151" s="6" t="s">
        <v>1552</v>
      </c>
    </row>
    <row r="152" spans="2:20">
      <c r="B152" s="1" t="s">
        <v>1552</v>
      </c>
      <c r="C152" s="1" t="s">
        <v>1286</v>
      </c>
      <c r="H152" s="1" t="s">
        <v>1553</v>
      </c>
      <c r="S152" s="6" t="s">
        <v>1554</v>
      </c>
      <c r="T152" s="6" t="s">
        <v>1232</v>
      </c>
    </row>
    <row r="153" spans="2:20">
      <c r="B153" s="1" t="s">
        <v>1232</v>
      </c>
      <c r="C153" s="1" t="s">
        <v>1551</v>
      </c>
      <c r="H153" s="1" t="s">
        <v>1555</v>
      </c>
      <c r="S153" s="6" t="s">
        <v>1556</v>
      </c>
      <c r="T153" s="6" t="s">
        <v>1557</v>
      </c>
    </row>
    <row r="154" spans="2:20">
      <c r="B154" s="1" t="s">
        <v>1557</v>
      </c>
      <c r="C154" s="1" t="s">
        <v>1554</v>
      </c>
      <c r="H154" s="1" t="s">
        <v>1558</v>
      </c>
      <c r="S154" s="6" t="s">
        <v>409</v>
      </c>
      <c r="T154" s="6" t="s">
        <v>1559</v>
      </c>
    </row>
    <row r="155" spans="2:20">
      <c r="B155" s="1" t="s">
        <v>1559</v>
      </c>
      <c r="C155" s="1" t="s">
        <v>1556</v>
      </c>
      <c r="H155" s="1" t="s">
        <v>1560</v>
      </c>
      <c r="S155" s="6" t="s">
        <v>442</v>
      </c>
      <c r="T155" s="6" t="s">
        <v>1561</v>
      </c>
    </row>
    <row r="156" spans="2:20">
      <c r="B156" s="1" t="s">
        <v>1561</v>
      </c>
      <c r="C156" s="1" t="s">
        <v>409</v>
      </c>
      <c r="H156" s="1" t="s">
        <v>1562</v>
      </c>
      <c r="T156" s="6" t="s">
        <v>1253</v>
      </c>
    </row>
    <row r="157" spans="2:20">
      <c r="B157" s="1" t="s">
        <v>1495</v>
      </c>
      <c r="C157" s="1" t="s">
        <v>442</v>
      </c>
      <c r="H157" s="1" t="s">
        <v>1563</v>
      </c>
      <c r="T157" s="6" t="s">
        <v>1564</v>
      </c>
    </row>
    <row r="158" spans="2:20">
      <c r="B158" s="1" t="s">
        <v>1253</v>
      </c>
      <c r="H158" s="1" t="s">
        <v>1565</v>
      </c>
      <c r="T158" s="6" t="s">
        <v>1256</v>
      </c>
    </row>
    <row r="159" spans="2:20">
      <c r="B159" s="1" t="s">
        <v>1564</v>
      </c>
      <c r="H159" s="1" t="s">
        <v>1566</v>
      </c>
      <c r="T159" s="6" t="s">
        <v>1567</v>
      </c>
    </row>
    <row r="160" spans="2:20">
      <c r="B160" s="1" t="s">
        <v>1567</v>
      </c>
      <c r="H160" s="1" t="s">
        <v>1568</v>
      </c>
      <c r="T160" s="6" t="s">
        <v>1569</v>
      </c>
    </row>
    <row r="161" spans="2:20">
      <c r="B161" s="1" t="s">
        <v>1569</v>
      </c>
      <c r="H161" s="1" t="s">
        <v>1570</v>
      </c>
      <c r="T161" s="6" t="s">
        <v>1571</v>
      </c>
    </row>
    <row r="162" spans="2:20">
      <c r="B162" s="1" t="s">
        <v>1571</v>
      </c>
      <c r="H162" s="1" t="s">
        <v>1572</v>
      </c>
      <c r="T162" s="6" t="s">
        <v>1573</v>
      </c>
    </row>
    <row r="163" spans="2:20">
      <c r="B163" s="1" t="s">
        <v>1574</v>
      </c>
      <c r="H163" s="1" t="s">
        <v>1575</v>
      </c>
      <c r="T163" s="6" t="s">
        <v>1574</v>
      </c>
    </row>
    <row r="164" spans="2:20">
      <c r="B164" s="1" t="s">
        <v>1576</v>
      </c>
      <c r="H164" s="1" t="s">
        <v>1577</v>
      </c>
      <c r="T164" s="6" t="s">
        <v>1576</v>
      </c>
    </row>
    <row r="165" spans="2:20">
      <c r="B165" s="1" t="s">
        <v>1578</v>
      </c>
      <c r="H165" s="1" t="s">
        <v>1579</v>
      </c>
      <c r="T165" s="6" t="s">
        <v>1282</v>
      </c>
    </row>
    <row r="166" spans="2:20">
      <c r="B166" s="1" t="s">
        <v>1580</v>
      </c>
      <c r="H166" s="1" t="s">
        <v>1581</v>
      </c>
      <c r="T166" s="6" t="s">
        <v>1578</v>
      </c>
    </row>
    <row r="167" spans="2:20">
      <c r="B167" s="1" t="s">
        <v>1582</v>
      </c>
      <c r="H167" s="1" t="s">
        <v>1583</v>
      </c>
      <c r="T167" s="6" t="s">
        <v>1580</v>
      </c>
    </row>
    <row r="168" spans="2:20">
      <c r="B168" s="1" t="s">
        <v>1584</v>
      </c>
      <c r="H168" s="1" t="s">
        <v>1585</v>
      </c>
      <c r="T168" s="6" t="s">
        <v>1582</v>
      </c>
    </row>
    <row r="169" spans="2:20">
      <c r="B169" s="1" t="s">
        <v>1586</v>
      </c>
      <c r="H169" s="1" t="s">
        <v>1587</v>
      </c>
      <c r="T169" s="6" t="s">
        <v>1584</v>
      </c>
    </row>
    <row r="170" spans="2:20">
      <c r="B170" s="1" t="s">
        <v>1588</v>
      </c>
      <c r="H170" s="1" t="s">
        <v>1589</v>
      </c>
      <c r="T170" s="6" t="s">
        <v>1586</v>
      </c>
    </row>
    <row r="171" spans="2:20">
      <c r="B171" s="1" t="s">
        <v>1590</v>
      </c>
      <c r="H171" s="1" t="s">
        <v>1591</v>
      </c>
      <c r="T171" s="6" t="s">
        <v>1588</v>
      </c>
    </row>
    <row r="172" spans="2:20">
      <c r="B172" s="1" t="s">
        <v>1592</v>
      </c>
      <c r="H172" s="1" t="s">
        <v>1593</v>
      </c>
      <c r="T172" s="6" t="s">
        <v>1590</v>
      </c>
    </row>
    <row r="173" spans="2:20">
      <c r="B173" s="1" t="s">
        <v>1594</v>
      </c>
      <c r="H173" s="1" t="s">
        <v>1595</v>
      </c>
      <c r="T173" s="6" t="s">
        <v>1592</v>
      </c>
    </row>
    <row r="174" spans="2:20">
      <c r="B174" s="1" t="s">
        <v>1596</v>
      </c>
      <c r="H174" s="1" t="s">
        <v>1597</v>
      </c>
      <c r="T174" s="6" t="s">
        <v>1594</v>
      </c>
    </row>
    <row r="175" spans="2:20">
      <c r="B175" s="1" t="s">
        <v>1532</v>
      </c>
      <c r="H175" s="1" t="s">
        <v>1598</v>
      </c>
      <c r="T175" s="6" t="s">
        <v>1596</v>
      </c>
    </row>
    <row r="176" spans="2:20">
      <c r="B176" s="1" t="s">
        <v>1271</v>
      </c>
      <c r="H176" s="1" t="s">
        <v>1599</v>
      </c>
      <c r="T176" s="6" t="s">
        <v>1266</v>
      </c>
    </row>
    <row r="177" spans="2:20">
      <c r="B177" s="1" t="s">
        <v>1600</v>
      </c>
      <c r="H177" s="1" t="s">
        <v>1601</v>
      </c>
      <c r="T177" s="6" t="s">
        <v>1532</v>
      </c>
    </row>
    <row r="178" spans="2:20">
      <c r="B178" s="1" t="s">
        <v>1294</v>
      </c>
      <c r="H178" s="1" t="s">
        <v>1602</v>
      </c>
      <c r="T178" s="6" t="s">
        <v>1271</v>
      </c>
    </row>
    <row r="179" spans="2:20">
      <c r="B179" s="1" t="s">
        <v>1274</v>
      </c>
      <c r="H179" s="1" t="s">
        <v>1603</v>
      </c>
      <c r="T179" s="6" t="s">
        <v>1600</v>
      </c>
    </row>
    <row r="180" spans="2:20">
      <c r="B180" s="1" t="s">
        <v>1604</v>
      </c>
      <c r="H180" s="1" t="s">
        <v>1605</v>
      </c>
      <c r="T180" s="6" t="s">
        <v>1294</v>
      </c>
    </row>
    <row r="181" spans="2:20">
      <c r="B181" s="1" t="s">
        <v>1606</v>
      </c>
      <c r="H181" s="1" t="s">
        <v>1607</v>
      </c>
      <c r="T181" s="6" t="s">
        <v>1274</v>
      </c>
    </row>
    <row r="182" spans="2:20">
      <c r="B182" s="1" t="s">
        <v>1608</v>
      </c>
      <c r="H182" s="1" t="s">
        <v>1609</v>
      </c>
      <c r="T182" s="6" t="s">
        <v>1604</v>
      </c>
    </row>
    <row r="183" spans="2:20">
      <c r="B183" s="1" t="s">
        <v>1547</v>
      </c>
      <c r="H183" s="1" t="s">
        <v>1610</v>
      </c>
      <c r="T183" s="6" t="s">
        <v>1606</v>
      </c>
    </row>
    <row r="184" spans="2:20">
      <c r="B184" s="1" t="s">
        <v>1281</v>
      </c>
      <c r="H184" s="1" t="s">
        <v>1611</v>
      </c>
      <c r="T184" s="6" t="s">
        <v>1301</v>
      </c>
    </row>
    <row r="185" spans="2:20">
      <c r="B185" s="1" t="s">
        <v>1612</v>
      </c>
      <c r="H185" s="1" t="s">
        <v>1613</v>
      </c>
      <c r="T185" s="6" t="s">
        <v>1305</v>
      </c>
    </row>
    <row r="186" spans="2:20">
      <c r="B186" s="1" t="s">
        <v>1286</v>
      </c>
      <c r="H186" s="1" t="s">
        <v>1614</v>
      </c>
      <c r="T186" s="6" t="s">
        <v>1281</v>
      </c>
    </row>
    <row r="187" spans="2:20">
      <c r="B187" s="1" t="s">
        <v>1615</v>
      </c>
      <c r="H187" s="1" t="s">
        <v>1616</v>
      </c>
      <c r="T187" s="6" t="s">
        <v>1612</v>
      </c>
    </row>
    <row r="188" spans="2:20">
      <c r="B188" s="1" t="s">
        <v>1617</v>
      </c>
      <c r="H188" s="1" t="s">
        <v>1618</v>
      </c>
      <c r="T188" s="6" t="s">
        <v>1286</v>
      </c>
    </row>
    <row r="189" spans="2:20">
      <c r="B189" s="1" t="s">
        <v>1619</v>
      </c>
      <c r="H189" s="1" t="s">
        <v>1620</v>
      </c>
      <c r="T189" s="6" t="s">
        <v>1615</v>
      </c>
    </row>
    <row r="190" spans="2:20">
      <c r="B190" s="1" t="s">
        <v>1621</v>
      </c>
      <c r="H190" s="1" t="s">
        <v>1622</v>
      </c>
      <c r="T190" s="6" t="s">
        <v>1322</v>
      </c>
    </row>
    <row r="191" spans="2:20">
      <c r="B191" s="1" t="s">
        <v>1331</v>
      </c>
      <c r="H191" s="1" t="s">
        <v>1623</v>
      </c>
      <c r="T191" s="6" t="s">
        <v>1326</v>
      </c>
    </row>
    <row r="192" spans="2:20">
      <c r="B192" s="1" t="s">
        <v>409</v>
      </c>
      <c r="H192" s="1" t="s">
        <v>1624</v>
      </c>
      <c r="T192" s="6" t="s">
        <v>1619</v>
      </c>
    </row>
    <row r="193" spans="2:20">
      <c r="B193" s="1" t="s">
        <v>442</v>
      </c>
      <c r="H193" s="1" t="s">
        <v>1625</v>
      </c>
      <c r="T193" s="6" t="s">
        <v>1621</v>
      </c>
    </row>
    <row r="194" spans="2:20">
      <c r="H194" s="1" t="s">
        <v>1626</v>
      </c>
      <c r="T194" s="6" t="s">
        <v>1331</v>
      </c>
    </row>
    <row r="195" spans="2:20">
      <c r="H195" s="1" t="s">
        <v>1627</v>
      </c>
      <c r="T195" s="6" t="s">
        <v>409</v>
      </c>
    </row>
    <row r="196" spans="2:20">
      <c r="H196" s="1" t="s">
        <v>1628</v>
      </c>
      <c r="T196" s="6" t="s">
        <v>442</v>
      </c>
    </row>
    <row r="197" spans="2:20">
      <c r="H197" s="1" t="s">
        <v>1629</v>
      </c>
    </row>
    <row r="198" spans="2:20">
      <c r="H198" s="1" t="s">
        <v>1630</v>
      </c>
    </row>
    <row r="199" spans="2:20">
      <c r="H199" s="1" t="s">
        <v>1631</v>
      </c>
    </row>
    <row r="200" spans="2:20">
      <c r="H200" s="1" t="s">
        <v>1632</v>
      </c>
    </row>
    <row r="201" spans="2:20">
      <c r="H201" s="1" t="s">
        <v>1633</v>
      </c>
    </row>
    <row r="202" spans="2:20">
      <c r="H202" s="1" t="s">
        <v>1634</v>
      </c>
    </row>
    <row r="203" spans="2:20">
      <c r="H203" s="1" t="s">
        <v>1635</v>
      </c>
    </row>
    <row r="204" spans="2:20">
      <c r="H204" s="1" t="s">
        <v>1636</v>
      </c>
    </row>
    <row r="205" spans="2:20">
      <c r="H205" s="1" t="s">
        <v>1637</v>
      </c>
    </row>
    <row r="206" spans="2:20">
      <c r="H206" s="1" t="s">
        <v>1638</v>
      </c>
    </row>
    <row r="207" spans="2:20">
      <c r="H207" s="1" t="s">
        <v>1639</v>
      </c>
    </row>
    <row r="208" spans="2:20">
      <c r="H208" s="1" t="s">
        <v>1640</v>
      </c>
    </row>
    <row r="209" spans="8:8">
      <c r="H209" s="1" t="s">
        <v>1641</v>
      </c>
    </row>
    <row r="210" spans="8:8">
      <c r="H210" s="1" t="s">
        <v>1642</v>
      </c>
    </row>
    <row r="211" spans="8:8">
      <c r="H211" s="1" t="s">
        <v>1643</v>
      </c>
    </row>
    <row r="212" spans="8:8">
      <c r="H212" s="1" t="s">
        <v>1644</v>
      </c>
    </row>
    <row r="213" spans="8:8">
      <c r="H213" s="1" t="s">
        <v>1645</v>
      </c>
    </row>
    <row r="214" spans="8:8">
      <c r="H214" s="1" t="s">
        <v>1646</v>
      </c>
    </row>
    <row r="215" spans="8:8">
      <c r="H215" s="1" t="s">
        <v>1647</v>
      </c>
    </row>
    <row r="216" spans="8:8">
      <c r="H216" s="1" t="s">
        <v>1648</v>
      </c>
    </row>
    <row r="217" spans="8:8">
      <c r="H217" s="1" t="s">
        <v>1649</v>
      </c>
    </row>
    <row r="218" spans="8:8">
      <c r="H218" s="1" t="s">
        <v>1650</v>
      </c>
    </row>
    <row r="219" spans="8:8">
      <c r="H219" s="1" t="s">
        <v>1651</v>
      </c>
    </row>
    <row r="220" spans="8:8">
      <c r="H220" s="1" t="s">
        <v>1652</v>
      </c>
    </row>
    <row r="221" spans="8:8">
      <c r="H221" s="1" t="s">
        <v>1653</v>
      </c>
    </row>
    <row r="222" spans="8:8">
      <c r="H222" s="1" t="s">
        <v>1654</v>
      </c>
    </row>
    <row r="223" spans="8:8">
      <c r="H223" s="1" t="s">
        <v>1655</v>
      </c>
    </row>
    <row r="224" spans="8:8">
      <c r="H224" s="1" t="s">
        <v>1656</v>
      </c>
    </row>
    <row r="225" spans="8:8">
      <c r="H225" s="1" t="s">
        <v>1657</v>
      </c>
    </row>
    <row r="226" spans="8:8">
      <c r="H226" s="1" t="s">
        <v>1658</v>
      </c>
    </row>
    <row r="227" spans="8:8">
      <c r="H227" s="1" t="s">
        <v>1659</v>
      </c>
    </row>
    <row r="228" spans="8:8">
      <c r="H228" s="1" t="s">
        <v>1660</v>
      </c>
    </row>
    <row r="229" spans="8:8">
      <c r="H229" s="1" t="s">
        <v>1661</v>
      </c>
    </row>
    <row r="230" spans="8:8">
      <c r="H230" s="1" t="s">
        <v>1662</v>
      </c>
    </row>
    <row r="231" spans="8:8">
      <c r="H231" s="1" t="s">
        <v>1663</v>
      </c>
    </row>
    <row r="232" spans="8:8">
      <c r="H232" s="1" t="s">
        <v>1664</v>
      </c>
    </row>
    <row r="233" spans="8:8">
      <c r="H233" s="1" t="s">
        <v>1665</v>
      </c>
    </row>
    <row r="234" spans="8:8">
      <c r="H234" s="1" t="s">
        <v>1666</v>
      </c>
    </row>
    <row r="235" spans="8:8">
      <c r="H235" s="1" t="s">
        <v>1667</v>
      </c>
    </row>
    <row r="236" spans="8:8">
      <c r="H236" s="1" t="s">
        <v>1668</v>
      </c>
    </row>
    <row r="237" spans="8:8">
      <c r="H237" s="1" t="s">
        <v>1669</v>
      </c>
    </row>
    <row r="238" spans="8:8">
      <c r="H238" s="1" t="s">
        <v>1670</v>
      </c>
    </row>
    <row r="239" spans="8:8">
      <c r="H239" s="1" t="s">
        <v>1671</v>
      </c>
    </row>
    <row r="240" spans="8:8">
      <c r="H240" s="1" t="s">
        <v>1672</v>
      </c>
    </row>
    <row r="241" spans="8:8">
      <c r="H241" s="1" t="s">
        <v>1673</v>
      </c>
    </row>
    <row r="242" spans="8:8">
      <c r="H242" s="1" t="s">
        <v>1674</v>
      </c>
    </row>
    <row r="243" spans="8:8">
      <c r="H243" s="1" t="s">
        <v>1675</v>
      </c>
    </row>
    <row r="244" spans="8:8">
      <c r="H244" s="1" t="s">
        <v>1676</v>
      </c>
    </row>
    <row r="245" spans="8:8">
      <c r="H245" s="1" t="s">
        <v>1677</v>
      </c>
    </row>
    <row r="246" spans="8:8">
      <c r="H246" s="1" t="s">
        <v>1678</v>
      </c>
    </row>
    <row r="247" spans="8:8">
      <c r="H247" s="1" t="s">
        <v>1679</v>
      </c>
    </row>
    <row r="248" spans="8:8">
      <c r="H248" s="1" t="s">
        <v>1680</v>
      </c>
    </row>
    <row r="249" spans="8:8">
      <c r="H249" s="1" t="s">
        <v>1681</v>
      </c>
    </row>
    <row r="250" spans="8:8">
      <c r="H250" s="1" t="s">
        <v>1682</v>
      </c>
    </row>
    <row r="251" spans="8:8">
      <c r="H251" s="1" t="s">
        <v>1683</v>
      </c>
    </row>
    <row r="252" spans="8:8">
      <c r="H252" s="1" t="s">
        <v>1684</v>
      </c>
    </row>
    <row r="253" spans="8:8">
      <c r="H253" s="1" t="s">
        <v>1685</v>
      </c>
    </row>
    <row r="254" spans="8:8">
      <c r="H254" s="1" t="s">
        <v>1686</v>
      </c>
    </row>
    <row r="255" spans="8:8">
      <c r="H255" s="1" t="s">
        <v>1687</v>
      </c>
    </row>
    <row r="256" spans="8:8">
      <c r="H256" s="1" t="s">
        <v>1688</v>
      </c>
    </row>
    <row r="257" spans="8:8">
      <c r="H257" s="1" t="s">
        <v>1689</v>
      </c>
    </row>
    <row r="258" spans="8:8">
      <c r="H258" s="1" t="s">
        <v>1690</v>
      </c>
    </row>
    <row r="259" spans="8:8">
      <c r="H259" s="1" t="s">
        <v>1691</v>
      </c>
    </row>
    <row r="260" spans="8:8">
      <c r="H260" s="1" t="s">
        <v>1692</v>
      </c>
    </row>
    <row r="261" spans="8:8">
      <c r="H261" s="1" t="s">
        <v>1693</v>
      </c>
    </row>
    <row r="262" spans="8:8">
      <c r="H262" s="1" t="s">
        <v>1694</v>
      </c>
    </row>
    <row r="263" spans="8:8">
      <c r="H263" s="1" t="s">
        <v>1695</v>
      </c>
    </row>
    <row r="264" spans="8:8">
      <c r="H264" s="1" t="s">
        <v>1696</v>
      </c>
    </row>
    <row r="265" spans="8:8">
      <c r="H265" s="1" t="s">
        <v>1697</v>
      </c>
    </row>
    <row r="266" spans="8:8">
      <c r="H266" s="1" t="s">
        <v>1698</v>
      </c>
    </row>
    <row r="267" spans="8:8">
      <c r="H267" s="1" t="s">
        <v>1698</v>
      </c>
    </row>
    <row r="268" spans="8:8">
      <c r="H268" s="1" t="s">
        <v>1699</v>
      </c>
    </row>
    <row r="269" spans="8:8">
      <c r="H269" s="1" t="s">
        <v>1700</v>
      </c>
    </row>
    <row r="270" spans="8:8">
      <c r="H270" s="1" t="s">
        <v>1701</v>
      </c>
    </row>
    <row r="271" spans="8:8">
      <c r="H271" s="1" t="s">
        <v>1702</v>
      </c>
    </row>
    <row r="272" spans="8:8">
      <c r="H272" s="1" t="s">
        <v>1703</v>
      </c>
    </row>
    <row r="273" spans="8:8">
      <c r="H273" s="1" t="s">
        <v>1704</v>
      </c>
    </row>
    <row r="274" spans="8:8">
      <c r="H274" s="1" t="s">
        <v>1705</v>
      </c>
    </row>
    <row r="275" spans="8:8">
      <c r="H275" s="1" t="s">
        <v>1706</v>
      </c>
    </row>
    <row r="276" spans="8:8">
      <c r="H276" s="1" t="s">
        <v>1707</v>
      </c>
    </row>
    <row r="277" spans="8:8">
      <c r="H277" s="1" t="s">
        <v>1708</v>
      </c>
    </row>
    <row r="278" spans="8:8">
      <c r="H278" s="1" t="s">
        <v>1709</v>
      </c>
    </row>
    <row r="279" spans="8:8">
      <c r="H279" s="1" t="s">
        <v>1710</v>
      </c>
    </row>
    <row r="280" spans="8:8">
      <c r="H280" s="1" t="s">
        <v>1711</v>
      </c>
    </row>
    <row r="281" spans="8:8">
      <c r="H281" s="1" t="s">
        <v>1712</v>
      </c>
    </row>
    <row r="282" spans="8:8">
      <c r="H282" s="1" t="s">
        <v>1713</v>
      </c>
    </row>
    <row r="283" spans="8:8">
      <c r="H283" s="1" t="s">
        <v>1714</v>
      </c>
    </row>
    <row r="284" spans="8:8">
      <c r="H284" s="1" t="s">
        <v>1715</v>
      </c>
    </row>
    <row r="285" spans="8:8">
      <c r="H285" s="1" t="s">
        <v>1716</v>
      </c>
    </row>
    <row r="286" spans="8:8">
      <c r="H286" s="1" t="s">
        <v>1717</v>
      </c>
    </row>
    <row r="287" spans="8:8">
      <c r="H287" s="1" t="s">
        <v>1718</v>
      </c>
    </row>
    <row r="288" spans="8:8">
      <c r="H288" s="1" t="s">
        <v>1719</v>
      </c>
    </row>
    <row r="289" spans="8:8">
      <c r="H289" s="1" t="s">
        <v>1720</v>
      </c>
    </row>
    <row r="290" spans="8:8">
      <c r="H290" s="1" t="s">
        <v>1721</v>
      </c>
    </row>
    <row r="291" spans="8:8">
      <c r="H291" s="1" t="s">
        <v>1722</v>
      </c>
    </row>
    <row r="292" spans="8:8">
      <c r="H292" s="1" t="s">
        <v>1723</v>
      </c>
    </row>
    <row r="293" spans="8:8">
      <c r="H293" s="1" t="s">
        <v>1724</v>
      </c>
    </row>
    <row r="294" spans="8:8">
      <c r="H294" s="1" t="s">
        <v>1725</v>
      </c>
    </row>
    <row r="295" spans="8:8">
      <c r="H295" s="1" t="s">
        <v>1726</v>
      </c>
    </row>
    <row r="296" spans="8:8">
      <c r="H296" s="1" t="s">
        <v>1727</v>
      </c>
    </row>
    <row r="297" spans="8:8">
      <c r="H297" s="1" t="s">
        <v>1728</v>
      </c>
    </row>
    <row r="298" spans="8:8">
      <c r="H298" s="1" t="s">
        <v>1729</v>
      </c>
    </row>
    <row r="299" spans="8:8">
      <c r="H299" s="1" t="s">
        <v>1730</v>
      </c>
    </row>
    <row r="300" spans="8:8">
      <c r="H300" s="1" t="s">
        <v>1731</v>
      </c>
    </row>
    <row r="301" spans="8:8">
      <c r="H301" s="1" t="s">
        <v>1732</v>
      </c>
    </row>
    <row r="302" spans="8:8">
      <c r="H302" s="1" t="s">
        <v>1733</v>
      </c>
    </row>
    <row r="303" spans="8:8">
      <c r="H303" s="1" t="s">
        <v>1734</v>
      </c>
    </row>
    <row r="304" spans="8:8">
      <c r="H304" s="1" t="s">
        <v>1735</v>
      </c>
    </row>
    <row r="305" spans="8:8">
      <c r="H305" s="1" t="s">
        <v>1736</v>
      </c>
    </row>
    <row r="306" spans="8:8">
      <c r="H306" s="1" t="s">
        <v>1737</v>
      </c>
    </row>
    <row r="307" spans="8:8">
      <c r="H307" s="1" t="s">
        <v>1738</v>
      </c>
    </row>
    <row r="308" spans="8:8">
      <c r="H308" s="1" t="s">
        <v>1739</v>
      </c>
    </row>
    <row r="309" spans="8:8">
      <c r="H309" s="1" t="s">
        <v>1740</v>
      </c>
    </row>
    <row r="310" spans="8:8">
      <c r="H310" s="1" t="s">
        <v>1741</v>
      </c>
    </row>
    <row r="311" spans="8:8">
      <c r="H311" s="1" t="s">
        <v>1742</v>
      </c>
    </row>
    <row r="312" spans="8:8">
      <c r="H312" s="1" t="s">
        <v>1743</v>
      </c>
    </row>
    <row r="313" spans="8:8">
      <c r="H313" s="1" t="s">
        <v>1744</v>
      </c>
    </row>
    <row r="314" spans="8:8">
      <c r="H314" s="1" t="s">
        <v>1745</v>
      </c>
    </row>
    <row r="315" spans="8:8">
      <c r="H315" s="1" t="s">
        <v>1746</v>
      </c>
    </row>
    <row r="316" spans="8:8">
      <c r="H316" s="1" t="s">
        <v>1747</v>
      </c>
    </row>
    <row r="317" spans="8:8">
      <c r="H317" s="1" t="s">
        <v>1747</v>
      </c>
    </row>
    <row r="318" spans="8:8">
      <c r="H318" s="1" t="s">
        <v>1748</v>
      </c>
    </row>
    <row r="319" spans="8:8">
      <c r="H319" s="1" t="s">
        <v>1749</v>
      </c>
    </row>
    <row r="320" spans="8:8">
      <c r="H320" s="1" t="s">
        <v>1750</v>
      </c>
    </row>
    <row r="321" spans="8:8">
      <c r="H321" s="1" t="s">
        <v>1751</v>
      </c>
    </row>
    <row r="322" spans="8:8">
      <c r="H322" s="1" t="s">
        <v>1752</v>
      </c>
    </row>
    <row r="323" spans="8:8">
      <c r="H323" s="1" t="s">
        <v>1753</v>
      </c>
    </row>
    <row r="324" spans="8:8">
      <c r="H324" s="1" t="s">
        <v>1754</v>
      </c>
    </row>
    <row r="325" spans="8:8">
      <c r="H325" s="1" t="s">
        <v>1755</v>
      </c>
    </row>
    <row r="326" spans="8:8">
      <c r="H326" s="1" t="s">
        <v>1756</v>
      </c>
    </row>
    <row r="327" spans="8:8">
      <c r="H327" s="1" t="s">
        <v>1757</v>
      </c>
    </row>
    <row r="328" spans="8:8">
      <c r="H328" s="1" t="s">
        <v>1758</v>
      </c>
    </row>
    <row r="329" spans="8:8">
      <c r="H329" s="1" t="s">
        <v>1759</v>
      </c>
    </row>
    <row r="330" spans="8:8">
      <c r="H330" s="1" t="s">
        <v>1760</v>
      </c>
    </row>
    <row r="331" spans="8:8">
      <c r="H331" s="1" t="s">
        <v>1761</v>
      </c>
    </row>
    <row r="332" spans="8:8">
      <c r="H332" s="1" t="s">
        <v>1762</v>
      </c>
    </row>
    <row r="333" spans="8:8">
      <c r="H333" s="1" t="s">
        <v>1763</v>
      </c>
    </row>
    <row r="334" spans="8:8">
      <c r="H334" s="1" t="s">
        <v>1764</v>
      </c>
    </row>
    <row r="335" spans="8:8">
      <c r="H335" s="1" t="s">
        <v>1765</v>
      </c>
    </row>
    <row r="336" spans="8:8">
      <c r="H336" s="1" t="s">
        <v>1766</v>
      </c>
    </row>
    <row r="337" spans="8:8">
      <c r="H337" s="1" t="s">
        <v>1767</v>
      </c>
    </row>
    <row r="338" spans="8:8">
      <c r="H338" s="1" t="s">
        <v>1768</v>
      </c>
    </row>
    <row r="339" spans="8:8">
      <c r="H339" s="1" t="s">
        <v>1769</v>
      </c>
    </row>
    <row r="340" spans="8:8">
      <c r="H340" s="1" t="s">
        <v>1770</v>
      </c>
    </row>
  </sheetData>
  <sheetProtection algorithmName="SHA-512" hashValue="rQCnO+jdAwfWzqGDvWNML9BuS1d+saVx4T7vBWGA+NWLv3QhUMVF/HpNrFJv3FCP3H+wJVnmHiVpkjO0o+XVLw==" saltValue="nePuhlDgxr5CsvtA+z4+jA==" spinCount="100000" sheet="1" objects="1" scenarios="1"/>
  <autoFilter ref="S5:T196" xr:uid="{00000000-0009-0000-0000-000026000000}"/>
  <sortState xmlns:xlrd2="http://schemas.microsoft.com/office/spreadsheetml/2017/richdata2" ref="X7:X23">
    <sortCondition ref="X7"/>
  </sortState>
  <customSheetViews>
    <customSheetView guid="{3C65655F-F5CB-4AFF-9FBB-FFE0704F7A17}" scale="136">
      <selection activeCell="F30" sqref="F30"/>
      <pageMargins left="0.7" right="0.7" top="0.75" bottom="0.75" header="0.3" footer="0.3"/>
      <pageSetup paperSize="9" orientation="portrait"/>
    </customSheetView>
  </customSheetViews>
  <mergeCells count="1">
    <mergeCell ref="M4:P4"/>
  </mergeCells>
  <pageMargins left="0.7" right="0.7" top="0.75" bottom="0.75" header="0.3" footer="0.3"/>
  <pageSetup paperSize="9" orientation="portrait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olha1">
    <pageSetUpPr fitToPage="1"/>
  </sheetPr>
  <dimension ref="A1:AL433"/>
  <sheetViews>
    <sheetView zoomScale="70" zoomScaleNormal="70" zoomScalePageLayoutView="40" workbookViewId="0">
      <selection activeCell="K74" sqref="K74"/>
    </sheetView>
  </sheetViews>
  <sheetFormatPr defaultColWidth="10.625" defaultRowHeight="15"/>
  <cols>
    <col min="1" max="1" width="3" style="19" customWidth="1"/>
    <col min="2" max="2" width="24.75" style="19" customWidth="1"/>
    <col min="3" max="3" width="15.375" style="19" customWidth="1"/>
    <col min="4" max="4" width="16.375" style="19" customWidth="1"/>
    <col min="5" max="5" width="14.625" style="19" customWidth="1"/>
    <col min="6" max="6" width="26.375" style="19" customWidth="1"/>
    <col min="7" max="14" width="12.625" style="19" customWidth="1"/>
    <col min="15" max="15" width="17" style="19" customWidth="1"/>
    <col min="16" max="16" width="17.125" style="14" customWidth="1"/>
    <col min="17" max="17" width="16.75" style="14" customWidth="1"/>
    <col min="18" max="18" width="12.75" style="14" customWidth="1"/>
    <col min="19" max="19" width="21.5" style="14" customWidth="1"/>
    <col min="20" max="20" width="20.75" style="14" customWidth="1"/>
    <col min="21" max="21" width="37.125" style="14" customWidth="1"/>
    <col min="22" max="16384" width="10.625" style="14"/>
  </cols>
  <sheetData>
    <row r="1" spans="1:30" ht="23.25">
      <c r="A1" s="343"/>
      <c r="B1" s="64" t="s">
        <v>191</v>
      </c>
      <c r="C1" s="343"/>
      <c r="D1" s="343"/>
      <c r="E1" s="343"/>
      <c r="F1" s="65" t="s">
        <v>192</v>
      </c>
      <c r="G1" s="36">
        <f>Atividade!L3</f>
        <v>0</v>
      </c>
      <c r="H1" s="66" t="s">
        <v>141</v>
      </c>
      <c r="I1" s="36">
        <f>Atividade!I3</f>
        <v>2021</v>
      </c>
      <c r="J1" s="343"/>
      <c r="K1" s="344"/>
      <c r="L1" s="343"/>
      <c r="M1" s="343"/>
      <c r="N1" s="343"/>
      <c r="O1" s="383"/>
      <c r="P1" s="383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</row>
    <row r="2" spans="1:30">
      <c r="A2" s="345"/>
      <c r="B2" s="69" t="s">
        <v>193</v>
      </c>
      <c r="C2" s="345"/>
      <c r="D2" s="345"/>
      <c r="E2" s="345"/>
      <c r="F2" s="345"/>
      <c r="G2" s="345"/>
      <c r="H2" s="345"/>
      <c r="I2" s="345"/>
      <c r="J2" s="345"/>
      <c r="K2" s="345"/>
      <c r="L2" s="345"/>
      <c r="M2" s="345"/>
      <c r="N2" s="345"/>
      <c r="O2" s="345"/>
      <c r="P2" s="345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</row>
    <row r="3" spans="1:30">
      <c r="A3" s="71" t="s">
        <v>194</v>
      </c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</row>
    <row r="4" spans="1:30">
      <c r="A4" s="71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</row>
    <row r="5" spans="1:30">
      <c r="B5" s="382" t="s">
        <v>195</v>
      </c>
    </row>
    <row r="6" spans="1:30" ht="30.75" customHeight="1">
      <c r="B6" s="630" t="s">
        <v>196</v>
      </c>
      <c r="C6" s="630"/>
      <c r="D6" s="630"/>
      <c r="E6" s="630"/>
      <c r="F6" s="630"/>
      <c r="G6" s="360"/>
      <c r="H6" s="631" t="s">
        <v>197</v>
      </c>
      <c r="I6" s="632"/>
      <c r="J6" s="632"/>
      <c r="K6" s="632"/>
      <c r="L6" s="632"/>
      <c r="M6" s="632"/>
      <c r="N6" s="633"/>
      <c r="O6" s="126"/>
    </row>
    <row r="7" spans="1:30" ht="33" customHeight="1">
      <c r="B7" s="634" t="s">
        <v>198</v>
      </c>
      <c r="C7" s="634"/>
      <c r="D7" s="634"/>
      <c r="E7" s="634"/>
      <c r="F7" s="634"/>
      <c r="G7" s="384" t="s">
        <v>199</v>
      </c>
      <c r="H7" s="635"/>
      <c r="I7" s="636"/>
      <c r="J7" s="636"/>
      <c r="K7" s="636"/>
      <c r="L7" s="636"/>
      <c r="M7" s="636"/>
      <c r="N7" s="637"/>
      <c r="O7" s="310"/>
    </row>
    <row r="8" spans="1:30">
      <c r="B8" s="638" t="s">
        <v>200</v>
      </c>
      <c r="C8" s="638"/>
      <c r="D8" s="638"/>
      <c r="E8" s="638"/>
      <c r="F8" s="638"/>
      <c r="G8" s="384" t="s">
        <v>201</v>
      </c>
      <c r="H8" s="635" t="s">
        <v>202</v>
      </c>
      <c r="I8" s="636"/>
      <c r="J8" s="636"/>
      <c r="K8" s="636"/>
      <c r="L8" s="636"/>
      <c r="M8" s="636"/>
      <c r="N8" s="637"/>
      <c r="O8" s="126"/>
    </row>
    <row r="9" spans="1:30" ht="15" customHeight="1">
      <c r="B9" s="638" t="s">
        <v>203</v>
      </c>
      <c r="C9" s="638"/>
      <c r="D9" s="638"/>
      <c r="E9" s="638"/>
      <c r="F9" s="638"/>
      <c r="G9" s="384" t="s">
        <v>201</v>
      </c>
      <c r="H9" s="635" t="s">
        <v>202</v>
      </c>
      <c r="I9" s="636"/>
      <c r="J9" s="636"/>
      <c r="K9" s="636"/>
      <c r="L9" s="636"/>
      <c r="M9" s="636"/>
      <c r="N9" s="637"/>
      <c r="O9" s="126"/>
    </row>
    <row r="10" spans="1:30" ht="15" customHeight="1">
      <c r="B10" s="638" t="s">
        <v>204</v>
      </c>
      <c r="C10" s="638"/>
      <c r="D10" s="638"/>
      <c r="E10" s="638"/>
      <c r="F10" s="638"/>
      <c r="G10" s="384" t="s">
        <v>201</v>
      </c>
      <c r="H10" s="635" t="s">
        <v>202</v>
      </c>
      <c r="I10" s="636"/>
      <c r="J10" s="636"/>
      <c r="K10" s="636"/>
      <c r="L10" s="636"/>
      <c r="M10" s="636"/>
      <c r="N10" s="637"/>
      <c r="O10" s="126"/>
    </row>
    <row r="11" spans="1:30" ht="15" customHeight="1">
      <c r="B11" s="638" t="s">
        <v>205</v>
      </c>
      <c r="C11" s="638"/>
      <c r="D11" s="638"/>
      <c r="E11" s="638"/>
      <c r="F11" s="638"/>
      <c r="G11" s="384" t="s">
        <v>201</v>
      </c>
      <c r="H11" s="635" t="s">
        <v>202</v>
      </c>
      <c r="I11" s="636"/>
      <c r="J11" s="636"/>
      <c r="K11" s="636"/>
      <c r="L11" s="636"/>
      <c r="M11" s="636"/>
      <c r="N11" s="637"/>
      <c r="O11" s="126"/>
    </row>
    <row r="12" spans="1:30" ht="15" customHeight="1">
      <c r="B12" s="638" t="s">
        <v>206</v>
      </c>
      <c r="C12" s="638"/>
      <c r="D12" s="638"/>
      <c r="E12" s="638"/>
      <c r="F12" s="638"/>
      <c r="G12" s="384" t="s">
        <v>201</v>
      </c>
      <c r="H12" s="635" t="s">
        <v>202</v>
      </c>
      <c r="I12" s="636"/>
      <c r="J12" s="636"/>
      <c r="K12" s="636"/>
      <c r="L12" s="636"/>
      <c r="M12" s="636"/>
      <c r="N12" s="637"/>
      <c r="O12" s="126"/>
    </row>
    <row r="13" spans="1:30" ht="15" customHeight="1">
      <c r="B13" s="638" t="s">
        <v>207</v>
      </c>
      <c r="C13" s="638"/>
      <c r="D13" s="638"/>
      <c r="E13" s="638"/>
      <c r="F13" s="638"/>
      <c r="G13" s="384" t="s">
        <v>201</v>
      </c>
      <c r="H13" s="635" t="s">
        <v>202</v>
      </c>
      <c r="I13" s="636"/>
      <c r="J13" s="636"/>
      <c r="K13" s="636"/>
      <c r="L13" s="636"/>
      <c r="M13" s="636"/>
      <c r="N13" s="637"/>
      <c r="O13" s="126"/>
    </row>
    <row r="14" spans="1:30" ht="15" customHeight="1">
      <c r="B14" s="638" t="s">
        <v>207</v>
      </c>
      <c r="C14" s="638"/>
      <c r="D14" s="638"/>
      <c r="E14" s="638"/>
      <c r="F14" s="638"/>
      <c r="G14" s="384" t="s">
        <v>201</v>
      </c>
      <c r="H14" s="635" t="s">
        <v>202</v>
      </c>
      <c r="I14" s="636"/>
      <c r="J14" s="636"/>
      <c r="K14" s="636"/>
      <c r="L14" s="636"/>
      <c r="M14" s="636"/>
      <c r="N14" s="637"/>
      <c r="O14" s="126"/>
    </row>
    <row r="15" spans="1:30" ht="15" customHeight="1">
      <c r="B15" s="638" t="s">
        <v>207</v>
      </c>
      <c r="C15" s="638"/>
      <c r="D15" s="638"/>
      <c r="E15" s="638"/>
      <c r="F15" s="638"/>
      <c r="G15" s="384" t="s">
        <v>201</v>
      </c>
      <c r="H15" s="635" t="s">
        <v>202</v>
      </c>
      <c r="I15" s="636"/>
      <c r="J15" s="636"/>
      <c r="K15" s="636"/>
      <c r="L15" s="636"/>
      <c r="M15" s="636"/>
      <c r="N15" s="637"/>
      <c r="O15" s="126"/>
    </row>
    <row r="16" spans="1:30" ht="15" customHeight="1">
      <c r="B16" s="638" t="s">
        <v>207</v>
      </c>
      <c r="C16" s="638"/>
      <c r="D16" s="638"/>
      <c r="E16" s="638"/>
      <c r="F16" s="638"/>
      <c r="G16" s="384" t="s">
        <v>201</v>
      </c>
      <c r="H16" s="635" t="s">
        <v>202</v>
      </c>
      <c r="I16" s="636"/>
      <c r="J16" s="636"/>
      <c r="K16" s="636"/>
      <c r="L16" s="636"/>
      <c r="M16" s="636"/>
      <c r="N16" s="637"/>
      <c r="O16" s="126"/>
    </row>
    <row r="17" spans="1:16" ht="15" customHeight="1">
      <c r="B17" s="638" t="s">
        <v>207</v>
      </c>
      <c r="C17" s="638"/>
      <c r="D17" s="638"/>
      <c r="E17" s="638"/>
      <c r="F17" s="638"/>
      <c r="G17" s="384" t="s">
        <v>201</v>
      </c>
      <c r="H17" s="635" t="s">
        <v>202</v>
      </c>
      <c r="I17" s="636"/>
      <c r="J17" s="636"/>
      <c r="K17" s="636"/>
      <c r="L17" s="636"/>
      <c r="M17" s="636"/>
      <c r="N17" s="637"/>
      <c r="O17" s="126"/>
    </row>
    <row r="18" spans="1:16" ht="15" customHeight="1">
      <c r="B18" s="638" t="s">
        <v>208</v>
      </c>
      <c r="C18" s="638"/>
      <c r="D18" s="638"/>
      <c r="E18" s="638"/>
      <c r="F18" s="638"/>
      <c r="G18" s="384" t="s">
        <v>201</v>
      </c>
      <c r="H18" s="635"/>
      <c r="I18" s="636"/>
      <c r="J18" s="636"/>
      <c r="K18" s="636"/>
      <c r="L18" s="636"/>
      <c r="M18" s="636"/>
      <c r="N18" s="637"/>
      <c r="O18" s="126"/>
    </row>
    <row r="19" spans="1:16" ht="15" customHeight="1">
      <c r="B19" s="71" t="s">
        <v>209</v>
      </c>
      <c r="C19" s="71"/>
      <c r="D19" s="71"/>
      <c r="E19" s="71"/>
      <c r="F19" s="71"/>
      <c r="G19" s="71"/>
      <c r="H19" s="385"/>
      <c r="I19" s="385"/>
      <c r="J19" s="385"/>
      <c r="K19" s="385"/>
      <c r="L19" s="385"/>
      <c r="M19" s="385"/>
      <c r="N19" s="385"/>
      <c r="O19" s="14"/>
    </row>
    <row r="20" spans="1:16" ht="15" customHeight="1">
      <c r="B20" s="71"/>
      <c r="C20" s="71"/>
      <c r="D20" s="71"/>
      <c r="E20" s="71"/>
      <c r="F20" s="71"/>
      <c r="G20" s="71"/>
      <c r="H20" s="385"/>
      <c r="I20" s="385"/>
      <c r="J20" s="385"/>
      <c r="K20" s="385"/>
      <c r="L20" s="385"/>
      <c r="M20" s="385"/>
      <c r="N20" s="385"/>
      <c r="O20" s="14"/>
    </row>
    <row r="21" spans="1:16" ht="15" customHeight="1">
      <c r="B21" s="382" t="s">
        <v>210</v>
      </c>
      <c r="C21" s="385"/>
      <c r="D21" s="385"/>
      <c r="E21" s="385"/>
      <c r="F21" s="385"/>
      <c r="G21" s="385"/>
      <c r="H21" s="385"/>
      <c r="I21" s="385"/>
      <c r="J21" s="385"/>
      <c r="K21" s="385"/>
      <c r="L21" s="385"/>
      <c r="M21" s="385"/>
      <c r="N21" s="385"/>
      <c r="O21" s="14"/>
    </row>
    <row r="22" spans="1:16" ht="32.25" customHeight="1">
      <c r="B22" s="630" t="s">
        <v>211</v>
      </c>
      <c r="C22" s="630"/>
      <c r="D22" s="630"/>
      <c r="E22" s="630"/>
      <c r="F22" s="630"/>
      <c r="G22" s="360" t="s">
        <v>212</v>
      </c>
      <c r="H22" s="631" t="s">
        <v>197</v>
      </c>
      <c r="I22" s="632"/>
      <c r="J22" s="632"/>
      <c r="K22" s="632"/>
      <c r="L22" s="632"/>
      <c r="M22" s="632"/>
      <c r="N22" s="633"/>
      <c r="O22" s="14"/>
    </row>
    <row r="23" spans="1:16" ht="13.5" customHeight="1">
      <c r="B23" s="639" t="s">
        <v>213</v>
      </c>
      <c r="C23" s="639"/>
      <c r="D23" s="639"/>
      <c r="E23" s="639"/>
      <c r="F23" s="639"/>
      <c r="G23" s="386" t="s">
        <v>214</v>
      </c>
      <c r="H23" s="640"/>
      <c r="I23" s="641"/>
      <c r="J23" s="641"/>
      <c r="K23" s="641"/>
      <c r="L23" s="641"/>
      <c r="M23" s="641"/>
      <c r="N23" s="642"/>
      <c r="O23" s="14"/>
    </row>
    <row r="24" spans="1:16" ht="15" customHeight="1">
      <c r="B24" s="643" t="s">
        <v>215</v>
      </c>
      <c r="C24" s="643"/>
      <c r="D24" s="643"/>
      <c r="E24" s="643"/>
      <c r="F24" s="643"/>
      <c r="G24" s="386" t="s">
        <v>214</v>
      </c>
      <c r="H24" s="640"/>
      <c r="I24" s="641"/>
      <c r="J24" s="641"/>
      <c r="K24" s="641"/>
      <c r="L24" s="641"/>
      <c r="M24" s="641"/>
      <c r="N24" s="642"/>
      <c r="O24" s="14"/>
    </row>
    <row r="25" spans="1:16" ht="15" customHeight="1">
      <c r="B25" s="639" t="s">
        <v>216</v>
      </c>
      <c r="C25" s="639"/>
      <c r="D25" s="639"/>
      <c r="E25" s="639"/>
      <c r="F25" s="639"/>
      <c r="G25" s="386" t="s">
        <v>214</v>
      </c>
      <c r="H25" s="640"/>
      <c r="I25" s="641"/>
      <c r="J25" s="641"/>
      <c r="K25" s="641"/>
      <c r="L25" s="641"/>
      <c r="M25" s="641"/>
      <c r="N25" s="642"/>
      <c r="O25" s="14"/>
    </row>
    <row r="26" spans="1:16">
      <c r="B26" s="639" t="s">
        <v>217</v>
      </c>
      <c r="C26" s="639"/>
      <c r="D26" s="639"/>
      <c r="E26" s="639"/>
      <c r="F26" s="639"/>
      <c r="G26" s="386" t="s">
        <v>214</v>
      </c>
      <c r="H26" s="640"/>
      <c r="I26" s="641"/>
      <c r="J26" s="641"/>
      <c r="K26" s="641"/>
      <c r="L26" s="641"/>
      <c r="M26" s="641"/>
      <c r="N26" s="642"/>
    </row>
    <row r="27" spans="1:16">
      <c r="B27" s="639" t="s">
        <v>218</v>
      </c>
      <c r="C27" s="639"/>
      <c r="D27" s="639"/>
      <c r="E27" s="639"/>
      <c r="F27" s="639"/>
      <c r="G27" s="386" t="s">
        <v>214</v>
      </c>
      <c r="H27" s="640"/>
      <c r="I27" s="641"/>
      <c r="J27" s="641"/>
      <c r="K27" s="641"/>
      <c r="L27" s="641"/>
      <c r="M27" s="641"/>
      <c r="N27" s="642"/>
    </row>
    <row r="30" spans="1:16" ht="24.75" customHeight="1">
      <c r="A30" s="108"/>
      <c r="B30" s="109" t="s">
        <v>219</v>
      </c>
      <c r="C30" s="110"/>
      <c r="D30" s="110"/>
      <c r="E30" s="110"/>
      <c r="F30" s="110"/>
      <c r="G30" s="110"/>
      <c r="H30" s="110"/>
      <c r="I30" s="110"/>
      <c r="J30" s="110"/>
      <c r="K30" s="110"/>
      <c r="L30" s="110"/>
      <c r="M30" s="110"/>
      <c r="N30" s="110"/>
      <c r="O30" s="110"/>
      <c r="P30" s="110"/>
    </row>
    <row r="31" spans="1:16">
      <c r="B31" s="151"/>
    </row>
    <row r="32" spans="1:16">
      <c r="B32" s="151"/>
    </row>
    <row r="33" spans="1:30">
      <c r="B33" s="382" t="s">
        <v>220</v>
      </c>
    </row>
    <row r="34" spans="1:30" ht="33.75" customHeight="1">
      <c r="C34" s="387" t="s">
        <v>221</v>
      </c>
      <c r="D34" s="387"/>
      <c r="E34" s="387"/>
      <c r="F34" s="387"/>
      <c r="G34" s="387"/>
      <c r="H34" s="387"/>
      <c r="I34" s="387"/>
      <c r="J34" s="387"/>
      <c r="K34" s="387"/>
      <c r="L34" s="387"/>
      <c r="M34" s="387"/>
      <c r="N34" s="387"/>
      <c r="O34" s="387"/>
      <c r="P34" s="676" t="s">
        <v>222</v>
      </c>
      <c r="Q34" s="678" t="s">
        <v>223</v>
      </c>
      <c r="R34" s="680" t="s">
        <v>224</v>
      </c>
      <c r="S34" s="678" t="s">
        <v>225</v>
      </c>
    </row>
    <row r="35" spans="1:30">
      <c r="B35" s="388" t="s">
        <v>144</v>
      </c>
      <c r="C35" s="372" t="s">
        <v>81</v>
      </c>
      <c r="D35" s="372" t="s">
        <v>82</v>
      </c>
      <c r="E35" s="372" t="s">
        <v>83</v>
      </c>
      <c r="F35" s="372" t="s">
        <v>84</v>
      </c>
      <c r="G35" s="372" t="s">
        <v>85</v>
      </c>
      <c r="H35" s="372" t="s">
        <v>86</v>
      </c>
      <c r="I35" s="372" t="s">
        <v>87</v>
      </c>
      <c r="J35" s="372" t="s">
        <v>88</v>
      </c>
      <c r="K35" s="372" t="s">
        <v>89</v>
      </c>
      <c r="L35" s="372" t="s">
        <v>90</v>
      </c>
      <c r="M35" s="372" t="s">
        <v>91</v>
      </c>
      <c r="N35" s="372" t="s">
        <v>92</v>
      </c>
      <c r="O35" s="389" t="s">
        <v>226</v>
      </c>
      <c r="P35" s="677"/>
      <c r="Q35" s="679"/>
      <c r="R35" s="681"/>
      <c r="S35" s="67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</row>
    <row r="36" spans="1:30">
      <c r="B36" s="390" t="s">
        <v>227</v>
      </c>
      <c r="C36" s="358"/>
      <c r="D36" s="358"/>
      <c r="E36" s="358"/>
      <c r="F36" s="358"/>
      <c r="G36" s="358"/>
      <c r="H36" s="358"/>
      <c r="I36" s="358"/>
      <c r="J36" s="358"/>
      <c r="K36" s="391"/>
      <c r="L36" s="391"/>
      <c r="M36" s="391"/>
      <c r="N36" s="391"/>
      <c r="O36" s="366">
        <f>SUM(C36:N36)</f>
        <v>0</v>
      </c>
      <c r="P36" s="392" t="s">
        <v>214</v>
      </c>
      <c r="Q36" s="391"/>
      <c r="R36" s="393" t="s">
        <v>214</v>
      </c>
      <c r="S36" s="391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</row>
    <row r="37" spans="1:30">
      <c r="B37" s="390" t="s">
        <v>227</v>
      </c>
      <c r="C37" s="358"/>
      <c r="D37" s="358"/>
      <c r="E37" s="358"/>
      <c r="F37" s="358"/>
      <c r="G37" s="358"/>
      <c r="H37" s="358"/>
      <c r="I37" s="358"/>
      <c r="J37" s="358"/>
      <c r="K37" s="391"/>
      <c r="L37" s="391"/>
      <c r="M37" s="391"/>
      <c r="N37" s="391"/>
      <c r="O37" s="366">
        <f>SUM(C37:N37)</f>
        <v>0</v>
      </c>
      <c r="P37" s="392" t="s">
        <v>214</v>
      </c>
      <c r="Q37" s="391"/>
      <c r="R37" s="393" t="s">
        <v>214</v>
      </c>
      <c r="S37" s="391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</row>
    <row r="38" spans="1:30">
      <c r="B38" s="390" t="s">
        <v>227</v>
      </c>
      <c r="C38" s="358"/>
      <c r="D38" s="358"/>
      <c r="E38" s="358"/>
      <c r="F38" s="358"/>
      <c r="G38" s="358"/>
      <c r="H38" s="358"/>
      <c r="I38" s="358"/>
      <c r="J38" s="358"/>
      <c r="K38" s="391"/>
      <c r="L38" s="391"/>
      <c r="M38" s="391"/>
      <c r="N38" s="391"/>
      <c r="O38" s="366">
        <f>SUM(C38:N38)</f>
        <v>0</v>
      </c>
      <c r="P38" s="392" t="s">
        <v>214</v>
      </c>
      <c r="Q38" s="391"/>
      <c r="R38" s="393" t="s">
        <v>214</v>
      </c>
      <c r="S38" s="391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</row>
    <row r="39" spans="1:30">
      <c r="B39" s="390" t="s">
        <v>227</v>
      </c>
      <c r="C39" s="358"/>
      <c r="D39" s="358"/>
      <c r="E39" s="358"/>
      <c r="F39" s="358"/>
      <c r="G39" s="358"/>
      <c r="H39" s="358"/>
      <c r="I39" s="358"/>
      <c r="J39" s="358"/>
      <c r="K39" s="391"/>
      <c r="L39" s="391"/>
      <c r="M39" s="391"/>
      <c r="N39" s="391"/>
      <c r="O39" s="366">
        <f>SUM(C39:N39)</f>
        <v>0</v>
      </c>
      <c r="P39" s="392" t="s">
        <v>214</v>
      </c>
      <c r="Q39" s="391"/>
      <c r="R39" s="393" t="s">
        <v>214</v>
      </c>
      <c r="S39" s="391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</row>
    <row r="40" spans="1:30">
      <c r="B40" s="390" t="s">
        <v>227</v>
      </c>
      <c r="C40" s="358"/>
      <c r="D40" s="358"/>
      <c r="E40" s="358"/>
      <c r="F40" s="358"/>
      <c r="G40" s="358"/>
      <c r="H40" s="358"/>
      <c r="I40" s="358"/>
      <c r="J40" s="358"/>
      <c r="K40" s="391"/>
      <c r="L40" s="391"/>
      <c r="M40" s="391"/>
      <c r="N40" s="391"/>
      <c r="O40" s="366">
        <f>SUM(C40:N40)</f>
        <v>0</v>
      </c>
      <c r="P40" s="392" t="s">
        <v>214</v>
      </c>
      <c r="Q40" s="391"/>
      <c r="R40" s="393" t="s">
        <v>214</v>
      </c>
      <c r="S40" s="391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</row>
    <row r="41" spans="1:30">
      <c r="I41" s="394"/>
      <c r="J41" s="349"/>
      <c r="K41" s="349"/>
      <c r="L41" s="349"/>
      <c r="M41" s="349"/>
      <c r="N41" s="349"/>
      <c r="O41" s="349"/>
      <c r="P41" s="349"/>
      <c r="Q41" s="34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</row>
    <row r="42" spans="1:30">
      <c r="I42" s="394"/>
      <c r="J42" s="349"/>
      <c r="K42" s="349"/>
      <c r="L42" s="349"/>
      <c r="M42" s="349"/>
      <c r="N42" s="349"/>
      <c r="O42" s="349"/>
      <c r="P42" s="349"/>
      <c r="Q42" s="34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</row>
    <row r="45" spans="1:30" ht="28.5" customHeight="1">
      <c r="A45" s="108"/>
      <c r="B45" s="109" t="s">
        <v>228</v>
      </c>
      <c r="C45" s="110"/>
      <c r="D45" s="110"/>
      <c r="E45" s="110"/>
      <c r="F45" s="110"/>
      <c r="G45" s="110"/>
      <c r="H45" s="110"/>
      <c r="I45" s="110"/>
      <c r="J45" s="110"/>
      <c r="K45" s="110"/>
      <c r="L45" s="110"/>
      <c r="M45" s="110"/>
      <c r="N45" s="110"/>
      <c r="O45" s="110"/>
      <c r="P45" s="110"/>
    </row>
    <row r="46" spans="1:30" customFormat="1" ht="26.25" customHeight="1">
      <c r="A46" s="144"/>
      <c r="B46" s="145"/>
      <c r="C46" s="144"/>
      <c r="D46" s="144"/>
      <c r="E46" s="144"/>
      <c r="F46" s="144"/>
      <c r="G46" s="144"/>
      <c r="H46" s="144"/>
      <c r="I46" s="144"/>
      <c r="J46" s="144"/>
      <c r="K46" s="144"/>
      <c r="L46" s="144"/>
      <c r="M46" s="144"/>
      <c r="N46" s="144"/>
      <c r="O46" s="144"/>
      <c r="P46" s="144"/>
    </row>
    <row r="47" spans="1:30" ht="15.75" customHeight="1">
      <c r="B47" s="382" t="s">
        <v>229</v>
      </c>
      <c r="P47" s="19"/>
    </row>
    <row r="48" spans="1:30" ht="16.5" customHeight="1">
      <c r="B48" s="644" t="s">
        <v>230</v>
      </c>
      <c r="C48" s="645"/>
      <c r="D48" s="646"/>
    </row>
    <row r="49" spans="1:16" ht="69.75" customHeight="1">
      <c r="B49" s="356" t="s">
        <v>231</v>
      </c>
      <c r="C49" s="647" t="s">
        <v>232</v>
      </c>
      <c r="D49" s="647"/>
      <c r="E49" s="648" t="s">
        <v>233</v>
      </c>
      <c r="F49" s="648"/>
      <c r="G49" s="648" t="s">
        <v>234</v>
      </c>
      <c r="H49" s="648"/>
      <c r="I49" s="647" t="s">
        <v>235</v>
      </c>
      <c r="J49" s="648"/>
      <c r="K49" s="648"/>
      <c r="L49" s="647" t="s">
        <v>236</v>
      </c>
      <c r="M49" s="647"/>
      <c r="N49" s="647"/>
      <c r="O49" s="649" t="s">
        <v>237</v>
      </c>
      <c r="P49" s="649"/>
    </row>
    <row r="50" spans="1:16">
      <c r="B50" s="395"/>
      <c r="C50" s="650"/>
      <c r="D50" s="650"/>
      <c r="E50" s="651"/>
      <c r="F50" s="651"/>
      <c r="G50" s="651"/>
      <c r="H50" s="651"/>
      <c r="I50" s="652" t="s">
        <v>214</v>
      </c>
      <c r="J50" s="652"/>
      <c r="K50" s="652"/>
      <c r="L50" s="652"/>
      <c r="M50" s="652"/>
      <c r="N50" s="652"/>
      <c r="O50" s="652"/>
      <c r="P50" s="652"/>
    </row>
    <row r="51" spans="1:16">
      <c r="B51" s="395"/>
      <c r="C51" s="650"/>
      <c r="D51" s="650"/>
      <c r="E51" s="651"/>
      <c r="F51" s="651"/>
      <c r="G51" s="651"/>
      <c r="H51" s="651"/>
      <c r="I51" s="652" t="s">
        <v>214</v>
      </c>
      <c r="J51" s="652"/>
      <c r="K51" s="652"/>
      <c r="L51" s="652"/>
      <c r="M51" s="652"/>
      <c r="N51" s="652"/>
      <c r="O51" s="652"/>
      <c r="P51" s="652"/>
    </row>
    <row r="52" spans="1:16">
      <c r="B52" s="395"/>
      <c r="C52" s="650"/>
      <c r="D52" s="650"/>
      <c r="E52" s="651"/>
      <c r="F52" s="651"/>
      <c r="G52" s="651"/>
      <c r="H52" s="651"/>
      <c r="I52" s="652" t="s">
        <v>214</v>
      </c>
      <c r="J52" s="652"/>
      <c r="K52" s="652"/>
      <c r="L52" s="652"/>
      <c r="M52" s="652"/>
      <c r="N52" s="652"/>
      <c r="O52" s="652"/>
      <c r="P52" s="652"/>
    </row>
    <row r="53" spans="1:16">
      <c r="B53" s="395"/>
      <c r="C53" s="650"/>
      <c r="D53" s="650"/>
      <c r="E53" s="651"/>
      <c r="F53" s="651"/>
      <c r="G53" s="651"/>
      <c r="H53" s="651"/>
      <c r="I53" s="652" t="s">
        <v>214</v>
      </c>
      <c r="J53" s="652"/>
      <c r="K53" s="652"/>
      <c r="L53" s="652"/>
      <c r="M53" s="652"/>
      <c r="N53" s="652"/>
      <c r="O53" s="652"/>
      <c r="P53" s="652"/>
    </row>
    <row r="54" spans="1:16">
      <c r="B54" s="395"/>
      <c r="C54" s="650"/>
      <c r="D54" s="650"/>
      <c r="E54" s="651"/>
      <c r="F54" s="651"/>
      <c r="G54" s="651"/>
      <c r="H54" s="651"/>
      <c r="I54" s="652" t="s">
        <v>214</v>
      </c>
      <c r="J54" s="652"/>
      <c r="K54" s="652"/>
      <c r="L54" s="652"/>
      <c r="M54" s="652"/>
      <c r="N54" s="652"/>
      <c r="O54" s="652"/>
      <c r="P54" s="652"/>
    </row>
    <row r="55" spans="1:16">
      <c r="B55" s="395"/>
      <c r="C55" s="650"/>
      <c r="D55" s="650"/>
      <c r="E55" s="651"/>
      <c r="F55" s="651"/>
      <c r="G55" s="651"/>
      <c r="H55" s="651"/>
      <c r="I55" s="652" t="s">
        <v>214</v>
      </c>
      <c r="J55" s="652"/>
      <c r="K55" s="652"/>
      <c r="L55" s="652"/>
      <c r="M55" s="652"/>
      <c r="N55" s="652"/>
      <c r="O55" s="652"/>
      <c r="P55" s="652"/>
    </row>
    <row r="56" spans="1:16"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</row>
    <row r="57" spans="1:16"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</row>
    <row r="58" spans="1:16"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</row>
    <row r="60" spans="1:16" ht="24.75" customHeight="1">
      <c r="A60" s="108"/>
      <c r="B60" s="109" t="s">
        <v>238</v>
      </c>
      <c r="C60" s="110"/>
      <c r="D60" s="110"/>
      <c r="E60" s="110"/>
      <c r="F60" s="110"/>
      <c r="G60" s="110"/>
      <c r="H60" s="110"/>
      <c r="I60" s="110"/>
      <c r="J60" s="110"/>
      <c r="K60" s="110"/>
      <c r="L60" s="110"/>
      <c r="M60" s="110"/>
      <c r="N60" s="110"/>
      <c r="O60" s="110"/>
      <c r="P60" s="111"/>
    </row>
    <row r="61" spans="1:16" customFormat="1" ht="24.75" customHeight="1">
      <c r="A61" s="144"/>
      <c r="B61" s="145"/>
      <c r="C61" s="144"/>
      <c r="D61" s="144"/>
      <c r="E61" s="144"/>
      <c r="F61" s="144"/>
      <c r="G61" s="144"/>
      <c r="H61" s="144"/>
      <c r="I61" s="144"/>
      <c r="J61" s="144"/>
      <c r="K61" s="144"/>
      <c r="L61" s="144"/>
      <c r="M61" s="144"/>
      <c r="N61" s="144"/>
      <c r="O61" s="144"/>
    </row>
    <row r="62" spans="1:16" ht="19.5" customHeight="1">
      <c r="B62" s="382" t="s">
        <v>239</v>
      </c>
      <c r="P62" s="19"/>
    </row>
    <row r="63" spans="1:16" ht="18" customHeight="1">
      <c r="B63" s="653" t="s">
        <v>240</v>
      </c>
      <c r="C63" s="654"/>
      <c r="D63" s="654"/>
      <c r="E63" s="654"/>
      <c r="F63" s="655"/>
      <c r="G63" s="397"/>
    </row>
    <row r="64" spans="1:16" ht="26.25" customHeight="1">
      <c r="B64" s="356" t="s">
        <v>241</v>
      </c>
      <c r="C64" s="356" t="s">
        <v>231</v>
      </c>
      <c r="D64" s="648" t="s">
        <v>242</v>
      </c>
      <c r="E64" s="648"/>
      <c r="F64" s="648"/>
      <c r="G64" s="360" t="s">
        <v>243</v>
      </c>
      <c r="H64" s="656" t="s">
        <v>244</v>
      </c>
      <c r="I64" s="657"/>
      <c r="J64" s="657"/>
      <c r="K64" s="657"/>
      <c r="L64" s="658"/>
      <c r="M64" s="647" t="s">
        <v>245</v>
      </c>
      <c r="N64" s="647"/>
    </row>
    <row r="65" spans="1:38">
      <c r="B65" s="398" t="s">
        <v>214</v>
      </c>
      <c r="C65" s="358"/>
      <c r="D65" s="659"/>
      <c r="E65" s="659"/>
      <c r="F65" s="659"/>
      <c r="G65" s="116" t="s">
        <v>214</v>
      </c>
      <c r="H65" s="659"/>
      <c r="I65" s="659"/>
      <c r="J65" s="659"/>
      <c r="K65" s="659"/>
      <c r="L65" s="659"/>
      <c r="M65" s="660" t="s">
        <v>214</v>
      </c>
      <c r="N65" s="660"/>
    </row>
    <row r="66" spans="1:38">
      <c r="B66" s="398" t="s">
        <v>214</v>
      </c>
      <c r="C66" s="358"/>
      <c r="D66" s="659"/>
      <c r="E66" s="659"/>
      <c r="F66" s="659"/>
      <c r="G66" s="116" t="s">
        <v>214</v>
      </c>
      <c r="H66" s="659"/>
      <c r="I66" s="659"/>
      <c r="J66" s="659"/>
      <c r="K66" s="659"/>
      <c r="L66" s="659"/>
      <c r="M66" s="660" t="s">
        <v>214</v>
      </c>
      <c r="N66" s="660"/>
    </row>
    <row r="67" spans="1:38">
      <c r="B67" s="398" t="s">
        <v>214</v>
      </c>
      <c r="C67" s="358"/>
      <c r="D67" s="659"/>
      <c r="E67" s="659"/>
      <c r="F67" s="659"/>
      <c r="G67" s="116" t="s">
        <v>214</v>
      </c>
      <c r="H67" s="659"/>
      <c r="I67" s="659"/>
      <c r="J67" s="659"/>
      <c r="K67" s="659"/>
      <c r="L67" s="659"/>
      <c r="M67" s="660" t="s">
        <v>214</v>
      </c>
      <c r="N67" s="660"/>
    </row>
    <row r="68" spans="1:38">
      <c r="B68" s="398" t="s">
        <v>214</v>
      </c>
      <c r="C68" s="358"/>
      <c r="D68" s="659"/>
      <c r="E68" s="659"/>
      <c r="F68" s="659"/>
      <c r="G68" s="116" t="s">
        <v>214</v>
      </c>
      <c r="H68" s="659"/>
      <c r="I68" s="659"/>
      <c r="J68" s="659"/>
      <c r="K68" s="659"/>
      <c r="L68" s="659"/>
      <c r="M68" s="660" t="s">
        <v>214</v>
      </c>
      <c r="N68" s="660"/>
    </row>
    <row r="69" spans="1:38">
      <c r="B69" s="398" t="s">
        <v>214</v>
      </c>
      <c r="C69" s="358"/>
      <c r="D69" s="659"/>
      <c r="E69" s="659"/>
      <c r="F69" s="659"/>
      <c r="G69" s="116" t="s">
        <v>214</v>
      </c>
      <c r="H69" s="659"/>
      <c r="I69" s="659"/>
      <c r="J69" s="659"/>
      <c r="K69" s="659"/>
      <c r="L69" s="659"/>
      <c r="M69" s="660" t="s">
        <v>214</v>
      </c>
      <c r="N69" s="660"/>
    </row>
    <row r="70" spans="1:38">
      <c r="B70" s="398" t="s">
        <v>214</v>
      </c>
      <c r="C70" s="358"/>
      <c r="D70" s="659"/>
      <c r="E70" s="659"/>
      <c r="F70" s="659"/>
      <c r="G70" s="116" t="s">
        <v>214</v>
      </c>
      <c r="H70" s="659"/>
      <c r="I70" s="659"/>
      <c r="J70" s="659"/>
      <c r="K70" s="659"/>
      <c r="L70" s="659"/>
      <c r="M70" s="660" t="s">
        <v>214</v>
      </c>
      <c r="N70" s="660"/>
    </row>
    <row r="71" spans="1:38"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</row>
    <row r="72" spans="1:38"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</row>
    <row r="75" spans="1:38" ht="27" customHeight="1">
      <c r="A75" s="108"/>
      <c r="B75" s="109" t="s">
        <v>217</v>
      </c>
      <c r="C75" s="110"/>
      <c r="D75" s="110"/>
      <c r="E75" s="110"/>
      <c r="F75" s="110"/>
      <c r="G75" s="110"/>
      <c r="H75" s="110"/>
      <c r="I75" s="110"/>
      <c r="J75" s="110"/>
      <c r="K75" s="110"/>
      <c r="L75" s="110"/>
      <c r="M75" s="110"/>
      <c r="N75" s="110"/>
      <c r="O75" s="110"/>
      <c r="P75" s="111"/>
    </row>
    <row r="76" spans="1:38">
      <c r="B76" s="193" t="s">
        <v>246</v>
      </c>
    </row>
    <row r="77" spans="1:38">
      <c r="C77" s="90"/>
      <c r="D77" s="90"/>
      <c r="E77" s="310"/>
    </row>
    <row r="78" spans="1:38">
      <c r="C78" s="90"/>
      <c r="D78" s="90"/>
      <c r="P78" s="19"/>
      <c r="Q78" s="19"/>
      <c r="R78" s="90"/>
      <c r="S78" s="90"/>
      <c r="T78" s="19"/>
      <c r="U78" s="19"/>
      <c r="V78" s="19"/>
      <c r="W78" s="19"/>
      <c r="X78" s="19"/>
      <c r="Y78" s="19"/>
      <c r="Z78" s="19"/>
      <c r="AA78" s="19"/>
      <c r="AB78" s="19"/>
      <c r="AC78" s="19"/>
      <c r="AD78" s="19"/>
      <c r="AE78" s="19"/>
      <c r="AF78" s="19"/>
      <c r="AG78" s="19"/>
      <c r="AH78" s="19"/>
      <c r="AI78" s="19"/>
      <c r="AJ78" s="19"/>
    </row>
    <row r="79" spans="1:38">
      <c r="B79" s="382" t="s">
        <v>247</v>
      </c>
      <c r="C79" s="399"/>
      <c r="D79" s="399"/>
      <c r="P79" s="19"/>
      <c r="Q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  <c r="AD79" s="19"/>
      <c r="AE79" s="19"/>
      <c r="AF79" s="19"/>
      <c r="AG79" s="19"/>
      <c r="AH79" s="19"/>
      <c r="AI79" s="19"/>
      <c r="AJ79" s="19"/>
    </row>
    <row r="80" spans="1:38" ht="55.5" customHeight="1">
      <c r="B80" s="577" t="s">
        <v>76</v>
      </c>
      <c r="C80" s="578" t="s">
        <v>77</v>
      </c>
      <c r="D80" s="580" t="s">
        <v>78</v>
      </c>
      <c r="E80" s="578" t="s">
        <v>248</v>
      </c>
      <c r="F80" s="578" t="s">
        <v>249</v>
      </c>
      <c r="G80" s="566" t="s">
        <v>250</v>
      </c>
      <c r="H80" s="567"/>
      <c r="I80" s="567"/>
      <c r="J80" s="567"/>
      <c r="K80" s="567"/>
      <c r="L80" s="567"/>
      <c r="M80" s="567"/>
      <c r="N80" s="567"/>
      <c r="O80" s="567"/>
      <c r="P80" s="567"/>
      <c r="Q80" s="567"/>
      <c r="R80" s="568"/>
      <c r="S80" s="682" t="s">
        <v>251</v>
      </c>
      <c r="T80" s="682" t="s">
        <v>252</v>
      </c>
      <c r="U80" s="682" t="s">
        <v>253</v>
      </c>
      <c r="V80" s="19"/>
      <c r="W80" s="19"/>
      <c r="X80" s="19"/>
      <c r="Y80" s="19"/>
      <c r="Z80" s="19"/>
      <c r="AA80" s="19"/>
      <c r="AB80" s="19"/>
      <c r="AC80" s="19"/>
      <c r="AD80" s="19"/>
      <c r="AE80" s="19"/>
      <c r="AF80" s="19"/>
      <c r="AG80" s="19"/>
      <c r="AH80" s="19"/>
      <c r="AI80" s="19"/>
      <c r="AJ80" s="19"/>
      <c r="AK80" s="19"/>
      <c r="AL80" s="19"/>
    </row>
    <row r="81" spans="1:38" ht="42" customHeight="1">
      <c r="B81" s="577"/>
      <c r="C81" s="579"/>
      <c r="D81" s="581"/>
      <c r="E81" s="579"/>
      <c r="F81" s="579"/>
      <c r="G81" s="372" t="s">
        <v>81</v>
      </c>
      <c r="H81" s="372" t="s">
        <v>82</v>
      </c>
      <c r="I81" s="372" t="s">
        <v>83</v>
      </c>
      <c r="J81" s="372" t="s">
        <v>84</v>
      </c>
      <c r="K81" s="372" t="s">
        <v>85</v>
      </c>
      <c r="L81" s="372" t="s">
        <v>86</v>
      </c>
      <c r="M81" s="372" t="s">
        <v>87</v>
      </c>
      <c r="N81" s="372" t="s">
        <v>88</v>
      </c>
      <c r="O81" s="372" t="s">
        <v>89</v>
      </c>
      <c r="P81" s="372" t="s">
        <v>90</v>
      </c>
      <c r="Q81" s="372" t="s">
        <v>91</v>
      </c>
      <c r="R81" s="372" t="s">
        <v>92</v>
      </c>
      <c r="S81" s="682"/>
      <c r="T81" s="682"/>
      <c r="U81" s="682"/>
      <c r="V81" s="19"/>
      <c r="W81" s="19"/>
      <c r="X81" s="19"/>
      <c r="Y81" s="19"/>
      <c r="Z81" s="19"/>
      <c r="AA81" s="19"/>
      <c r="AB81" s="19"/>
      <c r="AC81" s="19"/>
      <c r="AD81" s="19"/>
      <c r="AE81" s="19"/>
      <c r="AF81" s="19"/>
      <c r="AG81" s="19"/>
      <c r="AH81" s="19"/>
      <c r="AI81" s="19"/>
      <c r="AJ81" s="19"/>
      <c r="AK81" s="19"/>
      <c r="AL81" s="19"/>
    </row>
    <row r="82" spans="1:38" ht="49.5" customHeight="1">
      <c r="B82" s="400" t="s">
        <v>254</v>
      </c>
      <c r="C82" s="396" t="s">
        <v>255</v>
      </c>
      <c r="D82" s="401" t="str">
        <f>IFERROR(VLOOKUP(B82,Suporte!$Y$7:$Z$95,2,FALSE),"")</f>
        <v>t</v>
      </c>
      <c r="E82" s="396">
        <v>12</v>
      </c>
      <c r="F82" s="401" t="str">
        <f>IFERROR(VLOOKUP(B82,Suporte!$Y$7:$AA$95,3,FALSE),"")</f>
        <v>Preencher com a quantidade total que deu entrada nesse mês</v>
      </c>
      <c r="G82" s="402">
        <v>1</v>
      </c>
      <c r="H82" s="402">
        <v>2</v>
      </c>
      <c r="I82" s="402">
        <v>3</v>
      </c>
      <c r="J82" s="402">
        <v>4</v>
      </c>
      <c r="K82" s="402">
        <v>5</v>
      </c>
      <c r="L82" s="402">
        <v>6</v>
      </c>
      <c r="M82" s="402">
        <v>7</v>
      </c>
      <c r="N82" s="402">
        <v>8</v>
      </c>
      <c r="O82" s="402">
        <v>9</v>
      </c>
      <c r="P82" s="402">
        <v>10</v>
      </c>
      <c r="Q82" s="402">
        <v>11</v>
      </c>
      <c r="R82" s="402">
        <v>12</v>
      </c>
      <c r="S82" s="366">
        <f>IFERROR(IF(OR(D82="t/ano",D82="kg/h",D82="t/h",D82="t/dia",D82="MW",B82="2.6",D82="m3/mês"),LARGE(G82:R82,1),SUM(G82:R82)),"")</f>
        <v>78</v>
      </c>
      <c r="T82" s="401" t="str">
        <f>IF(S82&gt;E82,"Justificar a ultrapassagem da capacidade instalada","")</f>
        <v>Justificar a ultrapassagem da capacidade instalada</v>
      </c>
      <c r="U82" s="402"/>
      <c r="V82" s="19"/>
      <c r="W82" s="19"/>
      <c r="X82" s="19"/>
      <c r="Y82" s="19"/>
      <c r="Z82" s="19"/>
      <c r="AA82" s="19"/>
      <c r="AB82" s="19"/>
      <c r="AC82" s="19"/>
      <c r="AD82" s="19"/>
      <c r="AE82" s="19"/>
      <c r="AF82" s="19"/>
      <c r="AG82" s="19"/>
      <c r="AH82" s="19"/>
      <c r="AI82" s="19"/>
      <c r="AJ82" s="19"/>
      <c r="AK82" s="19"/>
      <c r="AL82" s="19"/>
    </row>
    <row r="83" spans="1:38" ht="49.5" customHeight="1">
      <c r="B83" s="400" t="s">
        <v>256</v>
      </c>
      <c r="C83" s="396" t="s">
        <v>255</v>
      </c>
      <c r="D83" s="401" t="str">
        <f>IFERROR(VLOOKUP(B83,Suporte!$Y$7:$Z$95,2,FALSE),"")</f>
        <v>t/dia</v>
      </c>
      <c r="E83" s="396">
        <v>40</v>
      </c>
      <c r="F83" s="401" t="str">
        <f>IFERROR(VLOOKUP(B83,Suporte!$Y$7:$AA$95,3,FALSE),"")</f>
        <v>Produção máxima diária do mês (produção líquida referida nas Conclusões MTD do BREF PP)</v>
      </c>
      <c r="G83" s="358">
        <v>20</v>
      </c>
      <c r="H83" s="358">
        <v>50</v>
      </c>
      <c r="I83" s="358">
        <v>10</v>
      </c>
      <c r="J83" s="358">
        <v>5</v>
      </c>
      <c r="K83" s="358">
        <v>5</v>
      </c>
      <c r="L83" s="358">
        <v>5</v>
      </c>
      <c r="M83" s="358">
        <v>5</v>
      </c>
      <c r="N83" s="358">
        <v>5</v>
      </c>
      <c r="O83" s="358">
        <v>5</v>
      </c>
      <c r="P83" s="358">
        <v>5</v>
      </c>
      <c r="Q83" s="358">
        <v>5</v>
      </c>
      <c r="R83" s="358">
        <v>60</v>
      </c>
      <c r="S83" s="366">
        <f>IFERROR(IF(OR(D83="t/ano",D83="kg/h",D83="t/h",D83="t/dia",D83="MW",B83="2.6",D83="m3/mês"),LARGE(G83:R83,1),SUM(G83:R83)),"")</f>
        <v>60</v>
      </c>
      <c r="T83" s="401" t="str">
        <f t="shared" ref="T83:T91" si="0">IF(S83&gt;E83,"Justificar a ultrapassagem da capacidade instalada","")</f>
        <v>Justificar a ultrapassagem da capacidade instalada</v>
      </c>
      <c r="U83" s="358"/>
      <c r="V83" s="19"/>
      <c r="W83" s="19"/>
      <c r="X83" s="19"/>
      <c r="Y83" s="19"/>
      <c r="Z83" s="19"/>
      <c r="AA83" s="19"/>
      <c r="AB83" s="19"/>
      <c r="AC83" s="19"/>
      <c r="AD83" s="19"/>
      <c r="AE83" s="19"/>
      <c r="AF83" s="19"/>
      <c r="AG83" s="19"/>
      <c r="AH83" s="19"/>
      <c r="AI83" s="19"/>
      <c r="AJ83" s="19"/>
      <c r="AK83" s="19"/>
      <c r="AL83" s="19"/>
    </row>
    <row r="84" spans="1:38" ht="49.5" customHeight="1">
      <c r="B84" s="400" t="s">
        <v>214</v>
      </c>
      <c r="C84" s="396" t="s">
        <v>255</v>
      </c>
      <c r="D84" s="401" t="str">
        <f>IFERROR(VLOOKUP(B84,Suporte!$Y$7:$Z$95,2,FALSE),"")</f>
        <v/>
      </c>
      <c r="E84" s="396"/>
      <c r="F84" s="401" t="str">
        <f>IFERROR(VLOOKUP(B84,Suporte!$Y$7:$AA$95,3,FALSE),"")</f>
        <v/>
      </c>
      <c r="G84" s="358"/>
      <c r="H84" s="358"/>
      <c r="I84" s="358"/>
      <c r="J84" s="358"/>
      <c r="K84" s="358"/>
      <c r="L84" s="358"/>
      <c r="M84" s="358"/>
      <c r="N84" s="358"/>
      <c r="O84" s="358"/>
      <c r="P84" s="358"/>
      <c r="Q84" s="358"/>
      <c r="R84" s="358"/>
      <c r="S84" s="366">
        <f t="shared" ref="S84:S91" si="1">IFERROR(IF(OR(D84="t/ano",D84="kg/h",D84="t/h",D84="t/dia",D84="MW",B84="2.6",D84="m3/mês"),LARGE(G84:R84,1),SUM(G84:R84)),"")</f>
        <v>0</v>
      </c>
      <c r="T84" s="401" t="str">
        <f t="shared" si="0"/>
        <v/>
      </c>
      <c r="U84" s="358"/>
      <c r="V84" s="19"/>
      <c r="W84" s="19"/>
      <c r="X84" s="19"/>
      <c r="Y84" s="19"/>
      <c r="Z84" s="19"/>
      <c r="AA84" s="19"/>
      <c r="AB84" s="19"/>
      <c r="AC84" s="19"/>
      <c r="AD84" s="19"/>
      <c r="AE84" s="19"/>
      <c r="AF84" s="19"/>
      <c r="AG84" s="19"/>
      <c r="AH84" s="19"/>
      <c r="AI84" s="19"/>
      <c r="AJ84" s="19"/>
      <c r="AK84" s="19"/>
      <c r="AL84" s="19"/>
    </row>
    <row r="85" spans="1:38" ht="49.5" customHeight="1">
      <c r="B85" s="400" t="s">
        <v>214</v>
      </c>
      <c r="C85" s="396" t="s">
        <v>255</v>
      </c>
      <c r="D85" s="401" t="str">
        <f>IFERROR(VLOOKUP(B85,Suporte!$Y$7:$Z$95,2,FALSE),"")</f>
        <v/>
      </c>
      <c r="E85" s="396"/>
      <c r="F85" s="401" t="str">
        <f>IFERROR(VLOOKUP(B85,Suporte!$Y$7:$AA$95,3,FALSE),"")</f>
        <v/>
      </c>
      <c r="G85" s="358"/>
      <c r="H85" s="358"/>
      <c r="I85" s="358"/>
      <c r="J85" s="358"/>
      <c r="K85" s="358"/>
      <c r="L85" s="358"/>
      <c r="M85" s="358"/>
      <c r="N85" s="358"/>
      <c r="O85" s="358"/>
      <c r="P85" s="358"/>
      <c r="Q85" s="358"/>
      <c r="R85" s="358"/>
      <c r="S85" s="366">
        <f t="shared" si="1"/>
        <v>0</v>
      </c>
      <c r="T85" s="401" t="str">
        <f t="shared" si="0"/>
        <v/>
      </c>
      <c r="U85" s="358"/>
      <c r="V85" s="19"/>
      <c r="W85" s="19"/>
      <c r="X85" s="19"/>
      <c r="Y85" s="19"/>
      <c r="Z85" s="19"/>
      <c r="AA85" s="19"/>
      <c r="AB85" s="19"/>
      <c r="AC85" s="19"/>
      <c r="AD85" s="19"/>
      <c r="AE85" s="19"/>
      <c r="AF85" s="19"/>
      <c r="AG85" s="19"/>
      <c r="AH85" s="19"/>
      <c r="AI85" s="19"/>
      <c r="AJ85" s="19"/>
      <c r="AK85" s="19"/>
      <c r="AL85" s="19"/>
    </row>
    <row r="86" spans="1:38" ht="49.5" customHeight="1">
      <c r="B86" s="400" t="s">
        <v>214</v>
      </c>
      <c r="C86" s="396" t="s">
        <v>255</v>
      </c>
      <c r="D86" s="401" t="str">
        <f>IFERROR(VLOOKUP(B86,Suporte!$Y$7:$Z$95,2,FALSE),"")</f>
        <v/>
      </c>
      <c r="E86" s="396"/>
      <c r="F86" s="401" t="str">
        <f>IFERROR(VLOOKUP(B86,Suporte!$Y$7:$AA$95,3,FALSE),"")</f>
        <v/>
      </c>
      <c r="G86" s="358"/>
      <c r="H86" s="358"/>
      <c r="I86" s="358"/>
      <c r="J86" s="358"/>
      <c r="K86" s="358"/>
      <c r="L86" s="358"/>
      <c r="M86" s="358"/>
      <c r="N86" s="358"/>
      <c r="O86" s="358"/>
      <c r="P86" s="358"/>
      <c r="Q86" s="358"/>
      <c r="R86" s="358"/>
      <c r="S86" s="366">
        <f t="shared" si="1"/>
        <v>0</v>
      </c>
      <c r="T86" s="401" t="str">
        <f t="shared" si="0"/>
        <v/>
      </c>
      <c r="U86" s="358"/>
      <c r="V86" s="19"/>
      <c r="W86" s="19"/>
      <c r="X86" s="19"/>
      <c r="Y86" s="19"/>
      <c r="Z86" s="19"/>
      <c r="AA86" s="19"/>
      <c r="AB86" s="19"/>
      <c r="AC86" s="19"/>
      <c r="AD86" s="19"/>
      <c r="AE86" s="19"/>
      <c r="AF86" s="19"/>
      <c r="AG86" s="19"/>
      <c r="AH86" s="19"/>
      <c r="AI86" s="19"/>
      <c r="AJ86" s="19"/>
      <c r="AK86" s="19"/>
      <c r="AL86" s="19"/>
    </row>
    <row r="87" spans="1:38" ht="49.5" customHeight="1">
      <c r="B87" s="400" t="s">
        <v>214</v>
      </c>
      <c r="C87" s="396" t="s">
        <v>255</v>
      </c>
      <c r="D87" s="401" t="str">
        <f>IFERROR(VLOOKUP(B87,Suporte!$Y$7:$Z$95,2,FALSE),"")</f>
        <v/>
      </c>
      <c r="E87" s="396"/>
      <c r="F87" s="401" t="str">
        <f>IFERROR(VLOOKUP(B87,Suporte!$Y$7:$AA$95,3,FALSE),"")</f>
        <v/>
      </c>
      <c r="G87" s="358"/>
      <c r="H87" s="358"/>
      <c r="I87" s="358"/>
      <c r="J87" s="358"/>
      <c r="K87" s="358"/>
      <c r="L87" s="358"/>
      <c r="M87" s="358"/>
      <c r="N87" s="358"/>
      <c r="O87" s="358"/>
      <c r="P87" s="358"/>
      <c r="Q87" s="358"/>
      <c r="R87" s="358"/>
      <c r="S87" s="366">
        <f t="shared" si="1"/>
        <v>0</v>
      </c>
      <c r="T87" s="401" t="str">
        <f t="shared" si="0"/>
        <v/>
      </c>
      <c r="U87" s="358"/>
      <c r="V87" s="19"/>
      <c r="W87" s="19"/>
      <c r="X87" s="19"/>
      <c r="Y87" s="19"/>
      <c r="Z87" s="19"/>
      <c r="AA87" s="19"/>
      <c r="AB87" s="19"/>
      <c r="AC87" s="19"/>
      <c r="AD87" s="19"/>
      <c r="AE87" s="19"/>
      <c r="AF87" s="19"/>
      <c r="AG87" s="19"/>
      <c r="AH87" s="19"/>
      <c r="AI87" s="19"/>
      <c r="AJ87" s="19"/>
      <c r="AK87" s="19"/>
      <c r="AL87" s="19"/>
    </row>
    <row r="88" spans="1:38" ht="49.5" customHeight="1">
      <c r="B88" s="400" t="s">
        <v>214</v>
      </c>
      <c r="C88" s="396" t="s">
        <v>255</v>
      </c>
      <c r="D88" s="401" t="str">
        <f>IFERROR(VLOOKUP(B88,Suporte!$Y$7:$Z$95,2,FALSE),"")</f>
        <v/>
      </c>
      <c r="E88" s="396"/>
      <c r="F88" s="401" t="str">
        <f>IFERROR(VLOOKUP(B88,Suporte!$Y$7:$AA$95,3,FALSE),"")</f>
        <v/>
      </c>
      <c r="G88" s="358"/>
      <c r="H88" s="358"/>
      <c r="I88" s="358"/>
      <c r="J88" s="358"/>
      <c r="K88" s="358"/>
      <c r="L88" s="358"/>
      <c r="M88" s="358"/>
      <c r="N88" s="358"/>
      <c r="O88" s="358"/>
      <c r="P88" s="358"/>
      <c r="Q88" s="358"/>
      <c r="R88" s="358"/>
      <c r="S88" s="366">
        <f t="shared" si="1"/>
        <v>0</v>
      </c>
      <c r="T88" s="401" t="str">
        <f t="shared" si="0"/>
        <v/>
      </c>
      <c r="U88" s="358"/>
      <c r="V88" s="19"/>
      <c r="W88" s="19"/>
      <c r="X88" s="19"/>
      <c r="Y88" s="19"/>
      <c r="Z88" s="19"/>
      <c r="AA88" s="19"/>
      <c r="AB88" s="19"/>
      <c r="AC88" s="19"/>
      <c r="AD88" s="19"/>
      <c r="AE88" s="19"/>
      <c r="AF88" s="19"/>
      <c r="AG88" s="19"/>
      <c r="AH88" s="19"/>
      <c r="AI88" s="19"/>
      <c r="AJ88" s="19"/>
      <c r="AK88" s="19"/>
      <c r="AL88" s="19"/>
    </row>
    <row r="89" spans="1:38" ht="49.5" customHeight="1">
      <c r="B89" s="400" t="s">
        <v>214</v>
      </c>
      <c r="C89" s="396" t="s">
        <v>255</v>
      </c>
      <c r="D89" s="401" t="str">
        <f>IFERROR(VLOOKUP(B89,Suporte!$Y$7:$Z$95,2,FALSE),"")</f>
        <v/>
      </c>
      <c r="E89" s="396"/>
      <c r="F89" s="401" t="str">
        <f>IFERROR(VLOOKUP(B89,Suporte!$Y$7:$AA$95,3,FALSE),"")</f>
        <v/>
      </c>
      <c r="G89" s="358"/>
      <c r="H89" s="358"/>
      <c r="I89" s="358"/>
      <c r="J89" s="358"/>
      <c r="K89" s="358"/>
      <c r="L89" s="358"/>
      <c r="M89" s="358"/>
      <c r="N89" s="358"/>
      <c r="O89" s="358"/>
      <c r="P89" s="358"/>
      <c r="Q89" s="358"/>
      <c r="R89" s="358"/>
      <c r="S89" s="366">
        <f t="shared" si="1"/>
        <v>0</v>
      </c>
      <c r="T89" s="401" t="str">
        <f t="shared" si="0"/>
        <v/>
      </c>
      <c r="U89" s="358"/>
      <c r="V89" s="19"/>
      <c r="W89" s="19"/>
      <c r="X89" s="19"/>
      <c r="Y89" s="19"/>
      <c r="Z89" s="19"/>
      <c r="AA89" s="19"/>
      <c r="AB89" s="19"/>
      <c r="AC89" s="19"/>
      <c r="AD89" s="19"/>
      <c r="AE89" s="19"/>
      <c r="AF89" s="19"/>
      <c r="AG89" s="19"/>
      <c r="AH89" s="19"/>
      <c r="AI89" s="19"/>
      <c r="AJ89" s="19"/>
      <c r="AK89" s="19"/>
      <c r="AL89" s="19"/>
    </row>
    <row r="90" spans="1:38" ht="49.5" customHeight="1">
      <c r="B90" s="400" t="s">
        <v>214</v>
      </c>
      <c r="C90" s="396" t="s">
        <v>255</v>
      </c>
      <c r="D90" s="401" t="str">
        <f>IFERROR(VLOOKUP(B90,Suporte!$Y$7:$Z$95,2,FALSE),"")</f>
        <v/>
      </c>
      <c r="E90" s="396"/>
      <c r="F90" s="401" t="str">
        <f>IFERROR(VLOOKUP(B90,Suporte!$Y$7:$AA$95,3,FALSE),"")</f>
        <v/>
      </c>
      <c r="G90" s="358"/>
      <c r="H90" s="358"/>
      <c r="I90" s="358"/>
      <c r="J90" s="358"/>
      <c r="K90" s="358"/>
      <c r="L90" s="358"/>
      <c r="M90" s="358"/>
      <c r="N90" s="358"/>
      <c r="O90" s="358"/>
      <c r="P90" s="358"/>
      <c r="Q90" s="358"/>
      <c r="R90" s="358"/>
      <c r="S90" s="366">
        <f t="shared" si="1"/>
        <v>0</v>
      </c>
      <c r="T90" s="401" t="str">
        <f t="shared" si="0"/>
        <v/>
      </c>
      <c r="U90" s="358"/>
      <c r="V90" s="19"/>
      <c r="W90" s="19"/>
      <c r="X90" s="19"/>
      <c r="Y90" s="19"/>
      <c r="Z90" s="19"/>
      <c r="AA90" s="19"/>
      <c r="AB90" s="19"/>
      <c r="AC90" s="19"/>
      <c r="AD90" s="19"/>
      <c r="AE90" s="19"/>
      <c r="AF90" s="19"/>
      <c r="AG90" s="19"/>
      <c r="AH90" s="19"/>
      <c r="AI90" s="19"/>
      <c r="AJ90" s="19"/>
      <c r="AK90" s="19"/>
      <c r="AL90" s="19"/>
    </row>
    <row r="91" spans="1:38" ht="49.5" customHeight="1">
      <c r="B91" s="400" t="s">
        <v>214</v>
      </c>
      <c r="C91" s="396" t="s">
        <v>255</v>
      </c>
      <c r="D91" s="401" t="str">
        <f>IFERROR(VLOOKUP(B91,Suporte!$Y$7:$Z$95,2,FALSE),"")</f>
        <v/>
      </c>
      <c r="E91" s="396"/>
      <c r="F91" s="401" t="str">
        <f>IFERROR(VLOOKUP(B91,Suporte!$Y$7:$AA$95,3,FALSE),"")</f>
        <v/>
      </c>
      <c r="G91" s="358"/>
      <c r="H91" s="358"/>
      <c r="I91" s="358"/>
      <c r="J91" s="358"/>
      <c r="K91" s="358"/>
      <c r="L91" s="358"/>
      <c r="M91" s="358"/>
      <c r="N91" s="358"/>
      <c r="O91" s="358"/>
      <c r="P91" s="358"/>
      <c r="Q91" s="358"/>
      <c r="R91" s="358"/>
      <c r="S91" s="366">
        <f t="shared" si="1"/>
        <v>0</v>
      </c>
      <c r="T91" s="401" t="str">
        <f t="shared" si="0"/>
        <v/>
      </c>
      <c r="U91" s="358"/>
      <c r="V91" s="19"/>
      <c r="W91" s="19"/>
      <c r="X91" s="19"/>
      <c r="Y91" s="19"/>
      <c r="Z91" s="19"/>
      <c r="AA91" s="19"/>
      <c r="AB91" s="19"/>
      <c r="AC91" s="19"/>
      <c r="AD91" s="19"/>
      <c r="AE91" s="19"/>
      <c r="AF91" s="19"/>
      <c r="AG91" s="19"/>
      <c r="AH91" s="19"/>
      <c r="AI91" s="19"/>
      <c r="AJ91" s="19"/>
      <c r="AK91" s="19"/>
      <c r="AL91" s="19"/>
    </row>
    <row r="92" spans="1:38" s="126" customFormat="1" ht="30.95" customHeight="1">
      <c r="A92" s="90"/>
      <c r="B92" s="693" t="s">
        <v>257</v>
      </c>
      <c r="C92" s="693"/>
      <c r="D92" s="693"/>
      <c r="E92" s="693"/>
      <c r="F92" s="693"/>
      <c r="G92" s="693"/>
      <c r="H92" s="693"/>
      <c r="I92" s="693"/>
      <c r="J92" s="693"/>
      <c r="K92" s="693"/>
      <c r="L92" s="693"/>
      <c r="M92" s="693"/>
      <c r="N92" s="693"/>
      <c r="O92" s="693"/>
      <c r="P92" s="693"/>
      <c r="Q92" s="693"/>
      <c r="R92" s="693"/>
      <c r="S92" s="693"/>
      <c r="T92" s="90"/>
      <c r="U92" s="90"/>
      <c r="V92" s="90"/>
      <c r="W92" s="90"/>
      <c r="X92" s="90"/>
      <c r="Y92" s="90"/>
      <c r="Z92" s="90"/>
      <c r="AA92" s="90"/>
      <c r="AB92" s="90"/>
      <c r="AC92" s="90"/>
      <c r="AD92" s="90"/>
      <c r="AE92" s="90"/>
      <c r="AF92" s="90"/>
      <c r="AG92" s="90"/>
      <c r="AH92" s="90"/>
      <c r="AI92" s="90"/>
      <c r="AJ92" s="90"/>
      <c r="AK92" s="90"/>
    </row>
    <row r="93" spans="1:38" s="126" customFormat="1" ht="26.1" customHeight="1">
      <c r="A93" s="90"/>
      <c r="B93" s="403"/>
      <c r="C93" s="403"/>
      <c r="D93" s="403"/>
      <c r="E93" s="403"/>
      <c r="F93" s="403"/>
      <c r="G93" s="403"/>
      <c r="H93" s="403"/>
      <c r="I93" s="403"/>
      <c r="J93" s="403"/>
      <c r="K93" s="403"/>
      <c r="L93" s="403"/>
      <c r="M93" s="403"/>
      <c r="N93" s="403"/>
      <c r="O93" s="403"/>
      <c r="P93" s="403"/>
      <c r="Q93" s="403"/>
      <c r="R93" s="403"/>
      <c r="S93" s="403"/>
      <c r="T93" s="90"/>
      <c r="U93" s="90"/>
      <c r="V93" s="90"/>
      <c r="W93" s="90"/>
      <c r="X93" s="90"/>
      <c r="Y93" s="90"/>
      <c r="Z93" s="90"/>
      <c r="AA93" s="90"/>
      <c r="AB93" s="90"/>
      <c r="AC93" s="90"/>
      <c r="AD93" s="90"/>
      <c r="AE93" s="90"/>
      <c r="AF93" s="90"/>
      <c r="AG93" s="90"/>
      <c r="AH93" s="90"/>
      <c r="AI93" s="90"/>
      <c r="AJ93" s="90"/>
      <c r="AK93" s="90"/>
    </row>
    <row r="94" spans="1:38" s="126" customFormat="1" ht="27" customHeight="1">
      <c r="A94" s="90"/>
      <c r="B94" s="403"/>
      <c r="C94" s="404"/>
      <c r="D94" s="404"/>
      <c r="E94" s="404"/>
      <c r="F94" s="404"/>
      <c r="G94" s="404"/>
      <c r="H94" s="404"/>
      <c r="I94" s="404"/>
      <c r="J94" s="404"/>
      <c r="K94" s="404"/>
      <c r="L94" s="404"/>
      <c r="M94" s="404"/>
      <c r="N94" s="404"/>
      <c r="O94" s="404"/>
      <c r="P94" s="404"/>
      <c r="Q94" s="404"/>
      <c r="R94" s="404"/>
      <c r="S94" s="404"/>
      <c r="T94" s="90"/>
      <c r="U94" s="90"/>
      <c r="V94" s="90"/>
      <c r="W94" s="90"/>
      <c r="X94" s="90"/>
      <c r="Y94" s="90"/>
      <c r="Z94" s="90"/>
      <c r="AA94" s="90"/>
      <c r="AB94" s="90"/>
      <c r="AC94" s="90"/>
      <c r="AD94" s="90"/>
      <c r="AE94" s="90"/>
      <c r="AF94" s="90"/>
      <c r="AG94" s="90"/>
      <c r="AH94" s="90"/>
      <c r="AI94" s="90"/>
      <c r="AJ94" s="90"/>
      <c r="AK94" s="90"/>
    </row>
    <row r="95" spans="1:38" s="126" customFormat="1" ht="33.950000000000003" customHeight="1">
      <c r="A95" s="90"/>
      <c r="B95" s="694"/>
      <c r="C95" s="694"/>
      <c r="D95" s="694"/>
      <c r="E95" s="694"/>
      <c r="F95" s="694"/>
      <c r="G95" s="694"/>
      <c r="H95" s="694"/>
      <c r="I95" s="694"/>
      <c r="J95" s="694"/>
      <c r="K95" s="694"/>
      <c r="L95" s="694"/>
      <c r="M95" s="694"/>
      <c r="N95" s="694"/>
      <c r="O95" s="694"/>
      <c r="P95" s="694"/>
      <c r="Q95" s="694"/>
      <c r="R95" s="14"/>
      <c r="S95" s="14"/>
      <c r="T95" s="90"/>
      <c r="U95" s="90"/>
      <c r="V95" s="90"/>
      <c r="W95" s="90"/>
      <c r="X95" s="90"/>
      <c r="Y95" s="90"/>
      <c r="Z95" s="90"/>
      <c r="AA95" s="90"/>
      <c r="AB95" s="90"/>
      <c r="AC95" s="90"/>
      <c r="AD95" s="90"/>
      <c r="AE95" s="90"/>
      <c r="AF95" s="90"/>
      <c r="AG95" s="90"/>
      <c r="AH95" s="90"/>
      <c r="AI95" s="90"/>
      <c r="AJ95" s="90"/>
      <c r="AK95" s="90"/>
    </row>
    <row r="96" spans="1:38">
      <c r="B96" s="382" t="s">
        <v>258</v>
      </c>
    </row>
    <row r="97" spans="2:16">
      <c r="B97" s="668" t="str">
        <f t="shared" ref="B97:B108" si="2">B80</f>
        <v>Categoria PCIP</v>
      </c>
      <c r="C97" s="683" t="str">
        <f>T80</f>
        <v>Alerta</v>
      </c>
      <c r="D97" s="684"/>
      <c r="E97" s="687" t="s">
        <v>259</v>
      </c>
      <c r="F97" s="688"/>
      <c r="G97" s="688"/>
      <c r="H97" s="688"/>
      <c r="I97" s="688"/>
      <c r="J97" s="688"/>
      <c r="K97" s="688"/>
      <c r="L97" s="688"/>
      <c r="M97" s="688"/>
      <c r="N97" s="688"/>
      <c r="O97" s="688"/>
      <c r="P97" s="689"/>
    </row>
    <row r="98" spans="2:16">
      <c r="B98" s="669">
        <f t="shared" si="2"/>
        <v>0</v>
      </c>
      <c r="C98" s="685"/>
      <c r="D98" s="686"/>
      <c r="E98" s="690"/>
      <c r="F98" s="691"/>
      <c r="G98" s="691"/>
      <c r="H98" s="691"/>
      <c r="I98" s="691"/>
      <c r="J98" s="691"/>
      <c r="K98" s="691"/>
      <c r="L98" s="691"/>
      <c r="M98" s="691"/>
      <c r="N98" s="691"/>
      <c r="O98" s="691"/>
      <c r="P98" s="692"/>
    </row>
    <row r="99" spans="2:16" ht="43.5" customHeight="1">
      <c r="B99" s="405" t="str">
        <f t="shared" si="2"/>
        <v>5.5</v>
      </c>
      <c r="C99" s="661" t="str">
        <f t="shared" ref="C99:C108" si="3">T82</f>
        <v>Justificar a ultrapassagem da capacidade instalada</v>
      </c>
      <c r="D99" s="662"/>
      <c r="E99" s="663"/>
      <c r="F99" s="664"/>
      <c r="G99" s="664"/>
      <c r="H99" s="664"/>
      <c r="I99" s="664"/>
      <c r="J99" s="664"/>
      <c r="K99" s="664"/>
      <c r="L99" s="664"/>
      <c r="M99" s="664"/>
      <c r="N99" s="664"/>
      <c r="O99" s="664"/>
      <c r="P99" s="665"/>
    </row>
    <row r="100" spans="2:16" ht="43.5" customHeight="1">
      <c r="B100" s="401" t="str">
        <f t="shared" si="2"/>
        <v>6.1 b)</v>
      </c>
      <c r="C100" s="666" t="str">
        <f t="shared" si="3"/>
        <v>Justificar a ultrapassagem da capacidade instalada</v>
      </c>
      <c r="D100" s="667"/>
      <c r="E100" s="663"/>
      <c r="F100" s="664"/>
      <c r="G100" s="664"/>
      <c r="H100" s="664"/>
      <c r="I100" s="664"/>
      <c r="J100" s="664"/>
      <c r="K100" s="664"/>
      <c r="L100" s="664"/>
      <c r="M100" s="664"/>
      <c r="N100" s="664"/>
      <c r="O100" s="664"/>
      <c r="P100" s="665"/>
    </row>
    <row r="101" spans="2:16" ht="43.5" customHeight="1">
      <c r="B101" s="401" t="str">
        <f t="shared" si="2"/>
        <v>&lt;Selecionar&gt;</v>
      </c>
      <c r="C101" s="666" t="str">
        <f t="shared" si="3"/>
        <v/>
      </c>
      <c r="D101" s="667"/>
      <c r="E101" s="663"/>
      <c r="F101" s="664"/>
      <c r="G101" s="664"/>
      <c r="H101" s="664"/>
      <c r="I101" s="664"/>
      <c r="J101" s="664"/>
      <c r="K101" s="664"/>
      <c r="L101" s="664"/>
      <c r="M101" s="664"/>
      <c r="N101" s="664"/>
      <c r="O101" s="664"/>
      <c r="P101" s="665"/>
    </row>
    <row r="102" spans="2:16" ht="43.5" customHeight="1">
      <c r="B102" s="401" t="str">
        <f t="shared" si="2"/>
        <v>&lt;Selecionar&gt;</v>
      </c>
      <c r="C102" s="666" t="str">
        <f t="shared" si="3"/>
        <v/>
      </c>
      <c r="D102" s="667"/>
      <c r="E102" s="663"/>
      <c r="F102" s="664"/>
      <c r="G102" s="664"/>
      <c r="H102" s="664"/>
      <c r="I102" s="664"/>
      <c r="J102" s="664"/>
      <c r="K102" s="664"/>
      <c r="L102" s="664"/>
      <c r="M102" s="664"/>
      <c r="N102" s="664"/>
      <c r="O102" s="664"/>
      <c r="P102" s="665"/>
    </row>
    <row r="103" spans="2:16" ht="43.5" customHeight="1">
      <c r="B103" s="401" t="str">
        <f t="shared" si="2"/>
        <v>&lt;Selecionar&gt;</v>
      </c>
      <c r="C103" s="666" t="str">
        <f t="shared" si="3"/>
        <v/>
      </c>
      <c r="D103" s="667"/>
      <c r="E103" s="663"/>
      <c r="F103" s="664"/>
      <c r="G103" s="664"/>
      <c r="H103" s="664"/>
      <c r="I103" s="664"/>
      <c r="J103" s="664"/>
      <c r="K103" s="664"/>
      <c r="L103" s="664"/>
      <c r="M103" s="664"/>
      <c r="N103" s="664"/>
      <c r="O103" s="664"/>
      <c r="P103" s="665"/>
    </row>
    <row r="104" spans="2:16" ht="43.5" customHeight="1">
      <c r="B104" s="401" t="str">
        <f t="shared" si="2"/>
        <v>&lt;Selecionar&gt;</v>
      </c>
      <c r="C104" s="666" t="str">
        <f t="shared" si="3"/>
        <v/>
      </c>
      <c r="D104" s="667"/>
      <c r="E104" s="663"/>
      <c r="F104" s="664"/>
      <c r="G104" s="664"/>
      <c r="H104" s="664"/>
      <c r="I104" s="664"/>
      <c r="J104" s="664"/>
      <c r="K104" s="664"/>
      <c r="L104" s="664"/>
      <c r="M104" s="664"/>
      <c r="N104" s="664"/>
      <c r="O104" s="664"/>
      <c r="P104" s="665"/>
    </row>
    <row r="105" spans="2:16" ht="43.5" customHeight="1">
      <c r="B105" s="401" t="str">
        <f t="shared" si="2"/>
        <v>&lt;Selecionar&gt;</v>
      </c>
      <c r="C105" s="666" t="str">
        <f t="shared" si="3"/>
        <v/>
      </c>
      <c r="D105" s="667"/>
      <c r="E105" s="663"/>
      <c r="F105" s="664"/>
      <c r="G105" s="664"/>
      <c r="H105" s="664"/>
      <c r="I105" s="664"/>
      <c r="J105" s="664"/>
      <c r="K105" s="664"/>
      <c r="L105" s="664"/>
      <c r="M105" s="664"/>
      <c r="N105" s="664"/>
      <c r="O105" s="664"/>
      <c r="P105" s="665"/>
    </row>
    <row r="106" spans="2:16" ht="43.5" customHeight="1">
      <c r="B106" s="401" t="str">
        <f t="shared" si="2"/>
        <v>&lt;Selecionar&gt;</v>
      </c>
      <c r="C106" s="666" t="str">
        <f t="shared" si="3"/>
        <v/>
      </c>
      <c r="D106" s="667"/>
      <c r="E106" s="663"/>
      <c r="F106" s="664"/>
      <c r="G106" s="664"/>
      <c r="H106" s="664"/>
      <c r="I106" s="664"/>
      <c r="J106" s="664"/>
      <c r="K106" s="664"/>
      <c r="L106" s="664"/>
      <c r="M106" s="664"/>
      <c r="N106" s="664"/>
      <c r="O106" s="664"/>
      <c r="P106" s="665"/>
    </row>
    <row r="107" spans="2:16" ht="43.5" customHeight="1">
      <c r="B107" s="401" t="str">
        <f t="shared" si="2"/>
        <v>&lt;Selecionar&gt;</v>
      </c>
      <c r="C107" s="666" t="str">
        <f t="shared" si="3"/>
        <v/>
      </c>
      <c r="D107" s="667"/>
      <c r="E107" s="663"/>
      <c r="F107" s="664"/>
      <c r="G107" s="664"/>
      <c r="H107" s="664"/>
      <c r="I107" s="664"/>
      <c r="J107" s="664"/>
      <c r="K107" s="664"/>
      <c r="L107" s="664"/>
      <c r="M107" s="664"/>
      <c r="N107" s="664"/>
      <c r="O107" s="664"/>
      <c r="P107" s="665"/>
    </row>
    <row r="108" spans="2:16" ht="43.5" customHeight="1">
      <c r="B108" s="401" t="str">
        <f t="shared" si="2"/>
        <v>&lt;Selecionar&gt;</v>
      </c>
      <c r="C108" s="666" t="str">
        <f t="shared" si="3"/>
        <v/>
      </c>
      <c r="D108" s="667"/>
      <c r="E108" s="663"/>
      <c r="F108" s="664"/>
      <c r="G108" s="664"/>
      <c r="H108" s="664"/>
      <c r="I108" s="664"/>
      <c r="J108" s="664"/>
      <c r="K108" s="664"/>
      <c r="L108" s="664"/>
      <c r="M108" s="664"/>
      <c r="N108" s="664"/>
      <c r="O108" s="664"/>
      <c r="P108" s="665"/>
    </row>
    <row r="114" spans="1:16" ht="27" customHeight="1">
      <c r="A114" s="108"/>
      <c r="B114" s="109" t="s">
        <v>260</v>
      </c>
      <c r="C114" s="110"/>
      <c r="D114" s="110"/>
      <c r="E114" s="110"/>
      <c r="F114" s="110"/>
      <c r="G114" s="110"/>
      <c r="H114" s="110"/>
      <c r="I114" s="110"/>
      <c r="J114" s="110"/>
      <c r="K114" s="110"/>
      <c r="L114" s="110"/>
      <c r="M114" s="110"/>
      <c r="N114" s="110"/>
      <c r="O114" s="110"/>
      <c r="P114" s="111"/>
    </row>
    <row r="117" spans="1:16">
      <c r="B117" s="382" t="s">
        <v>261</v>
      </c>
      <c r="C117" s="90"/>
      <c r="D117" s="90"/>
      <c r="E117" s="90"/>
      <c r="F117" s="90"/>
    </row>
    <row r="118" spans="1:16" ht="155.25" customHeight="1">
      <c r="B118" s="134" t="s">
        <v>43</v>
      </c>
      <c r="C118" s="670" t="s">
        <v>262</v>
      </c>
      <c r="D118" s="671"/>
      <c r="E118" s="672" t="s">
        <v>263</v>
      </c>
      <c r="F118" s="673"/>
      <c r="G118" s="672" t="s">
        <v>264</v>
      </c>
      <c r="H118" s="674"/>
      <c r="I118" s="674"/>
      <c r="J118" s="674"/>
      <c r="K118" s="674"/>
      <c r="L118" s="674"/>
      <c r="M118" s="674"/>
      <c r="N118" s="674"/>
      <c r="O118" s="674"/>
      <c r="P118" s="674"/>
    </row>
    <row r="119" spans="1:16">
      <c r="B119" s="125"/>
      <c r="C119" s="675"/>
      <c r="D119" s="675"/>
      <c r="E119" s="675"/>
      <c r="F119" s="675"/>
      <c r="G119" s="675"/>
      <c r="H119" s="675"/>
      <c r="I119" s="675"/>
      <c r="J119" s="675"/>
      <c r="K119" s="675"/>
      <c r="L119" s="675"/>
      <c r="M119" s="675"/>
      <c r="N119" s="675"/>
      <c r="O119" s="675"/>
      <c r="P119" s="675"/>
    </row>
    <row r="120" spans="1:16">
      <c r="B120" s="125"/>
      <c r="C120" s="675"/>
      <c r="D120" s="675"/>
      <c r="E120" s="675"/>
      <c r="F120" s="675"/>
      <c r="G120" s="675"/>
      <c r="H120" s="675"/>
      <c r="I120" s="675"/>
      <c r="J120" s="675"/>
      <c r="K120" s="675"/>
      <c r="L120" s="675"/>
      <c r="M120" s="675"/>
      <c r="N120" s="675"/>
      <c r="O120" s="675"/>
      <c r="P120" s="675"/>
    </row>
    <row r="121" spans="1:16">
      <c r="B121" s="125"/>
      <c r="C121" s="675"/>
      <c r="D121" s="675"/>
      <c r="E121" s="675"/>
      <c r="F121" s="675"/>
      <c r="G121" s="675"/>
      <c r="H121" s="675"/>
      <c r="I121" s="675"/>
      <c r="J121" s="675"/>
      <c r="K121" s="675"/>
      <c r="L121" s="675"/>
      <c r="M121" s="675"/>
      <c r="N121" s="675"/>
      <c r="O121" s="675"/>
      <c r="P121" s="675"/>
    </row>
    <row r="122" spans="1:16">
      <c r="B122" s="125"/>
      <c r="C122" s="675"/>
      <c r="D122" s="675"/>
      <c r="E122" s="675"/>
      <c r="F122" s="675"/>
      <c r="G122" s="675"/>
      <c r="H122" s="675"/>
      <c r="I122" s="675"/>
      <c r="J122" s="675"/>
      <c r="K122" s="675"/>
      <c r="L122" s="675"/>
      <c r="M122" s="675"/>
      <c r="N122" s="675"/>
      <c r="O122" s="675"/>
      <c r="P122" s="675"/>
    </row>
    <row r="123" spans="1:16">
      <c r="B123" s="125"/>
      <c r="C123" s="675"/>
      <c r="D123" s="675"/>
      <c r="E123" s="675"/>
      <c r="F123" s="675"/>
      <c r="G123" s="675"/>
      <c r="H123" s="675"/>
      <c r="I123" s="675"/>
      <c r="J123" s="675"/>
      <c r="K123" s="675"/>
      <c r="L123" s="675"/>
      <c r="M123" s="675"/>
      <c r="N123" s="675"/>
      <c r="O123" s="675"/>
      <c r="P123" s="675"/>
    </row>
    <row r="124" spans="1:16">
      <c r="B124" s="125"/>
      <c r="C124" s="675"/>
      <c r="D124" s="675"/>
      <c r="E124" s="675"/>
      <c r="F124" s="675"/>
      <c r="G124" s="675"/>
      <c r="H124" s="675"/>
      <c r="I124" s="675"/>
      <c r="J124" s="675"/>
      <c r="K124" s="675"/>
      <c r="L124" s="675"/>
      <c r="M124" s="675"/>
      <c r="N124" s="675"/>
      <c r="O124" s="675"/>
      <c r="P124" s="675"/>
    </row>
    <row r="125" spans="1:16">
      <c r="B125" s="125"/>
      <c r="C125" s="675"/>
      <c r="D125" s="675"/>
      <c r="E125" s="675"/>
      <c r="F125" s="675"/>
      <c r="G125" s="675"/>
      <c r="H125" s="675"/>
      <c r="I125" s="675"/>
      <c r="J125" s="675"/>
      <c r="K125" s="675"/>
      <c r="L125" s="675"/>
      <c r="M125" s="675"/>
      <c r="N125" s="675"/>
      <c r="O125" s="675"/>
      <c r="P125" s="675"/>
    </row>
    <row r="126" spans="1:16">
      <c r="B126" s="125"/>
      <c r="C126" s="675"/>
      <c r="D126" s="675"/>
      <c r="E126" s="675"/>
      <c r="F126" s="675"/>
      <c r="G126" s="675"/>
      <c r="H126" s="675"/>
      <c r="I126" s="675"/>
      <c r="J126" s="675"/>
      <c r="K126" s="675"/>
      <c r="L126" s="675"/>
      <c r="M126" s="675"/>
      <c r="N126" s="675"/>
      <c r="O126" s="675"/>
      <c r="P126" s="675"/>
    </row>
    <row r="127" spans="1:16">
      <c r="B127" s="125"/>
      <c r="C127" s="675"/>
      <c r="D127" s="675"/>
      <c r="E127" s="675"/>
      <c r="F127" s="675"/>
      <c r="G127" s="675"/>
      <c r="H127" s="675"/>
      <c r="I127" s="675"/>
      <c r="J127" s="675"/>
      <c r="K127" s="675"/>
      <c r="L127" s="675"/>
      <c r="M127" s="675"/>
      <c r="N127" s="675"/>
      <c r="O127" s="675"/>
      <c r="P127" s="675"/>
    </row>
    <row r="128" spans="1:16">
      <c r="B128" s="125"/>
      <c r="C128" s="675"/>
      <c r="D128" s="675"/>
      <c r="E128" s="675"/>
      <c r="F128" s="675"/>
      <c r="G128" s="675"/>
      <c r="H128" s="675"/>
      <c r="I128" s="675"/>
      <c r="J128" s="675"/>
      <c r="K128" s="675"/>
      <c r="L128" s="675"/>
      <c r="M128" s="675"/>
      <c r="N128" s="675"/>
      <c r="O128" s="675"/>
      <c r="P128" s="675"/>
    </row>
    <row r="129" spans="2:16">
      <c r="B129" s="370"/>
      <c r="C129" s="370"/>
      <c r="D129" s="370"/>
      <c r="E129" s="370"/>
      <c r="F129" s="370"/>
      <c r="G129" s="370"/>
      <c r="H129" s="370"/>
      <c r="I129" s="370"/>
      <c r="J129" s="370"/>
      <c r="K129" s="370"/>
      <c r="L129" s="370"/>
      <c r="M129" s="370"/>
      <c r="N129" s="370"/>
      <c r="O129" s="370"/>
      <c r="P129" s="13"/>
    </row>
    <row r="130" spans="2:16">
      <c r="B130" s="370"/>
      <c r="C130" s="370"/>
      <c r="D130" s="370"/>
      <c r="E130" s="370"/>
      <c r="F130" s="370"/>
      <c r="G130" s="370"/>
      <c r="H130" s="370"/>
      <c r="I130" s="370"/>
      <c r="J130" s="370"/>
      <c r="K130" s="370"/>
      <c r="L130" s="370"/>
      <c r="M130" s="370"/>
      <c r="N130" s="370"/>
      <c r="O130" s="370"/>
      <c r="P130" s="13"/>
    </row>
    <row r="131" spans="2:16">
      <c r="B131" s="370"/>
      <c r="C131" s="370"/>
      <c r="D131" s="370"/>
      <c r="E131" s="370"/>
      <c r="F131" s="370"/>
      <c r="G131" s="370"/>
      <c r="H131" s="370"/>
      <c r="I131" s="370"/>
      <c r="J131" s="370"/>
      <c r="K131" s="370"/>
      <c r="L131" s="370"/>
      <c r="M131" s="370"/>
      <c r="N131" s="370"/>
      <c r="O131" s="370"/>
      <c r="P131" s="13"/>
    </row>
    <row r="132" spans="2:16">
      <c r="B132" s="370"/>
      <c r="C132" s="370"/>
      <c r="D132" s="370"/>
      <c r="E132" s="370"/>
      <c r="F132" s="370"/>
      <c r="G132" s="370"/>
      <c r="H132" s="370"/>
      <c r="I132" s="370"/>
      <c r="J132" s="370"/>
      <c r="K132" s="370"/>
      <c r="L132" s="370"/>
      <c r="M132" s="370"/>
      <c r="N132" s="370"/>
      <c r="O132" s="370"/>
      <c r="P132" s="13"/>
    </row>
    <row r="133" spans="2:16">
      <c r="B133" s="370"/>
      <c r="C133" s="370"/>
      <c r="D133" s="370"/>
      <c r="E133" s="370"/>
      <c r="F133" s="370"/>
      <c r="G133" s="370"/>
      <c r="H133" s="370"/>
      <c r="I133" s="370"/>
      <c r="J133" s="370"/>
      <c r="K133" s="370"/>
      <c r="L133" s="370"/>
      <c r="M133" s="370"/>
      <c r="N133" s="370"/>
      <c r="O133" s="370"/>
      <c r="P133" s="13"/>
    </row>
    <row r="134" spans="2:16">
      <c r="B134" s="370"/>
      <c r="C134" s="370"/>
      <c r="D134" s="370"/>
      <c r="E134" s="370"/>
      <c r="F134" s="370"/>
      <c r="G134" s="370"/>
      <c r="H134" s="370"/>
      <c r="I134" s="370"/>
      <c r="J134" s="370"/>
      <c r="K134" s="370"/>
      <c r="L134" s="370"/>
      <c r="M134" s="370"/>
      <c r="N134" s="370"/>
      <c r="O134" s="370"/>
      <c r="P134" s="13"/>
    </row>
    <row r="135" spans="2:16">
      <c r="B135" s="370"/>
      <c r="C135" s="370"/>
      <c r="D135" s="370"/>
      <c r="E135" s="370"/>
      <c r="F135" s="370"/>
      <c r="G135" s="370"/>
      <c r="H135" s="370"/>
      <c r="I135" s="370"/>
      <c r="J135" s="370"/>
      <c r="K135" s="370"/>
      <c r="L135" s="370"/>
      <c r="M135" s="370"/>
      <c r="N135" s="370"/>
      <c r="O135" s="370"/>
      <c r="P135" s="13"/>
    </row>
    <row r="136" spans="2:16">
      <c r="B136" s="370"/>
      <c r="C136" s="370"/>
      <c r="D136" s="370"/>
      <c r="E136" s="370"/>
      <c r="F136" s="370"/>
      <c r="G136" s="370"/>
      <c r="H136" s="370"/>
      <c r="I136" s="370"/>
      <c r="J136" s="370"/>
      <c r="K136" s="370"/>
      <c r="L136" s="370"/>
      <c r="M136" s="370"/>
      <c r="N136" s="370"/>
      <c r="O136" s="370"/>
      <c r="P136" s="13"/>
    </row>
    <row r="137" spans="2:16">
      <c r="B137" s="370"/>
      <c r="C137" s="370"/>
      <c r="D137" s="370"/>
      <c r="E137" s="370"/>
      <c r="F137" s="370"/>
      <c r="G137" s="370"/>
      <c r="H137" s="370"/>
      <c r="I137" s="370"/>
      <c r="J137" s="370"/>
      <c r="K137" s="370"/>
      <c r="L137" s="370"/>
      <c r="M137" s="370"/>
      <c r="N137" s="370"/>
      <c r="O137" s="370"/>
      <c r="P137" s="13"/>
    </row>
    <row r="138" spans="2:16">
      <c r="B138" s="370"/>
      <c r="C138" s="370"/>
      <c r="D138" s="370"/>
      <c r="E138" s="370"/>
      <c r="F138" s="370"/>
      <c r="G138" s="370"/>
      <c r="H138" s="370"/>
      <c r="I138" s="370"/>
      <c r="J138" s="370"/>
      <c r="K138" s="370"/>
      <c r="L138" s="370"/>
      <c r="M138" s="370"/>
      <c r="N138" s="370"/>
      <c r="O138" s="370"/>
      <c r="P138" s="13"/>
    </row>
    <row r="139" spans="2:16">
      <c r="B139" s="370"/>
      <c r="C139" s="370"/>
      <c r="D139" s="370"/>
      <c r="E139" s="370"/>
      <c r="F139" s="370"/>
      <c r="G139" s="370"/>
      <c r="H139" s="370"/>
      <c r="I139" s="370"/>
      <c r="J139" s="370"/>
      <c r="K139" s="370"/>
      <c r="L139" s="370"/>
      <c r="M139" s="370"/>
      <c r="N139" s="370"/>
      <c r="O139" s="370"/>
      <c r="P139" s="13"/>
    </row>
    <row r="140" spans="2:16">
      <c r="B140" s="370"/>
      <c r="C140" s="370"/>
      <c r="D140" s="370"/>
      <c r="E140" s="370"/>
      <c r="F140" s="370"/>
      <c r="G140" s="370"/>
      <c r="H140" s="370"/>
      <c r="I140" s="370"/>
      <c r="J140" s="370"/>
      <c r="K140" s="370"/>
      <c r="L140" s="370"/>
      <c r="M140" s="370"/>
      <c r="N140" s="370"/>
      <c r="O140" s="370"/>
      <c r="P140" s="13"/>
    </row>
    <row r="141" spans="2:16">
      <c r="B141" s="370"/>
      <c r="C141" s="370"/>
      <c r="D141" s="370"/>
      <c r="E141" s="370"/>
      <c r="F141" s="370"/>
      <c r="G141" s="370"/>
      <c r="H141" s="370"/>
      <c r="I141" s="370"/>
      <c r="J141" s="370"/>
      <c r="K141" s="370"/>
      <c r="L141" s="370"/>
      <c r="M141" s="370"/>
      <c r="N141" s="370"/>
      <c r="O141" s="370"/>
      <c r="P141" s="13"/>
    </row>
    <row r="142" spans="2:16">
      <c r="B142" s="370"/>
      <c r="C142" s="370"/>
      <c r="D142" s="370"/>
      <c r="E142" s="370"/>
      <c r="F142" s="370"/>
      <c r="G142" s="370"/>
      <c r="H142" s="370"/>
      <c r="I142" s="370"/>
      <c r="J142" s="370"/>
      <c r="K142" s="370"/>
      <c r="L142" s="370"/>
      <c r="M142" s="370"/>
      <c r="N142" s="370"/>
      <c r="O142" s="370"/>
      <c r="P142" s="13"/>
    </row>
    <row r="143" spans="2:16">
      <c r="B143" s="370"/>
      <c r="C143" s="370"/>
      <c r="D143" s="370"/>
      <c r="E143" s="370"/>
      <c r="F143" s="370"/>
      <c r="G143" s="370"/>
      <c r="H143" s="370"/>
      <c r="I143" s="370"/>
      <c r="J143" s="370"/>
      <c r="K143" s="370"/>
      <c r="L143" s="370"/>
      <c r="M143" s="370"/>
      <c r="N143" s="370"/>
      <c r="O143" s="370"/>
      <c r="P143" s="13"/>
    </row>
    <row r="144" spans="2:16">
      <c r="B144" s="370"/>
      <c r="C144" s="370"/>
      <c r="D144" s="370"/>
      <c r="E144" s="370"/>
      <c r="F144" s="370"/>
      <c r="G144" s="370"/>
      <c r="H144" s="370"/>
      <c r="I144" s="370"/>
      <c r="J144" s="370"/>
      <c r="K144" s="370"/>
      <c r="L144" s="370"/>
      <c r="M144" s="370"/>
      <c r="N144" s="370"/>
      <c r="O144" s="370"/>
      <c r="P144" s="13"/>
    </row>
    <row r="145" spans="2:16">
      <c r="B145" s="370"/>
      <c r="C145" s="370"/>
      <c r="D145" s="370"/>
      <c r="E145" s="370"/>
      <c r="F145" s="370"/>
      <c r="G145" s="370"/>
      <c r="H145" s="370"/>
      <c r="I145" s="370"/>
      <c r="J145" s="370"/>
      <c r="K145" s="370"/>
      <c r="L145" s="370"/>
      <c r="M145" s="370"/>
      <c r="N145" s="370"/>
      <c r="O145" s="370"/>
      <c r="P145" s="13"/>
    </row>
    <row r="146" spans="2:16">
      <c r="B146" s="370"/>
      <c r="C146" s="370"/>
      <c r="D146" s="370"/>
      <c r="E146" s="370"/>
      <c r="F146" s="370"/>
      <c r="G146" s="370"/>
      <c r="H146" s="370"/>
      <c r="I146" s="370"/>
      <c r="J146" s="370"/>
      <c r="K146" s="370"/>
      <c r="L146" s="370"/>
      <c r="M146" s="370"/>
      <c r="N146" s="370"/>
      <c r="O146" s="370"/>
      <c r="P146" s="13"/>
    </row>
    <row r="147" spans="2:16">
      <c r="B147" s="370"/>
      <c r="C147" s="370"/>
      <c r="D147" s="370"/>
      <c r="E147" s="370"/>
      <c r="F147" s="370"/>
      <c r="G147" s="370"/>
      <c r="H147" s="370"/>
      <c r="I147" s="370"/>
      <c r="J147" s="370"/>
      <c r="K147" s="370"/>
      <c r="L147" s="370"/>
      <c r="M147" s="370"/>
      <c r="N147" s="370"/>
      <c r="O147" s="370"/>
      <c r="P147" s="13"/>
    </row>
    <row r="148" spans="2:16">
      <c r="B148" s="370"/>
      <c r="C148" s="370"/>
      <c r="D148" s="370"/>
      <c r="E148" s="370"/>
      <c r="F148" s="370"/>
      <c r="G148" s="370"/>
      <c r="H148" s="370"/>
      <c r="I148" s="370"/>
      <c r="J148" s="370"/>
      <c r="K148" s="370"/>
      <c r="L148" s="370"/>
      <c r="M148" s="370"/>
      <c r="N148" s="370"/>
      <c r="O148" s="370"/>
      <c r="P148" s="13"/>
    </row>
    <row r="149" spans="2:16">
      <c r="B149" s="370"/>
      <c r="C149" s="370"/>
      <c r="D149" s="370"/>
      <c r="E149" s="370"/>
      <c r="F149" s="370"/>
      <c r="G149" s="370"/>
      <c r="H149" s="370"/>
      <c r="I149" s="370"/>
      <c r="J149" s="370"/>
      <c r="K149" s="370"/>
      <c r="L149" s="370"/>
      <c r="M149" s="370"/>
      <c r="N149" s="370"/>
      <c r="O149" s="370"/>
      <c r="P149" s="13"/>
    </row>
    <row r="150" spans="2:16">
      <c r="B150" s="370"/>
      <c r="C150" s="370"/>
      <c r="D150" s="370"/>
      <c r="E150" s="370"/>
      <c r="F150" s="370"/>
      <c r="G150" s="370"/>
      <c r="H150" s="370"/>
      <c r="I150" s="370"/>
      <c r="J150" s="370"/>
      <c r="K150" s="370"/>
      <c r="L150" s="370"/>
      <c r="M150" s="370"/>
      <c r="N150" s="370"/>
      <c r="O150" s="370"/>
      <c r="P150" s="13"/>
    </row>
    <row r="151" spans="2:16">
      <c r="B151" s="370"/>
      <c r="C151" s="370"/>
      <c r="D151" s="370"/>
      <c r="E151" s="370"/>
      <c r="F151" s="370"/>
      <c r="G151" s="370"/>
      <c r="H151" s="370"/>
      <c r="I151" s="370"/>
      <c r="J151" s="370"/>
      <c r="K151" s="370"/>
      <c r="L151" s="370"/>
      <c r="M151" s="370"/>
      <c r="N151" s="370"/>
      <c r="O151" s="370"/>
      <c r="P151" s="13"/>
    </row>
    <row r="152" spans="2:16">
      <c r="B152" s="370"/>
      <c r="C152" s="370"/>
      <c r="D152" s="370"/>
      <c r="E152" s="370"/>
      <c r="F152" s="370"/>
      <c r="G152" s="370"/>
      <c r="H152" s="370"/>
      <c r="I152" s="370"/>
      <c r="J152" s="370"/>
      <c r="K152" s="370"/>
      <c r="L152" s="370"/>
      <c r="M152" s="370"/>
      <c r="N152" s="370"/>
      <c r="O152" s="370"/>
      <c r="P152" s="13"/>
    </row>
    <row r="153" spans="2:16">
      <c r="B153" s="370"/>
      <c r="C153" s="370"/>
      <c r="D153" s="370"/>
      <c r="E153" s="370"/>
      <c r="F153" s="370"/>
      <c r="G153" s="370"/>
      <c r="H153" s="370"/>
      <c r="I153" s="370"/>
      <c r="J153" s="370"/>
      <c r="K153" s="370"/>
      <c r="L153" s="370"/>
      <c r="M153" s="370"/>
      <c r="N153" s="370"/>
      <c r="O153" s="370"/>
      <c r="P153" s="13"/>
    </row>
    <row r="154" spans="2:16">
      <c r="B154" s="370"/>
      <c r="C154" s="370"/>
      <c r="D154" s="370"/>
      <c r="E154" s="370"/>
      <c r="F154" s="370"/>
      <c r="G154" s="370"/>
      <c r="H154" s="370"/>
      <c r="I154" s="370"/>
      <c r="J154" s="370"/>
      <c r="K154" s="370"/>
      <c r="L154" s="370"/>
      <c r="M154" s="370"/>
      <c r="N154" s="370"/>
      <c r="O154" s="370"/>
      <c r="P154" s="13"/>
    </row>
    <row r="155" spans="2:16">
      <c r="B155" s="370"/>
      <c r="C155" s="370"/>
      <c r="D155" s="370"/>
      <c r="E155" s="370"/>
      <c r="F155" s="370"/>
      <c r="G155" s="370"/>
      <c r="H155" s="370"/>
      <c r="I155" s="370"/>
      <c r="J155" s="370"/>
      <c r="K155" s="370"/>
      <c r="L155" s="370"/>
      <c r="M155" s="370"/>
      <c r="N155" s="370"/>
      <c r="O155" s="370"/>
      <c r="P155" s="13"/>
    </row>
    <row r="156" spans="2:16">
      <c r="B156" s="370"/>
      <c r="C156" s="370"/>
      <c r="D156" s="370"/>
      <c r="E156" s="370"/>
      <c r="F156" s="370"/>
      <c r="G156" s="370"/>
      <c r="H156" s="370"/>
      <c r="I156" s="370"/>
      <c r="J156" s="370"/>
      <c r="K156" s="370"/>
      <c r="L156" s="370"/>
      <c r="M156" s="370"/>
      <c r="N156" s="370"/>
      <c r="O156" s="370"/>
      <c r="P156" s="13"/>
    </row>
    <row r="157" spans="2:16">
      <c r="B157" s="370"/>
      <c r="C157" s="370"/>
      <c r="D157" s="370"/>
      <c r="E157" s="370"/>
      <c r="F157" s="370"/>
      <c r="G157" s="370"/>
      <c r="H157" s="370"/>
      <c r="I157" s="370"/>
      <c r="J157" s="370"/>
      <c r="K157" s="370"/>
      <c r="L157" s="370"/>
      <c r="M157" s="370"/>
      <c r="N157" s="370"/>
      <c r="O157" s="370"/>
      <c r="P157" s="13"/>
    </row>
    <row r="158" spans="2:16">
      <c r="B158" s="370"/>
      <c r="C158" s="370"/>
      <c r="D158" s="370"/>
      <c r="E158" s="370"/>
      <c r="F158" s="370"/>
      <c r="G158" s="370"/>
      <c r="H158" s="370"/>
      <c r="I158" s="370"/>
      <c r="J158" s="370"/>
      <c r="K158" s="370"/>
      <c r="L158" s="370"/>
      <c r="M158" s="370"/>
      <c r="N158" s="370"/>
      <c r="O158" s="370"/>
      <c r="P158" s="13"/>
    </row>
    <row r="159" spans="2:16">
      <c r="B159" s="370"/>
      <c r="C159" s="370"/>
      <c r="D159" s="370"/>
      <c r="E159" s="370"/>
      <c r="F159" s="370"/>
      <c r="G159" s="370"/>
      <c r="H159" s="370"/>
      <c r="I159" s="370"/>
      <c r="J159" s="370"/>
      <c r="K159" s="370"/>
      <c r="L159" s="370"/>
      <c r="M159" s="370"/>
      <c r="N159" s="370"/>
      <c r="O159" s="370"/>
      <c r="P159" s="13"/>
    </row>
    <row r="160" spans="2:16">
      <c r="B160" s="370"/>
      <c r="C160" s="370"/>
      <c r="D160" s="370"/>
      <c r="E160" s="370"/>
      <c r="F160" s="370"/>
      <c r="G160" s="370"/>
      <c r="H160" s="370"/>
      <c r="I160" s="370"/>
      <c r="J160" s="370"/>
      <c r="K160" s="370"/>
      <c r="L160" s="370"/>
      <c r="M160" s="370"/>
      <c r="N160" s="370"/>
      <c r="O160" s="370"/>
      <c r="P160" s="13"/>
    </row>
    <row r="161" spans="2:16">
      <c r="B161" s="370"/>
      <c r="C161" s="370"/>
      <c r="D161" s="370"/>
      <c r="E161" s="370"/>
      <c r="F161" s="370"/>
      <c r="G161" s="370"/>
      <c r="H161" s="370"/>
      <c r="I161" s="370"/>
      <c r="J161" s="370"/>
      <c r="K161" s="370"/>
      <c r="L161" s="370"/>
      <c r="M161" s="370"/>
      <c r="N161" s="370"/>
      <c r="O161" s="370"/>
      <c r="P161" s="13"/>
    </row>
    <row r="162" spans="2:16">
      <c r="B162" s="370"/>
      <c r="C162" s="370"/>
      <c r="D162" s="370"/>
      <c r="E162" s="370"/>
      <c r="F162" s="370"/>
      <c r="G162" s="370"/>
      <c r="H162" s="370"/>
      <c r="I162" s="370"/>
      <c r="J162" s="370"/>
      <c r="K162" s="370"/>
      <c r="L162" s="370"/>
      <c r="M162" s="370"/>
      <c r="N162" s="370"/>
      <c r="O162" s="370"/>
      <c r="P162" s="13"/>
    </row>
    <row r="163" spans="2:16">
      <c r="B163" s="370"/>
      <c r="C163" s="370"/>
      <c r="D163" s="370"/>
      <c r="E163" s="370"/>
      <c r="F163" s="370"/>
      <c r="G163" s="370"/>
      <c r="H163" s="370"/>
      <c r="I163" s="370"/>
      <c r="J163" s="370"/>
      <c r="K163" s="370"/>
      <c r="L163" s="370"/>
      <c r="M163" s="370"/>
      <c r="N163" s="370"/>
      <c r="O163" s="370"/>
      <c r="P163" s="13"/>
    </row>
    <row r="164" spans="2:16">
      <c r="B164" s="370"/>
      <c r="C164" s="370"/>
      <c r="D164" s="370"/>
      <c r="E164" s="370"/>
      <c r="F164" s="370"/>
      <c r="G164" s="370"/>
      <c r="H164" s="370"/>
      <c r="I164" s="370"/>
      <c r="J164" s="370"/>
      <c r="K164" s="370"/>
      <c r="L164" s="370"/>
      <c r="M164" s="370"/>
      <c r="N164" s="370"/>
      <c r="O164" s="370"/>
      <c r="P164" s="13"/>
    </row>
    <row r="165" spans="2:16">
      <c r="B165" s="370"/>
      <c r="C165" s="370"/>
      <c r="D165" s="370"/>
      <c r="E165" s="370"/>
      <c r="F165" s="370"/>
      <c r="G165" s="370"/>
      <c r="H165" s="370"/>
      <c r="I165" s="370"/>
      <c r="J165" s="370"/>
      <c r="K165" s="370"/>
      <c r="L165" s="370"/>
      <c r="M165" s="370"/>
      <c r="N165" s="370"/>
      <c r="O165" s="370"/>
      <c r="P165" s="13"/>
    </row>
    <row r="166" spans="2:16">
      <c r="B166" s="370"/>
      <c r="C166" s="370"/>
      <c r="D166" s="370"/>
      <c r="E166" s="370"/>
      <c r="F166" s="370"/>
      <c r="G166" s="370"/>
      <c r="H166" s="370"/>
      <c r="I166" s="370"/>
      <c r="J166" s="370"/>
      <c r="K166" s="370"/>
      <c r="L166" s="370"/>
      <c r="M166" s="370"/>
      <c r="N166" s="370"/>
      <c r="O166" s="370"/>
      <c r="P166" s="13"/>
    </row>
    <row r="167" spans="2:16">
      <c r="B167" s="370"/>
      <c r="C167" s="370"/>
      <c r="D167" s="370"/>
      <c r="E167" s="370"/>
      <c r="F167" s="370"/>
      <c r="G167" s="370"/>
      <c r="H167" s="370"/>
      <c r="I167" s="370"/>
      <c r="J167" s="370"/>
      <c r="K167" s="370"/>
      <c r="L167" s="370"/>
      <c r="M167" s="370"/>
      <c r="N167" s="370"/>
      <c r="O167" s="370"/>
      <c r="P167" s="13"/>
    </row>
    <row r="168" spans="2:16">
      <c r="B168" s="370"/>
      <c r="C168" s="370"/>
      <c r="D168" s="370"/>
      <c r="E168" s="370"/>
      <c r="F168" s="370"/>
      <c r="G168" s="370"/>
      <c r="H168" s="370"/>
      <c r="I168" s="370"/>
      <c r="J168" s="370"/>
      <c r="K168" s="370"/>
      <c r="L168" s="370"/>
      <c r="M168" s="370"/>
      <c r="N168" s="370"/>
      <c r="O168" s="370"/>
      <c r="P168" s="13"/>
    </row>
    <row r="169" spans="2:16">
      <c r="B169" s="370"/>
      <c r="C169" s="370"/>
      <c r="D169" s="370"/>
      <c r="E169" s="370"/>
      <c r="F169" s="370"/>
      <c r="G169" s="370"/>
      <c r="H169" s="370"/>
      <c r="I169" s="370"/>
      <c r="J169" s="370"/>
      <c r="K169" s="370"/>
      <c r="L169" s="370"/>
      <c r="M169" s="370"/>
      <c r="N169" s="370"/>
      <c r="O169" s="370"/>
      <c r="P169" s="13"/>
    </row>
    <row r="170" spans="2:16">
      <c r="B170" s="370"/>
      <c r="C170" s="370"/>
      <c r="D170" s="370"/>
      <c r="E170" s="370"/>
      <c r="F170" s="370"/>
      <c r="G170" s="370"/>
      <c r="H170" s="370"/>
      <c r="I170" s="370"/>
      <c r="J170" s="370"/>
      <c r="K170" s="370"/>
      <c r="L170" s="370"/>
      <c r="M170" s="370"/>
      <c r="N170" s="370"/>
      <c r="O170" s="370"/>
      <c r="P170" s="13"/>
    </row>
    <row r="171" spans="2:16">
      <c r="B171" s="370"/>
      <c r="C171" s="370"/>
      <c r="D171" s="370"/>
      <c r="E171" s="370"/>
      <c r="F171" s="370"/>
      <c r="G171" s="370"/>
      <c r="H171" s="370"/>
      <c r="I171" s="370"/>
      <c r="J171" s="370"/>
      <c r="K171" s="370"/>
      <c r="L171" s="370"/>
      <c r="M171" s="370"/>
      <c r="N171" s="370"/>
      <c r="O171" s="370"/>
      <c r="P171" s="13"/>
    </row>
    <row r="172" spans="2:16">
      <c r="B172" s="370"/>
      <c r="C172" s="370"/>
      <c r="D172" s="370"/>
      <c r="E172" s="370"/>
      <c r="F172" s="370"/>
      <c r="G172" s="370"/>
      <c r="H172" s="370"/>
      <c r="I172" s="370"/>
      <c r="J172" s="370"/>
      <c r="K172" s="370"/>
      <c r="L172" s="370"/>
      <c r="M172" s="370"/>
      <c r="N172" s="370"/>
      <c r="O172" s="370"/>
      <c r="P172" s="13"/>
    </row>
    <row r="173" spans="2:16">
      <c r="B173" s="370"/>
      <c r="C173" s="370"/>
      <c r="D173" s="370"/>
      <c r="E173" s="370"/>
      <c r="F173" s="370"/>
      <c r="G173" s="370"/>
      <c r="H173" s="370"/>
      <c r="I173" s="370"/>
      <c r="J173" s="370"/>
      <c r="K173" s="370"/>
      <c r="L173" s="370"/>
      <c r="M173" s="370"/>
      <c r="N173" s="370"/>
      <c r="O173" s="370"/>
      <c r="P173" s="13"/>
    </row>
    <row r="174" spans="2:16">
      <c r="B174" s="370"/>
      <c r="C174" s="370"/>
      <c r="D174" s="370"/>
      <c r="E174" s="370"/>
      <c r="F174" s="370"/>
      <c r="G174" s="370"/>
      <c r="H174" s="370"/>
      <c r="I174" s="370"/>
      <c r="J174" s="370"/>
      <c r="K174" s="370"/>
      <c r="L174" s="370"/>
      <c r="M174" s="370"/>
      <c r="N174" s="370"/>
      <c r="O174" s="370"/>
      <c r="P174" s="13"/>
    </row>
    <row r="175" spans="2:16">
      <c r="B175" s="370"/>
      <c r="C175" s="370"/>
      <c r="D175" s="370"/>
      <c r="E175" s="370"/>
      <c r="F175" s="370"/>
      <c r="G175" s="370"/>
      <c r="H175" s="370"/>
      <c r="I175" s="370"/>
      <c r="J175" s="370"/>
      <c r="K175" s="370"/>
      <c r="L175" s="370"/>
      <c r="M175" s="370"/>
      <c r="N175" s="370"/>
      <c r="O175" s="370"/>
      <c r="P175" s="13"/>
    </row>
    <row r="176" spans="2:16">
      <c r="B176" s="370"/>
      <c r="C176" s="370"/>
      <c r="D176" s="370"/>
      <c r="E176" s="370"/>
      <c r="F176" s="370"/>
      <c r="G176" s="370"/>
      <c r="H176" s="370"/>
      <c r="I176" s="370"/>
      <c r="J176" s="370"/>
      <c r="K176" s="370"/>
      <c r="L176" s="370"/>
      <c r="M176" s="370"/>
      <c r="N176" s="370"/>
      <c r="O176" s="370"/>
      <c r="P176" s="13"/>
    </row>
    <row r="177" spans="2:16">
      <c r="B177" s="370"/>
      <c r="C177" s="370"/>
      <c r="D177" s="370"/>
      <c r="E177" s="370"/>
      <c r="F177" s="370"/>
      <c r="G177" s="370"/>
      <c r="H177" s="370"/>
      <c r="I177" s="370"/>
      <c r="J177" s="370"/>
      <c r="K177" s="370"/>
      <c r="L177" s="370"/>
      <c r="M177" s="370"/>
      <c r="N177" s="370"/>
      <c r="O177" s="370"/>
      <c r="P177" s="13"/>
    </row>
    <row r="178" spans="2:16">
      <c r="B178" s="370"/>
      <c r="C178" s="370"/>
      <c r="D178" s="370"/>
      <c r="E178" s="370"/>
      <c r="F178" s="370"/>
      <c r="G178" s="370"/>
      <c r="H178" s="370"/>
      <c r="I178" s="370"/>
      <c r="J178" s="370"/>
      <c r="K178" s="370"/>
      <c r="L178" s="370"/>
      <c r="M178" s="370"/>
      <c r="N178" s="370"/>
      <c r="O178" s="370"/>
      <c r="P178" s="13"/>
    </row>
    <row r="179" spans="2:16">
      <c r="B179" s="370"/>
      <c r="C179" s="370"/>
      <c r="D179" s="370"/>
      <c r="E179" s="370"/>
      <c r="F179" s="370"/>
      <c r="G179" s="370"/>
      <c r="H179" s="370"/>
      <c r="I179" s="370"/>
      <c r="J179" s="370"/>
      <c r="K179" s="370"/>
      <c r="L179" s="370"/>
      <c r="M179" s="370"/>
      <c r="N179" s="370"/>
      <c r="O179" s="370"/>
      <c r="P179" s="13"/>
    </row>
    <row r="180" spans="2:16">
      <c r="B180" s="370"/>
      <c r="C180" s="370"/>
      <c r="D180" s="370"/>
      <c r="E180" s="370"/>
      <c r="F180" s="370"/>
      <c r="G180" s="370"/>
      <c r="H180" s="370"/>
      <c r="I180" s="370"/>
      <c r="J180" s="370"/>
      <c r="K180" s="370"/>
      <c r="L180" s="370"/>
      <c r="M180" s="370"/>
      <c r="N180" s="370"/>
      <c r="O180" s="370"/>
      <c r="P180" s="13"/>
    </row>
    <row r="181" spans="2:16">
      <c r="B181" s="370"/>
      <c r="C181" s="370"/>
      <c r="D181" s="370"/>
      <c r="E181" s="370"/>
      <c r="F181" s="370"/>
      <c r="G181" s="370"/>
      <c r="H181" s="370"/>
      <c r="I181" s="370"/>
      <c r="J181" s="370"/>
      <c r="K181" s="370"/>
      <c r="L181" s="370"/>
      <c r="M181" s="370"/>
      <c r="N181" s="370"/>
      <c r="O181" s="370"/>
      <c r="P181" s="13"/>
    </row>
    <row r="182" spans="2:16">
      <c r="B182" s="370"/>
      <c r="C182" s="370"/>
      <c r="D182" s="370"/>
      <c r="E182" s="370"/>
      <c r="F182" s="370"/>
      <c r="G182" s="370"/>
      <c r="H182" s="370"/>
      <c r="I182" s="370"/>
      <c r="J182" s="370"/>
      <c r="K182" s="370"/>
      <c r="L182" s="370"/>
      <c r="M182" s="370"/>
      <c r="N182" s="370"/>
      <c r="O182" s="370"/>
      <c r="P182" s="13"/>
    </row>
    <row r="183" spans="2:16">
      <c r="B183" s="370"/>
      <c r="C183" s="370"/>
      <c r="D183" s="370"/>
      <c r="E183" s="370"/>
      <c r="F183" s="370"/>
      <c r="G183" s="370"/>
      <c r="H183" s="370"/>
      <c r="I183" s="370"/>
      <c r="J183" s="370"/>
      <c r="K183" s="370"/>
      <c r="L183" s="370"/>
      <c r="M183" s="370"/>
      <c r="N183" s="370"/>
      <c r="O183" s="370"/>
      <c r="P183" s="13"/>
    </row>
    <row r="184" spans="2:16">
      <c r="B184" s="370"/>
      <c r="C184" s="370"/>
      <c r="D184" s="370"/>
      <c r="E184" s="370"/>
      <c r="F184" s="370"/>
      <c r="G184" s="370"/>
      <c r="H184" s="370"/>
      <c r="I184" s="370"/>
      <c r="J184" s="370"/>
      <c r="K184" s="370"/>
      <c r="L184" s="370"/>
      <c r="M184" s="370"/>
      <c r="N184" s="370"/>
      <c r="O184" s="370"/>
      <c r="P184" s="13"/>
    </row>
    <row r="185" spans="2:16">
      <c r="B185" s="370"/>
      <c r="C185" s="370"/>
      <c r="D185" s="370"/>
      <c r="E185" s="370"/>
      <c r="F185" s="370"/>
      <c r="G185" s="370"/>
      <c r="H185" s="370"/>
      <c r="I185" s="370"/>
      <c r="J185" s="370"/>
      <c r="K185" s="370"/>
      <c r="L185" s="370"/>
      <c r="M185" s="370"/>
      <c r="N185" s="370"/>
      <c r="O185" s="370"/>
      <c r="P185" s="13"/>
    </row>
    <row r="186" spans="2:16">
      <c r="B186" s="370"/>
      <c r="C186" s="370"/>
      <c r="D186" s="370"/>
      <c r="E186" s="370"/>
      <c r="F186" s="370"/>
      <c r="G186" s="370"/>
      <c r="H186" s="370"/>
      <c r="I186" s="370"/>
      <c r="J186" s="370"/>
      <c r="K186" s="370"/>
      <c r="L186" s="370"/>
      <c r="M186" s="370"/>
      <c r="N186" s="370"/>
      <c r="O186" s="370"/>
      <c r="P186" s="13"/>
    </row>
    <row r="187" spans="2:16">
      <c r="B187" s="370"/>
      <c r="C187" s="370"/>
      <c r="D187" s="370"/>
      <c r="E187" s="370"/>
      <c r="F187" s="370"/>
      <c r="G187" s="370"/>
      <c r="H187" s="370"/>
      <c r="I187" s="370"/>
      <c r="J187" s="370"/>
      <c r="K187" s="370"/>
      <c r="L187" s="370"/>
      <c r="M187" s="370"/>
      <c r="N187" s="370"/>
      <c r="O187" s="370"/>
      <c r="P187" s="13"/>
    </row>
    <row r="188" spans="2:16">
      <c r="B188" s="370"/>
      <c r="C188" s="370"/>
      <c r="D188" s="370"/>
      <c r="E188" s="370"/>
      <c r="F188" s="370"/>
      <c r="G188" s="370"/>
      <c r="H188" s="370"/>
      <c r="I188" s="370"/>
      <c r="J188" s="370"/>
      <c r="K188" s="370"/>
      <c r="L188" s="370"/>
      <c r="M188" s="370"/>
      <c r="N188" s="370"/>
      <c r="O188" s="370"/>
      <c r="P188" s="13"/>
    </row>
    <row r="189" spans="2:16">
      <c r="B189" s="370"/>
      <c r="C189" s="370"/>
      <c r="D189" s="370"/>
      <c r="E189" s="370"/>
      <c r="F189" s="370"/>
      <c r="G189" s="370"/>
      <c r="H189" s="370"/>
      <c r="I189" s="370"/>
      <c r="J189" s="370"/>
      <c r="K189" s="370"/>
      <c r="L189" s="370"/>
      <c r="M189" s="370"/>
      <c r="N189" s="370"/>
      <c r="O189" s="370"/>
      <c r="P189" s="13"/>
    </row>
    <row r="190" spans="2:16">
      <c r="B190" s="370"/>
      <c r="C190" s="370"/>
      <c r="D190" s="370"/>
      <c r="E190" s="370"/>
      <c r="F190" s="370"/>
      <c r="G190" s="370"/>
      <c r="H190" s="370"/>
      <c r="I190" s="370"/>
      <c r="J190" s="370"/>
      <c r="K190" s="370"/>
      <c r="L190" s="370"/>
      <c r="M190" s="370"/>
      <c r="N190" s="370"/>
      <c r="O190" s="370"/>
      <c r="P190" s="13"/>
    </row>
    <row r="191" spans="2:16">
      <c r="B191" s="370"/>
      <c r="C191" s="370"/>
      <c r="D191" s="370"/>
      <c r="E191" s="370"/>
      <c r="F191" s="370"/>
      <c r="G191" s="370"/>
      <c r="H191" s="370"/>
      <c r="I191" s="370"/>
      <c r="J191" s="370"/>
      <c r="K191" s="370"/>
      <c r="L191" s="370"/>
      <c r="M191" s="370"/>
      <c r="N191" s="370"/>
      <c r="O191" s="370"/>
      <c r="P191" s="13"/>
    </row>
    <row r="192" spans="2:16">
      <c r="B192" s="370"/>
      <c r="C192" s="370"/>
      <c r="D192" s="370"/>
      <c r="E192" s="370"/>
      <c r="F192" s="370"/>
      <c r="G192" s="370"/>
      <c r="H192" s="370"/>
      <c r="I192" s="370"/>
      <c r="J192" s="370"/>
      <c r="K192" s="370"/>
      <c r="L192" s="370"/>
      <c r="M192" s="370"/>
      <c r="N192" s="370"/>
      <c r="O192" s="370"/>
      <c r="P192" s="13"/>
    </row>
    <row r="193" spans="2:16">
      <c r="B193" s="370"/>
      <c r="C193" s="370"/>
      <c r="D193" s="370"/>
      <c r="E193" s="370"/>
      <c r="F193" s="370"/>
      <c r="G193" s="370"/>
      <c r="H193" s="370"/>
      <c r="I193" s="370"/>
      <c r="J193" s="370"/>
      <c r="K193" s="370"/>
      <c r="L193" s="370"/>
      <c r="M193" s="370"/>
      <c r="N193" s="370"/>
      <c r="O193" s="370"/>
      <c r="P193" s="13"/>
    </row>
    <row r="194" spans="2:16">
      <c r="B194" s="370"/>
      <c r="C194" s="370"/>
      <c r="D194" s="370"/>
      <c r="E194" s="370"/>
      <c r="F194" s="370"/>
      <c r="G194" s="370"/>
      <c r="H194" s="370"/>
      <c r="I194" s="370"/>
      <c r="J194" s="370"/>
      <c r="K194" s="370"/>
      <c r="L194" s="370"/>
      <c r="M194" s="370"/>
      <c r="N194" s="370"/>
      <c r="O194" s="370"/>
      <c r="P194" s="13"/>
    </row>
    <row r="195" spans="2:16">
      <c r="B195" s="370"/>
      <c r="C195" s="370"/>
      <c r="D195" s="370"/>
      <c r="E195" s="370"/>
      <c r="F195" s="370"/>
      <c r="G195" s="370"/>
      <c r="H195" s="370"/>
      <c r="I195" s="370"/>
      <c r="J195" s="370"/>
      <c r="K195" s="370"/>
      <c r="L195" s="370"/>
      <c r="M195" s="370"/>
      <c r="N195" s="370"/>
      <c r="O195" s="370"/>
      <c r="P195" s="13"/>
    </row>
    <row r="196" spans="2:16">
      <c r="B196" s="370"/>
      <c r="C196" s="370"/>
      <c r="D196" s="370"/>
      <c r="E196" s="370"/>
      <c r="F196" s="370"/>
      <c r="G196" s="370"/>
      <c r="H196" s="370"/>
      <c r="I196" s="370"/>
      <c r="J196" s="370"/>
      <c r="K196" s="370"/>
      <c r="L196" s="370"/>
      <c r="M196" s="370"/>
      <c r="N196" s="370"/>
      <c r="O196" s="370"/>
      <c r="P196" s="13"/>
    </row>
    <row r="197" spans="2:16">
      <c r="B197" s="370"/>
      <c r="C197" s="370"/>
      <c r="D197" s="370"/>
      <c r="E197" s="370"/>
      <c r="F197" s="370"/>
      <c r="G197" s="370"/>
      <c r="H197" s="370"/>
      <c r="I197" s="370"/>
      <c r="J197" s="370"/>
      <c r="K197" s="370"/>
      <c r="L197" s="370"/>
      <c r="M197" s="370"/>
      <c r="N197" s="370"/>
      <c r="O197" s="370"/>
      <c r="P197" s="13"/>
    </row>
    <row r="198" spans="2:16">
      <c r="B198" s="370"/>
      <c r="C198" s="370"/>
      <c r="D198" s="370"/>
      <c r="E198" s="370"/>
      <c r="F198" s="370"/>
      <c r="G198" s="370"/>
      <c r="H198" s="370"/>
      <c r="I198" s="370"/>
      <c r="J198" s="370"/>
      <c r="K198" s="370"/>
      <c r="L198" s="370"/>
      <c r="M198" s="370"/>
      <c r="N198" s="370"/>
      <c r="O198" s="370"/>
      <c r="P198" s="13"/>
    </row>
    <row r="199" spans="2:16">
      <c r="B199" s="370"/>
      <c r="C199" s="370"/>
      <c r="D199" s="370"/>
      <c r="E199" s="370"/>
      <c r="F199" s="370"/>
      <c r="G199" s="370"/>
      <c r="H199" s="370"/>
      <c r="I199" s="370"/>
      <c r="J199" s="370"/>
      <c r="K199" s="370"/>
      <c r="L199" s="370"/>
      <c r="M199" s="370"/>
      <c r="N199" s="370"/>
      <c r="O199" s="370"/>
      <c r="P199" s="13"/>
    </row>
    <row r="200" spans="2:16">
      <c r="B200" s="370"/>
      <c r="C200" s="370"/>
      <c r="D200" s="370"/>
      <c r="E200" s="370"/>
      <c r="F200" s="370"/>
      <c r="G200" s="370"/>
      <c r="H200" s="370"/>
      <c r="I200" s="370"/>
      <c r="J200" s="370"/>
      <c r="K200" s="370"/>
      <c r="L200" s="370"/>
      <c r="M200" s="370"/>
      <c r="N200" s="370"/>
      <c r="O200" s="370"/>
      <c r="P200" s="13"/>
    </row>
    <row r="201" spans="2:16">
      <c r="B201" s="370"/>
      <c r="C201" s="370"/>
      <c r="D201" s="370"/>
      <c r="E201" s="370"/>
      <c r="F201" s="370"/>
      <c r="G201" s="370"/>
      <c r="H201" s="370"/>
      <c r="I201" s="370"/>
      <c r="J201" s="370"/>
      <c r="K201" s="370"/>
      <c r="L201" s="370"/>
      <c r="M201" s="370"/>
      <c r="N201" s="370"/>
      <c r="O201" s="370"/>
      <c r="P201" s="13"/>
    </row>
    <row r="202" spans="2:16">
      <c r="B202" s="370"/>
      <c r="C202" s="370"/>
      <c r="D202" s="370"/>
      <c r="E202" s="370"/>
      <c r="F202" s="370"/>
      <c r="G202" s="370"/>
      <c r="H202" s="370"/>
      <c r="I202" s="370"/>
      <c r="J202" s="370"/>
      <c r="K202" s="370"/>
      <c r="L202" s="370"/>
      <c r="M202" s="370"/>
      <c r="N202" s="370"/>
      <c r="O202" s="370"/>
      <c r="P202" s="13"/>
    </row>
    <row r="203" spans="2:16">
      <c r="B203" s="370"/>
      <c r="C203" s="370"/>
      <c r="D203" s="370"/>
      <c r="E203" s="370"/>
      <c r="F203" s="370"/>
      <c r="G203" s="370"/>
      <c r="H203" s="370"/>
      <c r="I203" s="370"/>
      <c r="J203" s="370"/>
      <c r="K203" s="370"/>
      <c r="L203" s="370"/>
      <c r="M203" s="370"/>
      <c r="N203" s="370"/>
      <c r="O203" s="370"/>
      <c r="P203" s="13"/>
    </row>
    <row r="204" spans="2:16">
      <c r="B204" s="370"/>
      <c r="C204" s="370"/>
      <c r="D204" s="370"/>
      <c r="E204" s="370"/>
      <c r="F204" s="370"/>
      <c r="G204" s="370"/>
      <c r="H204" s="370"/>
      <c r="I204" s="370"/>
      <c r="J204" s="370"/>
      <c r="K204" s="370"/>
      <c r="L204" s="370"/>
      <c r="M204" s="370"/>
      <c r="N204" s="370"/>
      <c r="O204" s="370"/>
      <c r="P204" s="13"/>
    </row>
    <row r="205" spans="2:16">
      <c r="B205" s="370"/>
      <c r="C205" s="370"/>
      <c r="D205" s="370"/>
      <c r="E205" s="370"/>
      <c r="F205" s="370"/>
      <c r="G205" s="370"/>
      <c r="H205" s="370"/>
      <c r="I205" s="370"/>
      <c r="J205" s="370"/>
      <c r="K205" s="370"/>
      <c r="L205" s="370"/>
      <c r="M205" s="370"/>
      <c r="N205" s="370"/>
      <c r="O205" s="370"/>
      <c r="P205" s="13"/>
    </row>
    <row r="206" spans="2:16">
      <c r="B206" s="370"/>
      <c r="C206" s="370"/>
      <c r="D206" s="370"/>
      <c r="E206" s="370"/>
      <c r="F206" s="370"/>
      <c r="G206" s="370"/>
      <c r="H206" s="370"/>
      <c r="I206" s="370"/>
      <c r="J206" s="370"/>
      <c r="K206" s="370"/>
      <c r="L206" s="370"/>
      <c r="M206" s="370"/>
      <c r="N206" s="370"/>
      <c r="O206" s="370"/>
      <c r="P206" s="13"/>
    </row>
    <row r="207" spans="2:16">
      <c r="B207" s="370"/>
      <c r="C207" s="370"/>
      <c r="D207" s="370"/>
      <c r="E207" s="370"/>
      <c r="F207" s="370"/>
      <c r="G207" s="370"/>
      <c r="H207" s="370"/>
      <c r="I207" s="370"/>
      <c r="J207" s="370"/>
      <c r="K207" s="370"/>
      <c r="L207" s="370"/>
      <c r="M207" s="370"/>
      <c r="N207" s="370"/>
      <c r="O207" s="370"/>
      <c r="P207" s="13"/>
    </row>
    <row r="208" spans="2:16">
      <c r="B208" s="370"/>
      <c r="C208" s="370"/>
      <c r="D208" s="370"/>
      <c r="E208" s="370"/>
      <c r="F208" s="370"/>
      <c r="G208" s="370"/>
      <c r="H208" s="370"/>
      <c r="I208" s="370"/>
      <c r="J208" s="370"/>
      <c r="K208" s="370"/>
      <c r="L208" s="370"/>
      <c r="M208" s="370"/>
      <c r="N208" s="370"/>
      <c r="O208" s="370"/>
      <c r="P208" s="13"/>
    </row>
    <row r="209" spans="2:16">
      <c r="B209" s="370"/>
      <c r="C209" s="370"/>
      <c r="D209" s="370"/>
      <c r="E209" s="370"/>
      <c r="F209" s="370"/>
      <c r="G209" s="370"/>
      <c r="H209" s="370"/>
      <c r="I209" s="370"/>
      <c r="J209" s="370"/>
      <c r="K209" s="370"/>
      <c r="L209" s="370"/>
      <c r="M209" s="370"/>
      <c r="N209" s="370"/>
      <c r="O209" s="370"/>
      <c r="P209" s="13"/>
    </row>
    <row r="210" spans="2:16">
      <c r="B210" s="370"/>
      <c r="C210" s="370"/>
      <c r="D210" s="370"/>
      <c r="E210" s="370"/>
      <c r="F210" s="370"/>
      <c r="G210" s="370"/>
      <c r="H210" s="370"/>
      <c r="I210" s="370"/>
      <c r="J210" s="370"/>
      <c r="K210" s="370"/>
      <c r="L210" s="370"/>
      <c r="M210" s="370"/>
      <c r="N210" s="370"/>
      <c r="O210" s="370"/>
      <c r="P210" s="13"/>
    </row>
    <row r="211" spans="2:16">
      <c r="B211" s="370"/>
      <c r="C211" s="370"/>
      <c r="D211" s="370"/>
      <c r="E211" s="370"/>
      <c r="F211" s="370"/>
      <c r="G211" s="370"/>
      <c r="H211" s="370"/>
      <c r="I211" s="370"/>
      <c r="J211" s="370"/>
      <c r="K211" s="370"/>
      <c r="L211" s="370"/>
      <c r="M211" s="370"/>
      <c r="N211" s="370"/>
      <c r="O211" s="370"/>
      <c r="P211" s="13"/>
    </row>
    <row r="212" spans="2:16">
      <c r="B212" s="370"/>
      <c r="C212" s="370"/>
      <c r="D212" s="370"/>
      <c r="E212" s="370"/>
      <c r="F212" s="370"/>
      <c r="G212" s="370"/>
      <c r="H212" s="370"/>
      <c r="I212" s="370"/>
      <c r="J212" s="370"/>
      <c r="K212" s="370"/>
      <c r="L212" s="370"/>
      <c r="M212" s="370"/>
      <c r="N212" s="370"/>
      <c r="O212" s="370"/>
      <c r="P212" s="13"/>
    </row>
    <row r="213" spans="2:16">
      <c r="B213" s="370"/>
      <c r="C213" s="370"/>
      <c r="D213" s="370"/>
      <c r="E213" s="370"/>
      <c r="F213" s="370"/>
      <c r="G213" s="370"/>
      <c r="H213" s="370"/>
      <c r="I213" s="370"/>
      <c r="J213" s="370"/>
      <c r="K213" s="370"/>
      <c r="L213" s="370"/>
      <c r="M213" s="370"/>
      <c r="N213" s="370"/>
      <c r="O213" s="370"/>
      <c r="P213" s="13"/>
    </row>
    <row r="214" spans="2:16">
      <c r="B214" s="370"/>
      <c r="C214" s="370"/>
      <c r="D214" s="370"/>
      <c r="E214" s="370"/>
      <c r="F214" s="370"/>
      <c r="G214" s="370"/>
      <c r="H214" s="370"/>
      <c r="I214" s="370"/>
      <c r="J214" s="370"/>
      <c r="K214" s="370"/>
      <c r="L214" s="370"/>
      <c r="M214" s="370"/>
      <c r="N214" s="370"/>
      <c r="O214" s="370"/>
      <c r="P214" s="13"/>
    </row>
    <row r="215" spans="2:16">
      <c r="B215" s="370"/>
      <c r="C215" s="370"/>
      <c r="D215" s="370"/>
      <c r="E215" s="370"/>
      <c r="F215" s="370"/>
      <c r="G215" s="370"/>
      <c r="H215" s="370"/>
      <c r="I215" s="370"/>
      <c r="J215" s="370"/>
      <c r="K215" s="370"/>
      <c r="L215" s="370"/>
      <c r="M215" s="370"/>
      <c r="N215" s="370"/>
      <c r="O215" s="370"/>
      <c r="P215" s="13"/>
    </row>
    <row r="216" spans="2:16">
      <c r="B216" s="370"/>
      <c r="C216" s="370"/>
      <c r="D216" s="370"/>
      <c r="E216" s="370"/>
      <c r="F216" s="370"/>
      <c r="G216" s="370"/>
      <c r="H216" s="370"/>
      <c r="I216" s="370"/>
      <c r="J216" s="370"/>
      <c r="K216" s="370"/>
      <c r="L216" s="370"/>
      <c r="M216" s="370"/>
      <c r="N216" s="370"/>
      <c r="O216" s="370"/>
      <c r="P216" s="13"/>
    </row>
    <row r="217" spans="2:16">
      <c r="B217" s="370"/>
      <c r="C217" s="370"/>
      <c r="D217" s="370"/>
      <c r="E217" s="370"/>
      <c r="F217" s="370"/>
      <c r="G217" s="370"/>
      <c r="H217" s="370"/>
      <c r="I217" s="370"/>
      <c r="J217" s="370"/>
      <c r="K217" s="370"/>
      <c r="L217" s="370"/>
      <c r="M217" s="370"/>
      <c r="N217" s="370"/>
      <c r="O217" s="370"/>
      <c r="P217" s="13"/>
    </row>
    <row r="218" spans="2:16">
      <c r="B218" s="370"/>
      <c r="C218" s="370"/>
      <c r="D218" s="370"/>
      <c r="E218" s="370"/>
      <c r="F218" s="370"/>
      <c r="G218" s="370"/>
      <c r="H218" s="370"/>
      <c r="I218" s="370"/>
      <c r="J218" s="370"/>
      <c r="K218" s="370"/>
      <c r="L218" s="370"/>
      <c r="M218" s="370"/>
      <c r="N218" s="370"/>
      <c r="O218" s="370"/>
      <c r="P218" s="13"/>
    </row>
    <row r="219" spans="2:16">
      <c r="B219" s="370"/>
      <c r="C219" s="370"/>
      <c r="D219" s="370"/>
      <c r="E219" s="370"/>
      <c r="F219" s="370"/>
      <c r="G219" s="370"/>
      <c r="H219" s="370"/>
      <c r="I219" s="370"/>
      <c r="J219" s="370"/>
      <c r="K219" s="370"/>
      <c r="L219" s="370"/>
      <c r="M219" s="370"/>
      <c r="N219" s="370"/>
      <c r="O219" s="370"/>
      <c r="P219" s="13"/>
    </row>
    <row r="220" spans="2:16">
      <c r="B220" s="370"/>
      <c r="C220" s="370"/>
      <c r="D220" s="370"/>
      <c r="E220" s="370"/>
      <c r="F220" s="370"/>
      <c r="G220" s="370"/>
      <c r="H220" s="370"/>
      <c r="I220" s="370"/>
      <c r="J220" s="370"/>
      <c r="K220" s="370"/>
      <c r="L220" s="370"/>
      <c r="M220" s="370"/>
      <c r="N220" s="370"/>
      <c r="O220" s="370"/>
      <c r="P220" s="13"/>
    </row>
    <row r="221" spans="2:16">
      <c r="B221" s="370"/>
      <c r="C221" s="370"/>
      <c r="D221" s="370"/>
      <c r="E221" s="370"/>
      <c r="F221" s="370"/>
      <c r="G221" s="370"/>
      <c r="H221" s="370"/>
      <c r="I221" s="370"/>
      <c r="J221" s="370"/>
      <c r="K221" s="370"/>
      <c r="L221" s="370"/>
      <c r="M221" s="370"/>
      <c r="N221" s="370"/>
      <c r="O221" s="370"/>
      <c r="P221" s="13"/>
    </row>
    <row r="222" spans="2:16">
      <c r="B222" s="370"/>
      <c r="C222" s="370"/>
      <c r="D222" s="370"/>
      <c r="E222" s="370"/>
      <c r="F222" s="370"/>
      <c r="G222" s="370"/>
      <c r="H222" s="370"/>
      <c r="I222" s="370"/>
      <c r="J222" s="370"/>
      <c r="K222" s="370"/>
      <c r="L222" s="370"/>
      <c r="M222" s="370"/>
      <c r="N222" s="370"/>
      <c r="O222" s="370"/>
      <c r="P222" s="13"/>
    </row>
    <row r="223" spans="2:16">
      <c r="B223" s="370"/>
      <c r="C223" s="370"/>
      <c r="D223" s="370"/>
      <c r="E223" s="370"/>
      <c r="F223" s="370"/>
      <c r="G223" s="370"/>
      <c r="H223" s="370"/>
      <c r="I223" s="370"/>
      <c r="J223" s="370"/>
      <c r="K223" s="370"/>
      <c r="L223" s="370"/>
      <c r="M223" s="370"/>
      <c r="N223" s="370"/>
      <c r="O223" s="370"/>
      <c r="P223" s="13"/>
    </row>
    <row r="224" spans="2:16">
      <c r="B224" s="370"/>
      <c r="C224" s="370"/>
      <c r="D224" s="370"/>
      <c r="E224" s="370"/>
      <c r="F224" s="370"/>
      <c r="G224" s="370"/>
      <c r="H224" s="370"/>
      <c r="I224" s="370"/>
      <c r="J224" s="370"/>
      <c r="K224" s="370"/>
      <c r="L224" s="370"/>
      <c r="M224" s="370"/>
      <c r="N224" s="370"/>
      <c r="O224" s="370"/>
      <c r="P224" s="13"/>
    </row>
    <row r="225" spans="2:16">
      <c r="B225" s="370"/>
      <c r="C225" s="370"/>
      <c r="D225" s="370"/>
      <c r="E225" s="370"/>
      <c r="F225" s="370"/>
      <c r="G225" s="370"/>
      <c r="H225" s="370"/>
      <c r="I225" s="370"/>
      <c r="J225" s="370"/>
      <c r="K225" s="370"/>
      <c r="L225" s="370"/>
      <c r="M225" s="370"/>
      <c r="N225" s="370"/>
      <c r="O225" s="370"/>
      <c r="P225" s="13"/>
    </row>
    <row r="226" spans="2:16">
      <c r="B226" s="370"/>
      <c r="C226" s="370"/>
      <c r="D226" s="370"/>
      <c r="E226" s="370"/>
      <c r="F226" s="370"/>
      <c r="G226" s="370"/>
      <c r="H226" s="370"/>
      <c r="I226" s="370"/>
      <c r="J226" s="370"/>
      <c r="K226" s="370"/>
      <c r="L226" s="370"/>
      <c r="M226" s="370"/>
      <c r="N226" s="370"/>
      <c r="O226" s="370"/>
      <c r="P226" s="13"/>
    </row>
    <row r="227" spans="2:16">
      <c r="B227" s="370"/>
      <c r="C227" s="370"/>
      <c r="D227" s="370"/>
      <c r="E227" s="370"/>
      <c r="F227" s="370"/>
      <c r="G227" s="370"/>
      <c r="H227" s="370"/>
      <c r="I227" s="370"/>
      <c r="J227" s="370"/>
      <c r="K227" s="370"/>
      <c r="L227" s="370"/>
      <c r="M227" s="370"/>
      <c r="N227" s="370"/>
      <c r="O227" s="370"/>
      <c r="P227" s="13"/>
    </row>
    <row r="228" spans="2:16">
      <c r="B228" s="370"/>
      <c r="C228" s="370"/>
      <c r="D228" s="370"/>
      <c r="E228" s="370"/>
      <c r="F228" s="370"/>
      <c r="G228" s="370"/>
      <c r="H228" s="370"/>
      <c r="I228" s="370"/>
      <c r="J228" s="370"/>
      <c r="K228" s="370"/>
      <c r="L228" s="370"/>
      <c r="M228" s="370"/>
      <c r="N228" s="370"/>
      <c r="O228" s="370"/>
      <c r="P228" s="13"/>
    </row>
    <row r="229" spans="2:16">
      <c r="B229" s="370"/>
      <c r="C229" s="370"/>
      <c r="D229" s="370"/>
      <c r="E229" s="370"/>
      <c r="F229" s="370"/>
      <c r="G229" s="370"/>
      <c r="H229" s="370"/>
      <c r="I229" s="370"/>
      <c r="J229" s="370"/>
      <c r="K229" s="370"/>
      <c r="L229" s="370"/>
      <c r="M229" s="370"/>
      <c r="N229" s="370"/>
      <c r="O229" s="370"/>
      <c r="P229" s="13"/>
    </row>
    <row r="230" spans="2:16">
      <c r="B230" s="370"/>
      <c r="C230" s="370"/>
      <c r="D230" s="370"/>
      <c r="E230" s="370"/>
      <c r="F230" s="370"/>
      <c r="G230" s="370"/>
      <c r="H230" s="370"/>
      <c r="I230" s="370"/>
      <c r="J230" s="370"/>
      <c r="K230" s="370"/>
      <c r="L230" s="370"/>
      <c r="M230" s="370"/>
      <c r="N230" s="370"/>
      <c r="O230" s="370"/>
      <c r="P230" s="13"/>
    </row>
    <row r="231" spans="2:16">
      <c r="B231" s="370"/>
      <c r="C231" s="370"/>
      <c r="D231" s="370"/>
      <c r="E231" s="370"/>
      <c r="F231" s="370"/>
      <c r="G231" s="370"/>
      <c r="H231" s="370"/>
      <c r="I231" s="370"/>
      <c r="J231" s="370"/>
      <c r="K231" s="370"/>
      <c r="L231" s="370"/>
      <c r="M231" s="370"/>
      <c r="N231" s="370"/>
      <c r="O231" s="370"/>
      <c r="P231" s="13"/>
    </row>
    <row r="232" spans="2:16">
      <c r="B232" s="370"/>
      <c r="C232" s="370"/>
      <c r="D232" s="370"/>
      <c r="E232" s="370"/>
      <c r="F232" s="370"/>
      <c r="G232" s="370"/>
      <c r="H232" s="370"/>
      <c r="I232" s="370"/>
      <c r="J232" s="370"/>
      <c r="K232" s="370"/>
      <c r="L232" s="370"/>
      <c r="M232" s="370"/>
      <c r="N232" s="370"/>
      <c r="O232" s="370"/>
      <c r="P232" s="13"/>
    </row>
    <row r="233" spans="2:16">
      <c r="B233" s="370"/>
      <c r="C233" s="370"/>
      <c r="D233" s="370"/>
      <c r="E233" s="370"/>
      <c r="F233" s="370"/>
      <c r="G233" s="370"/>
      <c r="H233" s="370"/>
      <c r="I233" s="370"/>
      <c r="J233" s="370"/>
      <c r="K233" s="370"/>
      <c r="L233" s="370"/>
      <c r="M233" s="370"/>
      <c r="N233" s="370"/>
      <c r="O233" s="370"/>
      <c r="P233" s="13"/>
    </row>
    <row r="234" spans="2:16">
      <c r="B234" s="370"/>
      <c r="C234" s="370"/>
      <c r="D234" s="370"/>
      <c r="E234" s="370"/>
      <c r="F234" s="370"/>
      <c r="G234" s="370"/>
      <c r="H234" s="370"/>
      <c r="I234" s="370"/>
      <c r="J234" s="370"/>
      <c r="K234" s="370"/>
      <c r="L234" s="370"/>
      <c r="M234" s="370"/>
      <c r="N234" s="370"/>
      <c r="O234" s="370"/>
      <c r="P234" s="13"/>
    </row>
    <row r="235" spans="2:16">
      <c r="B235" s="370"/>
      <c r="C235" s="370"/>
      <c r="D235" s="370"/>
      <c r="E235" s="370"/>
      <c r="F235" s="370"/>
      <c r="G235" s="370"/>
      <c r="H235" s="370"/>
      <c r="I235" s="370"/>
      <c r="J235" s="370"/>
      <c r="K235" s="370"/>
      <c r="L235" s="370"/>
      <c r="M235" s="370"/>
      <c r="N235" s="370"/>
      <c r="O235" s="370"/>
      <c r="P235" s="13"/>
    </row>
    <row r="236" spans="2:16">
      <c r="B236" s="370"/>
      <c r="C236" s="370"/>
      <c r="D236" s="370"/>
      <c r="E236" s="370"/>
      <c r="F236" s="370"/>
      <c r="G236" s="370"/>
      <c r="H236" s="370"/>
      <c r="I236" s="370"/>
      <c r="J236" s="370"/>
      <c r="K236" s="370"/>
      <c r="L236" s="370"/>
      <c r="M236" s="370"/>
      <c r="N236" s="370"/>
      <c r="O236" s="370"/>
      <c r="P236" s="13"/>
    </row>
    <row r="237" spans="2:16">
      <c r="B237" s="370"/>
      <c r="C237" s="370"/>
      <c r="D237" s="370"/>
      <c r="E237" s="370"/>
      <c r="F237" s="370"/>
      <c r="G237" s="370"/>
      <c r="H237" s="370"/>
      <c r="I237" s="370"/>
      <c r="J237" s="370"/>
      <c r="K237" s="370"/>
      <c r="L237" s="370"/>
      <c r="M237" s="370"/>
      <c r="N237" s="370"/>
      <c r="O237" s="370"/>
      <c r="P237" s="13"/>
    </row>
    <row r="238" spans="2:16">
      <c r="B238" s="370"/>
      <c r="C238" s="370"/>
      <c r="D238" s="370"/>
      <c r="E238" s="370"/>
      <c r="F238" s="370"/>
      <c r="G238" s="370"/>
      <c r="H238" s="370"/>
      <c r="I238" s="370"/>
      <c r="J238" s="370"/>
      <c r="K238" s="370"/>
      <c r="L238" s="370"/>
      <c r="M238" s="370"/>
      <c r="N238" s="370"/>
      <c r="O238" s="370"/>
      <c r="P238" s="13"/>
    </row>
    <row r="239" spans="2:16">
      <c r="B239" s="370"/>
      <c r="C239" s="370"/>
      <c r="D239" s="370"/>
      <c r="E239" s="370"/>
      <c r="F239" s="370"/>
      <c r="G239" s="370"/>
      <c r="H239" s="370"/>
      <c r="I239" s="370"/>
      <c r="J239" s="370"/>
      <c r="K239" s="370"/>
      <c r="L239" s="370"/>
      <c r="M239" s="370"/>
      <c r="N239" s="370"/>
      <c r="O239" s="370"/>
      <c r="P239" s="13"/>
    </row>
    <row r="240" spans="2:16">
      <c r="B240" s="370"/>
      <c r="C240" s="370"/>
      <c r="D240" s="370"/>
      <c r="E240" s="370"/>
      <c r="F240" s="370"/>
      <c r="G240" s="370"/>
      <c r="H240" s="370"/>
      <c r="I240" s="370"/>
      <c r="J240" s="370"/>
      <c r="K240" s="370"/>
      <c r="L240" s="370"/>
      <c r="M240" s="370"/>
      <c r="N240" s="370"/>
      <c r="O240" s="370"/>
      <c r="P240" s="13"/>
    </row>
    <row r="241" spans="2:16">
      <c r="B241" s="370"/>
      <c r="C241" s="370"/>
      <c r="D241" s="370"/>
      <c r="E241" s="370"/>
      <c r="F241" s="370"/>
      <c r="G241" s="370"/>
      <c r="H241" s="370"/>
      <c r="I241" s="370"/>
      <c r="J241" s="370"/>
      <c r="K241" s="370"/>
      <c r="L241" s="370"/>
      <c r="M241" s="370"/>
      <c r="N241" s="370"/>
      <c r="O241" s="370"/>
      <c r="P241" s="13"/>
    </row>
    <row r="242" spans="2:16">
      <c r="B242" s="370"/>
      <c r="C242" s="370"/>
      <c r="D242" s="370"/>
      <c r="E242" s="370"/>
      <c r="F242" s="370"/>
      <c r="G242" s="370"/>
      <c r="H242" s="370"/>
      <c r="I242" s="370"/>
      <c r="J242" s="370"/>
      <c r="K242" s="370"/>
      <c r="L242" s="370"/>
      <c r="M242" s="370"/>
      <c r="N242" s="370"/>
      <c r="O242" s="370"/>
      <c r="P242" s="13"/>
    </row>
    <row r="243" spans="2:16">
      <c r="B243" s="370"/>
      <c r="C243" s="370"/>
      <c r="D243" s="370"/>
      <c r="E243" s="370"/>
      <c r="F243" s="370"/>
      <c r="G243" s="370"/>
      <c r="H243" s="370"/>
      <c r="I243" s="370"/>
      <c r="J243" s="370"/>
      <c r="K243" s="370"/>
      <c r="L243" s="370"/>
      <c r="M243" s="370"/>
      <c r="N243" s="370"/>
      <c r="O243" s="370"/>
      <c r="P243" s="13"/>
    </row>
    <row r="244" spans="2:16">
      <c r="B244" s="370"/>
      <c r="C244" s="370"/>
      <c r="D244" s="370"/>
      <c r="E244" s="370"/>
      <c r="F244" s="370"/>
      <c r="G244" s="370"/>
      <c r="H244" s="370"/>
      <c r="I244" s="370"/>
      <c r="J244" s="370"/>
      <c r="K244" s="370"/>
      <c r="L244" s="370"/>
      <c r="M244" s="370"/>
      <c r="N244" s="370"/>
      <c r="O244" s="370"/>
      <c r="P244" s="13"/>
    </row>
    <row r="245" spans="2:16">
      <c r="B245" s="370"/>
      <c r="C245" s="370"/>
      <c r="D245" s="370"/>
      <c r="E245" s="370"/>
      <c r="F245" s="370"/>
      <c r="G245" s="370"/>
      <c r="H245" s="370"/>
      <c r="I245" s="370"/>
      <c r="J245" s="370"/>
      <c r="K245" s="370"/>
      <c r="L245" s="370"/>
      <c r="M245" s="370"/>
      <c r="N245" s="370"/>
      <c r="O245" s="370"/>
      <c r="P245" s="13"/>
    </row>
    <row r="246" spans="2:16">
      <c r="B246" s="370"/>
      <c r="C246" s="370"/>
      <c r="D246" s="370"/>
      <c r="E246" s="370"/>
      <c r="F246" s="370"/>
      <c r="G246" s="370"/>
      <c r="H246" s="370"/>
      <c r="I246" s="370"/>
      <c r="J246" s="370"/>
      <c r="K246" s="370"/>
      <c r="L246" s="370"/>
      <c r="M246" s="370"/>
      <c r="N246" s="370"/>
      <c r="O246" s="370"/>
      <c r="P246" s="13"/>
    </row>
    <row r="247" spans="2:16">
      <c r="B247" s="370"/>
      <c r="C247" s="370"/>
      <c r="D247" s="370"/>
      <c r="E247" s="370"/>
      <c r="F247" s="370"/>
      <c r="G247" s="370"/>
      <c r="H247" s="370"/>
      <c r="I247" s="370"/>
      <c r="J247" s="370"/>
      <c r="K247" s="370"/>
      <c r="L247" s="370"/>
      <c r="M247" s="370"/>
      <c r="N247" s="370"/>
      <c r="O247" s="370"/>
      <c r="P247" s="13"/>
    </row>
    <row r="248" spans="2:16">
      <c r="B248" s="370"/>
      <c r="C248" s="370"/>
      <c r="D248" s="370"/>
      <c r="E248" s="370"/>
      <c r="F248" s="370"/>
      <c r="G248" s="370"/>
      <c r="H248" s="370"/>
      <c r="I248" s="370"/>
      <c r="J248" s="370"/>
      <c r="K248" s="370"/>
      <c r="L248" s="370"/>
      <c r="M248" s="370"/>
      <c r="N248" s="370"/>
      <c r="O248" s="370"/>
      <c r="P248" s="13"/>
    </row>
    <row r="249" spans="2:16">
      <c r="B249" s="370"/>
      <c r="C249" s="370"/>
      <c r="D249" s="370"/>
      <c r="E249" s="370"/>
      <c r="F249" s="370"/>
      <c r="G249" s="370"/>
      <c r="H249" s="370"/>
      <c r="I249" s="370"/>
      <c r="J249" s="370"/>
      <c r="K249" s="370"/>
      <c r="L249" s="370"/>
      <c r="M249" s="370"/>
      <c r="N249" s="370"/>
      <c r="O249" s="370"/>
      <c r="P249" s="13"/>
    </row>
    <row r="250" spans="2:16">
      <c r="B250" s="370"/>
      <c r="C250" s="370"/>
      <c r="D250" s="370"/>
      <c r="E250" s="370"/>
      <c r="F250" s="370"/>
      <c r="G250" s="370"/>
      <c r="H250" s="370"/>
      <c r="I250" s="370"/>
      <c r="J250" s="370"/>
      <c r="K250" s="370"/>
      <c r="L250" s="370"/>
      <c r="M250" s="370"/>
      <c r="N250" s="370"/>
      <c r="O250" s="370"/>
      <c r="P250" s="13"/>
    </row>
    <row r="251" spans="2:16">
      <c r="B251" s="370"/>
      <c r="C251" s="370"/>
      <c r="D251" s="370"/>
      <c r="E251" s="370"/>
      <c r="F251" s="370"/>
      <c r="G251" s="370"/>
      <c r="H251" s="370"/>
      <c r="I251" s="370"/>
      <c r="J251" s="370"/>
      <c r="K251" s="370"/>
      <c r="L251" s="370"/>
      <c r="M251" s="370"/>
      <c r="N251" s="370"/>
      <c r="O251" s="370"/>
      <c r="P251" s="13"/>
    </row>
    <row r="252" spans="2:16">
      <c r="B252" s="370"/>
      <c r="C252" s="370"/>
      <c r="D252" s="370"/>
      <c r="E252" s="370"/>
      <c r="F252" s="370"/>
      <c r="G252" s="370"/>
      <c r="H252" s="370"/>
      <c r="I252" s="370"/>
      <c r="J252" s="370"/>
      <c r="K252" s="370"/>
      <c r="L252" s="370"/>
      <c r="M252" s="370"/>
      <c r="N252" s="370"/>
      <c r="O252" s="370"/>
      <c r="P252" s="13"/>
    </row>
    <row r="253" spans="2:16">
      <c r="B253" s="370"/>
      <c r="C253" s="370"/>
      <c r="D253" s="370"/>
      <c r="E253" s="370"/>
      <c r="F253" s="370"/>
      <c r="G253" s="370"/>
      <c r="H253" s="370"/>
      <c r="I253" s="370"/>
      <c r="J253" s="370"/>
      <c r="K253" s="370"/>
      <c r="L253" s="370"/>
      <c r="M253" s="370"/>
      <c r="N253" s="370"/>
      <c r="O253" s="370"/>
      <c r="P253" s="13"/>
    </row>
    <row r="254" spans="2:16">
      <c r="B254" s="370"/>
      <c r="C254" s="370"/>
      <c r="D254" s="370"/>
      <c r="E254" s="370"/>
      <c r="F254" s="370"/>
      <c r="G254" s="370"/>
      <c r="H254" s="370"/>
      <c r="I254" s="370"/>
      <c r="J254" s="370"/>
      <c r="K254" s="370"/>
      <c r="L254" s="370"/>
      <c r="M254" s="370"/>
      <c r="N254" s="370"/>
      <c r="O254" s="370"/>
      <c r="P254" s="13"/>
    </row>
    <row r="255" spans="2:16">
      <c r="B255" s="370"/>
      <c r="C255" s="370"/>
      <c r="D255" s="370"/>
      <c r="E255" s="370"/>
      <c r="F255" s="370"/>
      <c r="G255" s="370"/>
      <c r="H255" s="370"/>
      <c r="I255" s="370"/>
      <c r="J255" s="370"/>
      <c r="K255" s="370"/>
      <c r="L255" s="370"/>
      <c r="M255" s="370"/>
      <c r="N255" s="370"/>
      <c r="O255" s="370"/>
      <c r="P255" s="13"/>
    </row>
    <row r="256" spans="2:16">
      <c r="B256" s="370"/>
      <c r="C256" s="370"/>
      <c r="D256" s="370"/>
      <c r="E256" s="370"/>
      <c r="F256" s="370"/>
      <c r="G256" s="370"/>
      <c r="H256" s="370"/>
      <c r="I256" s="370"/>
      <c r="J256" s="370"/>
      <c r="K256" s="370"/>
      <c r="L256" s="370"/>
      <c r="M256" s="370"/>
      <c r="N256" s="370"/>
      <c r="O256" s="370"/>
      <c r="P256" s="13"/>
    </row>
    <row r="257" spans="2:16">
      <c r="B257" s="370"/>
      <c r="C257" s="370"/>
      <c r="D257" s="370"/>
      <c r="E257" s="370"/>
      <c r="F257" s="370"/>
      <c r="G257" s="370"/>
      <c r="H257" s="370"/>
      <c r="I257" s="370"/>
      <c r="J257" s="370"/>
      <c r="K257" s="370"/>
      <c r="L257" s="370"/>
      <c r="M257" s="370"/>
      <c r="N257" s="370"/>
      <c r="O257" s="370"/>
      <c r="P257" s="13"/>
    </row>
    <row r="258" spans="2:16">
      <c r="B258" s="370"/>
      <c r="C258" s="370"/>
      <c r="D258" s="370"/>
      <c r="E258" s="370"/>
      <c r="F258" s="370"/>
      <c r="G258" s="370"/>
      <c r="H258" s="370"/>
      <c r="I258" s="370"/>
      <c r="J258" s="370"/>
      <c r="K258" s="370"/>
      <c r="L258" s="370"/>
      <c r="M258" s="370"/>
      <c r="N258" s="370"/>
      <c r="O258" s="370"/>
      <c r="P258" s="13"/>
    </row>
    <row r="259" spans="2:16">
      <c r="B259" s="370"/>
      <c r="C259" s="370"/>
      <c r="D259" s="370"/>
      <c r="E259" s="370"/>
      <c r="F259" s="370"/>
      <c r="G259" s="370"/>
      <c r="H259" s="370"/>
      <c r="I259" s="370"/>
      <c r="J259" s="370"/>
      <c r="K259" s="370"/>
      <c r="L259" s="370"/>
      <c r="M259" s="370"/>
      <c r="N259" s="370"/>
      <c r="O259" s="370"/>
      <c r="P259" s="13"/>
    </row>
    <row r="260" spans="2:16">
      <c r="B260" s="370"/>
      <c r="C260" s="370"/>
      <c r="D260" s="370"/>
      <c r="E260" s="370"/>
      <c r="F260" s="370"/>
      <c r="G260" s="370"/>
      <c r="H260" s="370"/>
      <c r="I260" s="370"/>
      <c r="J260" s="370"/>
      <c r="K260" s="370"/>
      <c r="L260" s="370"/>
      <c r="M260" s="370"/>
      <c r="N260" s="370"/>
      <c r="O260" s="370"/>
      <c r="P260" s="13"/>
    </row>
    <row r="261" spans="2:16">
      <c r="B261" s="370"/>
      <c r="C261" s="370"/>
      <c r="D261" s="370"/>
      <c r="E261" s="370"/>
      <c r="F261" s="370"/>
      <c r="G261" s="370"/>
      <c r="H261" s="370"/>
      <c r="I261" s="370"/>
      <c r="J261" s="370"/>
      <c r="K261" s="370"/>
      <c r="L261" s="370"/>
      <c r="M261" s="370"/>
      <c r="N261" s="370"/>
      <c r="O261" s="370"/>
      <c r="P261" s="13"/>
    </row>
    <row r="262" spans="2:16">
      <c r="B262" s="370"/>
      <c r="C262" s="370"/>
      <c r="D262" s="370"/>
      <c r="E262" s="370"/>
      <c r="F262" s="370"/>
      <c r="G262" s="370"/>
      <c r="H262" s="370"/>
      <c r="I262" s="370"/>
      <c r="J262" s="370"/>
      <c r="K262" s="370"/>
      <c r="L262" s="370"/>
      <c r="M262" s="370"/>
      <c r="N262" s="370"/>
      <c r="O262" s="370"/>
      <c r="P262" s="13"/>
    </row>
    <row r="263" spans="2:16">
      <c r="B263" s="370"/>
      <c r="C263" s="370"/>
      <c r="D263" s="370"/>
      <c r="E263" s="370"/>
      <c r="F263" s="370"/>
      <c r="G263" s="370"/>
      <c r="H263" s="370"/>
      <c r="I263" s="370"/>
      <c r="J263" s="370"/>
      <c r="K263" s="370"/>
      <c r="L263" s="370"/>
      <c r="M263" s="370"/>
      <c r="N263" s="370"/>
      <c r="O263" s="370"/>
      <c r="P263" s="13"/>
    </row>
    <row r="264" spans="2:16">
      <c r="B264" s="370"/>
      <c r="C264" s="370"/>
      <c r="D264" s="370"/>
      <c r="E264" s="370"/>
      <c r="F264" s="370"/>
      <c r="G264" s="370"/>
      <c r="H264" s="370"/>
      <c r="I264" s="370"/>
      <c r="J264" s="370"/>
      <c r="K264" s="370"/>
      <c r="L264" s="370"/>
      <c r="M264" s="370"/>
      <c r="N264" s="370"/>
      <c r="O264" s="370"/>
      <c r="P264" s="13"/>
    </row>
    <row r="265" spans="2:16">
      <c r="B265" s="370"/>
      <c r="C265" s="370"/>
      <c r="D265" s="370"/>
      <c r="E265" s="370"/>
      <c r="F265" s="370"/>
      <c r="G265" s="370"/>
      <c r="H265" s="370"/>
      <c r="I265" s="370"/>
      <c r="J265" s="370"/>
      <c r="K265" s="370"/>
      <c r="L265" s="370"/>
      <c r="M265" s="370"/>
      <c r="N265" s="370"/>
      <c r="O265" s="370"/>
      <c r="P265" s="13"/>
    </row>
    <row r="266" spans="2:16">
      <c r="B266" s="370"/>
      <c r="C266" s="370"/>
      <c r="D266" s="370"/>
      <c r="E266" s="370"/>
      <c r="F266" s="370"/>
      <c r="G266" s="370"/>
      <c r="H266" s="370"/>
      <c r="I266" s="370"/>
      <c r="J266" s="370"/>
      <c r="K266" s="370"/>
      <c r="L266" s="370"/>
      <c r="M266" s="370"/>
      <c r="N266" s="370"/>
      <c r="O266" s="370"/>
      <c r="P266" s="13"/>
    </row>
    <row r="267" spans="2:16">
      <c r="B267" s="370"/>
      <c r="C267" s="370"/>
      <c r="D267" s="370"/>
      <c r="E267" s="370"/>
      <c r="F267" s="370"/>
      <c r="G267" s="370"/>
      <c r="H267" s="370"/>
      <c r="I267" s="370"/>
      <c r="J267" s="370"/>
      <c r="K267" s="370"/>
      <c r="L267" s="370"/>
      <c r="M267" s="370"/>
      <c r="N267" s="370"/>
      <c r="O267" s="370"/>
      <c r="P267" s="13"/>
    </row>
    <row r="268" spans="2:16">
      <c r="B268" s="370"/>
      <c r="C268" s="370"/>
      <c r="D268" s="370"/>
      <c r="E268" s="370"/>
      <c r="F268" s="370"/>
      <c r="G268" s="370"/>
      <c r="H268" s="370"/>
      <c r="I268" s="370"/>
      <c r="J268" s="370"/>
      <c r="K268" s="370"/>
      <c r="L268" s="370"/>
      <c r="M268" s="370"/>
      <c r="N268" s="370"/>
      <c r="O268" s="370"/>
      <c r="P268" s="13"/>
    </row>
    <row r="269" spans="2:16">
      <c r="B269" s="370"/>
      <c r="C269" s="370"/>
      <c r="D269" s="370"/>
      <c r="E269" s="370"/>
      <c r="F269" s="370"/>
      <c r="G269" s="370"/>
      <c r="H269" s="370"/>
      <c r="I269" s="370"/>
      <c r="J269" s="370"/>
      <c r="K269" s="370"/>
      <c r="L269" s="370"/>
      <c r="M269" s="370"/>
      <c r="N269" s="370"/>
      <c r="O269" s="370"/>
      <c r="P269" s="13"/>
    </row>
    <row r="270" spans="2:16">
      <c r="B270" s="370"/>
      <c r="C270" s="370"/>
      <c r="D270" s="370"/>
      <c r="E270" s="370"/>
      <c r="F270" s="370"/>
      <c r="G270" s="370"/>
      <c r="H270" s="370"/>
      <c r="I270" s="370"/>
      <c r="J270" s="370"/>
      <c r="K270" s="370"/>
      <c r="L270" s="370"/>
      <c r="M270" s="370"/>
      <c r="N270" s="370"/>
      <c r="O270" s="370"/>
      <c r="P270" s="13"/>
    </row>
    <row r="271" spans="2:16">
      <c r="B271" s="370"/>
      <c r="C271" s="370"/>
      <c r="D271" s="370"/>
      <c r="E271" s="370"/>
      <c r="F271" s="370"/>
      <c r="G271" s="370"/>
      <c r="H271" s="370"/>
      <c r="I271" s="370"/>
      <c r="J271" s="370"/>
      <c r="K271" s="370"/>
      <c r="L271" s="370"/>
      <c r="M271" s="370"/>
      <c r="N271" s="370"/>
      <c r="O271" s="370"/>
      <c r="P271" s="13"/>
    </row>
    <row r="272" spans="2:16">
      <c r="B272" s="370"/>
      <c r="C272" s="370"/>
      <c r="D272" s="370"/>
      <c r="E272" s="370"/>
      <c r="F272" s="370"/>
      <c r="G272" s="370"/>
      <c r="H272" s="370"/>
      <c r="I272" s="370"/>
      <c r="J272" s="370"/>
      <c r="K272" s="370"/>
      <c r="L272" s="370"/>
      <c r="M272" s="370"/>
      <c r="N272" s="370"/>
      <c r="O272" s="370"/>
      <c r="P272" s="13"/>
    </row>
    <row r="273" spans="2:16">
      <c r="B273" s="370"/>
      <c r="C273" s="370"/>
      <c r="D273" s="370"/>
      <c r="E273" s="370"/>
      <c r="F273" s="370"/>
      <c r="G273" s="370"/>
      <c r="H273" s="370"/>
      <c r="I273" s="370"/>
      <c r="J273" s="370"/>
      <c r="K273" s="370"/>
      <c r="L273" s="370"/>
      <c r="M273" s="370"/>
      <c r="N273" s="370"/>
      <c r="O273" s="370"/>
      <c r="P273" s="13"/>
    </row>
    <row r="274" spans="2:16">
      <c r="B274" s="370"/>
      <c r="C274" s="370"/>
      <c r="D274" s="370"/>
      <c r="E274" s="370"/>
      <c r="F274" s="370"/>
      <c r="G274" s="370"/>
      <c r="H274" s="370"/>
      <c r="I274" s="370"/>
      <c r="J274" s="370"/>
      <c r="K274" s="370"/>
      <c r="L274" s="370"/>
      <c r="M274" s="370"/>
      <c r="N274" s="370"/>
      <c r="O274" s="370"/>
      <c r="P274" s="13"/>
    </row>
    <row r="275" spans="2:16">
      <c r="B275" s="370"/>
      <c r="C275" s="370"/>
      <c r="D275" s="370"/>
      <c r="E275" s="370"/>
      <c r="F275" s="370"/>
      <c r="G275" s="370"/>
      <c r="H275" s="370"/>
      <c r="I275" s="370"/>
      <c r="J275" s="370"/>
      <c r="K275" s="370"/>
      <c r="L275" s="370"/>
      <c r="M275" s="370"/>
      <c r="N275" s="370"/>
      <c r="O275" s="370"/>
      <c r="P275" s="13"/>
    </row>
    <row r="276" spans="2:16">
      <c r="B276" s="370"/>
      <c r="C276" s="370"/>
      <c r="D276" s="370"/>
      <c r="E276" s="370"/>
      <c r="F276" s="370"/>
      <c r="G276" s="370"/>
      <c r="H276" s="370"/>
      <c r="I276" s="370"/>
      <c r="J276" s="370"/>
      <c r="K276" s="370"/>
      <c r="L276" s="370"/>
      <c r="M276" s="370"/>
      <c r="N276" s="370"/>
      <c r="O276" s="370"/>
      <c r="P276" s="13"/>
    </row>
    <row r="277" spans="2:16">
      <c r="B277" s="370"/>
      <c r="C277" s="370"/>
      <c r="D277" s="370"/>
      <c r="E277" s="370"/>
      <c r="F277" s="370"/>
      <c r="G277" s="370"/>
      <c r="H277" s="370"/>
      <c r="I277" s="370"/>
      <c r="J277" s="370"/>
      <c r="K277" s="370"/>
      <c r="L277" s="370"/>
      <c r="M277" s="370"/>
      <c r="N277" s="370"/>
      <c r="O277" s="370"/>
      <c r="P277" s="13"/>
    </row>
    <row r="278" spans="2:16">
      <c r="B278" s="370"/>
      <c r="C278" s="370"/>
      <c r="D278" s="370"/>
      <c r="E278" s="370"/>
      <c r="F278" s="370"/>
      <c r="G278" s="370"/>
      <c r="H278" s="370"/>
      <c r="I278" s="370"/>
      <c r="J278" s="370"/>
      <c r="K278" s="370"/>
      <c r="L278" s="370"/>
      <c r="M278" s="370"/>
      <c r="N278" s="370"/>
      <c r="O278" s="370"/>
      <c r="P278" s="13"/>
    </row>
    <row r="279" spans="2:16">
      <c r="B279" s="370"/>
      <c r="C279" s="370"/>
      <c r="D279" s="370"/>
      <c r="E279" s="370"/>
      <c r="F279" s="370"/>
      <c r="G279" s="370"/>
      <c r="H279" s="370"/>
      <c r="I279" s="370"/>
      <c r="J279" s="370"/>
      <c r="K279" s="370"/>
      <c r="L279" s="370"/>
      <c r="M279" s="370"/>
      <c r="N279" s="370"/>
      <c r="O279" s="370"/>
      <c r="P279" s="13"/>
    </row>
    <row r="280" spans="2:16">
      <c r="B280" s="370"/>
      <c r="C280" s="370"/>
      <c r="D280" s="370"/>
      <c r="E280" s="370"/>
      <c r="F280" s="370"/>
      <c r="G280" s="370"/>
      <c r="H280" s="370"/>
      <c r="I280" s="370"/>
      <c r="J280" s="370"/>
      <c r="K280" s="370"/>
      <c r="L280" s="370"/>
      <c r="M280" s="370"/>
      <c r="N280" s="370"/>
      <c r="O280" s="370"/>
      <c r="P280" s="13"/>
    </row>
    <row r="281" spans="2:16">
      <c r="B281" s="370"/>
      <c r="C281" s="370"/>
      <c r="D281" s="370"/>
      <c r="E281" s="370"/>
      <c r="F281" s="370"/>
      <c r="G281" s="370"/>
      <c r="H281" s="370"/>
      <c r="I281" s="370"/>
      <c r="J281" s="370"/>
      <c r="K281" s="370"/>
      <c r="L281" s="370"/>
      <c r="M281" s="370"/>
      <c r="N281" s="370"/>
      <c r="O281" s="370"/>
      <c r="P281" s="13"/>
    </row>
    <row r="282" spans="2:16">
      <c r="B282" s="370"/>
      <c r="C282" s="370"/>
      <c r="D282" s="370"/>
      <c r="E282" s="370"/>
      <c r="F282" s="370"/>
      <c r="G282" s="370"/>
      <c r="H282" s="370"/>
      <c r="I282" s="370"/>
      <c r="J282" s="370"/>
      <c r="K282" s="370"/>
      <c r="L282" s="370"/>
      <c r="M282" s="370"/>
      <c r="N282" s="370"/>
      <c r="O282" s="370"/>
      <c r="P282" s="13"/>
    </row>
    <row r="283" spans="2:16">
      <c r="B283" s="370"/>
      <c r="C283" s="370"/>
      <c r="D283" s="370"/>
      <c r="E283" s="370"/>
      <c r="F283" s="370"/>
      <c r="G283" s="370"/>
      <c r="H283" s="370"/>
      <c r="I283" s="370"/>
      <c r="J283" s="370"/>
      <c r="K283" s="370"/>
      <c r="L283" s="370"/>
      <c r="M283" s="370"/>
      <c r="N283" s="370"/>
      <c r="O283" s="370"/>
      <c r="P283" s="13"/>
    </row>
    <row r="284" spans="2:16">
      <c r="B284" s="370"/>
      <c r="C284" s="370"/>
      <c r="D284" s="370"/>
      <c r="E284" s="370"/>
      <c r="F284" s="370"/>
      <c r="G284" s="370"/>
      <c r="H284" s="370"/>
      <c r="I284" s="370"/>
      <c r="J284" s="370"/>
      <c r="K284" s="370"/>
      <c r="L284" s="370"/>
      <c r="M284" s="370"/>
      <c r="N284" s="370"/>
      <c r="O284" s="370"/>
      <c r="P284" s="13"/>
    </row>
    <row r="285" spans="2:16">
      <c r="B285" s="370"/>
      <c r="C285" s="370"/>
      <c r="D285" s="370"/>
      <c r="E285" s="370"/>
      <c r="F285" s="370"/>
      <c r="G285" s="370"/>
      <c r="H285" s="370"/>
      <c r="I285" s="370"/>
      <c r="J285" s="370"/>
      <c r="K285" s="370"/>
      <c r="L285" s="370"/>
      <c r="M285" s="370"/>
      <c r="N285" s="370"/>
      <c r="O285" s="370"/>
      <c r="P285" s="13"/>
    </row>
    <row r="286" spans="2:16">
      <c r="B286" s="370"/>
      <c r="C286" s="370"/>
      <c r="D286" s="370"/>
      <c r="E286" s="370"/>
      <c r="F286" s="370"/>
      <c r="G286" s="370"/>
      <c r="H286" s="370"/>
      <c r="I286" s="370"/>
      <c r="J286" s="370"/>
      <c r="K286" s="370"/>
      <c r="L286" s="370"/>
      <c r="M286" s="370"/>
      <c r="N286" s="370"/>
      <c r="O286" s="370"/>
      <c r="P286" s="13"/>
    </row>
    <row r="287" spans="2:16">
      <c r="B287" s="370"/>
      <c r="C287" s="370"/>
      <c r="D287" s="370"/>
      <c r="E287" s="370"/>
      <c r="F287" s="370"/>
      <c r="G287" s="370"/>
      <c r="H287" s="370"/>
      <c r="I287" s="370"/>
      <c r="J287" s="370"/>
      <c r="K287" s="370"/>
      <c r="L287" s="370"/>
      <c r="M287" s="370"/>
      <c r="N287" s="370"/>
      <c r="O287" s="370"/>
      <c r="P287" s="13"/>
    </row>
    <row r="288" spans="2:16">
      <c r="B288" s="370"/>
      <c r="C288" s="370"/>
      <c r="D288" s="370"/>
      <c r="E288" s="370"/>
      <c r="F288" s="370"/>
      <c r="G288" s="370"/>
      <c r="H288" s="370"/>
      <c r="I288" s="370"/>
      <c r="J288" s="370"/>
      <c r="K288" s="370"/>
      <c r="L288" s="370"/>
      <c r="M288" s="370"/>
      <c r="N288" s="370"/>
      <c r="O288" s="370"/>
      <c r="P288" s="13"/>
    </row>
    <row r="289" spans="2:16">
      <c r="B289" s="370"/>
      <c r="C289" s="370"/>
      <c r="D289" s="370"/>
      <c r="E289" s="370"/>
      <c r="F289" s="370"/>
      <c r="G289" s="370"/>
      <c r="H289" s="370"/>
      <c r="I289" s="370"/>
      <c r="J289" s="370"/>
      <c r="K289" s="370"/>
      <c r="L289" s="370"/>
      <c r="M289" s="370"/>
      <c r="N289" s="370"/>
      <c r="O289" s="370"/>
      <c r="P289" s="13"/>
    </row>
    <row r="290" spans="2:16">
      <c r="B290" s="370"/>
      <c r="C290" s="370"/>
      <c r="D290" s="370"/>
      <c r="E290" s="370"/>
      <c r="F290" s="370"/>
      <c r="G290" s="370"/>
      <c r="H290" s="370"/>
      <c r="I290" s="370"/>
      <c r="J290" s="370"/>
      <c r="K290" s="370"/>
      <c r="L290" s="370"/>
      <c r="M290" s="370"/>
      <c r="N290" s="370"/>
      <c r="O290" s="370"/>
      <c r="P290" s="13"/>
    </row>
    <row r="291" spans="2:16">
      <c r="B291" s="370"/>
      <c r="C291" s="370"/>
      <c r="D291" s="370"/>
      <c r="E291" s="370"/>
      <c r="F291" s="370"/>
      <c r="G291" s="370"/>
      <c r="H291" s="370"/>
      <c r="I291" s="370"/>
      <c r="J291" s="370"/>
      <c r="K291" s="370"/>
      <c r="L291" s="370"/>
      <c r="M291" s="370"/>
      <c r="N291" s="370"/>
      <c r="O291" s="370"/>
      <c r="P291" s="13"/>
    </row>
    <row r="292" spans="2:16">
      <c r="B292" s="370"/>
      <c r="C292" s="370"/>
      <c r="D292" s="370"/>
      <c r="E292" s="370"/>
      <c r="F292" s="370"/>
      <c r="G292" s="370"/>
      <c r="H292" s="370"/>
      <c r="I292" s="370"/>
      <c r="J292" s="370"/>
      <c r="K292" s="370"/>
      <c r="L292" s="370"/>
      <c r="M292" s="370"/>
      <c r="N292" s="370"/>
      <c r="O292" s="370"/>
      <c r="P292" s="13"/>
    </row>
    <row r="293" spans="2:16">
      <c r="B293" s="370"/>
      <c r="C293" s="370"/>
      <c r="D293" s="370"/>
      <c r="E293" s="370"/>
      <c r="F293" s="370"/>
      <c r="G293" s="370"/>
      <c r="H293" s="370"/>
      <c r="I293" s="370"/>
      <c r="J293" s="370"/>
      <c r="K293" s="370"/>
      <c r="L293" s="370"/>
      <c r="M293" s="370"/>
      <c r="N293" s="370"/>
      <c r="O293" s="370"/>
      <c r="P293" s="13"/>
    </row>
    <row r="294" spans="2:16">
      <c r="B294" s="370"/>
      <c r="C294" s="370"/>
      <c r="D294" s="370"/>
      <c r="E294" s="370"/>
      <c r="F294" s="370"/>
      <c r="G294" s="370"/>
      <c r="H294" s="370"/>
      <c r="I294" s="370"/>
      <c r="J294" s="370"/>
      <c r="K294" s="370"/>
      <c r="L294" s="370"/>
      <c r="M294" s="370"/>
      <c r="N294" s="370"/>
      <c r="O294" s="370"/>
      <c r="P294" s="13"/>
    </row>
    <row r="295" spans="2:16">
      <c r="B295" s="370"/>
      <c r="C295" s="370"/>
      <c r="D295" s="370"/>
      <c r="E295" s="370"/>
      <c r="F295" s="370"/>
      <c r="G295" s="370"/>
      <c r="H295" s="370"/>
      <c r="I295" s="370"/>
      <c r="J295" s="370"/>
      <c r="K295" s="370"/>
      <c r="L295" s="370"/>
      <c r="M295" s="370"/>
      <c r="N295" s="370"/>
      <c r="O295" s="370"/>
      <c r="P295" s="13"/>
    </row>
    <row r="296" spans="2:16">
      <c r="B296" s="370"/>
      <c r="C296" s="370"/>
      <c r="D296" s="370"/>
      <c r="E296" s="370"/>
      <c r="F296" s="370"/>
      <c r="G296" s="370"/>
      <c r="H296" s="370"/>
      <c r="I296" s="370"/>
      <c r="J296" s="370"/>
      <c r="K296" s="370"/>
      <c r="L296" s="370"/>
      <c r="M296" s="370"/>
      <c r="N296" s="370"/>
      <c r="O296" s="370"/>
      <c r="P296" s="13"/>
    </row>
    <row r="297" spans="2:16">
      <c r="B297" s="370"/>
      <c r="C297" s="370"/>
      <c r="D297" s="370"/>
      <c r="E297" s="370"/>
      <c r="F297" s="370"/>
      <c r="G297" s="370"/>
      <c r="H297" s="370"/>
      <c r="I297" s="370"/>
      <c r="J297" s="370"/>
      <c r="K297" s="370"/>
      <c r="L297" s="370"/>
      <c r="M297" s="370"/>
      <c r="N297" s="370"/>
      <c r="O297" s="370"/>
      <c r="P297" s="13"/>
    </row>
    <row r="298" spans="2:16">
      <c r="B298" s="370"/>
      <c r="C298" s="370"/>
      <c r="D298" s="370"/>
      <c r="E298" s="370"/>
      <c r="F298" s="370"/>
      <c r="G298" s="370"/>
      <c r="H298" s="370"/>
      <c r="I298" s="370"/>
      <c r="J298" s="370"/>
      <c r="K298" s="370"/>
      <c r="L298" s="370"/>
      <c r="M298" s="370"/>
      <c r="N298" s="370"/>
      <c r="O298" s="370"/>
      <c r="P298" s="13"/>
    </row>
    <row r="299" spans="2:16">
      <c r="B299" s="370"/>
      <c r="C299" s="370"/>
      <c r="D299" s="370"/>
      <c r="E299" s="370"/>
      <c r="F299" s="370"/>
      <c r="G299" s="370"/>
      <c r="H299" s="370"/>
      <c r="I299" s="370"/>
      <c r="J299" s="370"/>
      <c r="K299" s="370"/>
      <c r="L299" s="370"/>
      <c r="M299" s="370"/>
      <c r="N299" s="370"/>
      <c r="O299" s="370"/>
      <c r="P299" s="13"/>
    </row>
    <row r="300" spans="2:16">
      <c r="B300" s="370"/>
      <c r="C300" s="370"/>
      <c r="D300" s="370"/>
      <c r="E300" s="370"/>
      <c r="F300" s="370"/>
      <c r="G300" s="370"/>
      <c r="H300" s="370"/>
      <c r="I300" s="370"/>
      <c r="J300" s="370"/>
      <c r="K300" s="370"/>
      <c r="L300" s="370"/>
      <c r="M300" s="370"/>
      <c r="N300" s="370"/>
      <c r="O300" s="370"/>
      <c r="P300" s="13"/>
    </row>
    <row r="301" spans="2:16">
      <c r="B301" s="370"/>
      <c r="C301" s="370"/>
      <c r="D301" s="370"/>
      <c r="E301" s="370"/>
      <c r="F301" s="370"/>
      <c r="G301" s="370"/>
      <c r="H301" s="370"/>
      <c r="I301" s="370"/>
      <c r="J301" s="370"/>
      <c r="K301" s="370"/>
      <c r="L301" s="370"/>
      <c r="M301" s="370"/>
      <c r="N301" s="370"/>
      <c r="O301" s="370"/>
      <c r="P301" s="13"/>
    </row>
    <row r="302" spans="2:16">
      <c r="B302" s="370"/>
      <c r="C302" s="370"/>
      <c r="D302" s="370"/>
      <c r="E302" s="370"/>
      <c r="F302" s="370"/>
      <c r="G302" s="370"/>
      <c r="H302" s="370"/>
      <c r="I302" s="370"/>
      <c r="J302" s="370"/>
      <c r="K302" s="370"/>
      <c r="L302" s="370"/>
      <c r="M302" s="370"/>
      <c r="N302" s="370"/>
      <c r="O302" s="370"/>
      <c r="P302" s="13"/>
    </row>
    <row r="303" spans="2:16">
      <c r="B303" s="370"/>
      <c r="C303" s="370"/>
      <c r="D303" s="370"/>
      <c r="E303" s="370"/>
      <c r="F303" s="370"/>
      <c r="G303" s="370"/>
      <c r="H303" s="370"/>
      <c r="I303" s="370"/>
      <c r="J303" s="370"/>
      <c r="K303" s="370"/>
      <c r="L303" s="370"/>
      <c r="M303" s="370"/>
      <c r="N303" s="370"/>
      <c r="O303" s="370"/>
      <c r="P303" s="13"/>
    </row>
    <row r="304" spans="2:16">
      <c r="B304" s="370"/>
      <c r="C304" s="370"/>
      <c r="D304" s="370"/>
      <c r="E304" s="370"/>
      <c r="F304" s="370"/>
      <c r="G304" s="370"/>
      <c r="H304" s="370"/>
      <c r="I304" s="370"/>
      <c r="J304" s="370"/>
      <c r="K304" s="370"/>
      <c r="L304" s="370"/>
      <c r="M304" s="370"/>
      <c r="N304" s="370"/>
      <c r="O304" s="370"/>
      <c r="P304" s="13"/>
    </row>
    <row r="305" spans="2:16">
      <c r="B305" s="370"/>
      <c r="C305" s="370"/>
      <c r="D305" s="370"/>
      <c r="E305" s="370"/>
      <c r="F305" s="370"/>
      <c r="G305" s="370"/>
      <c r="H305" s="370"/>
      <c r="I305" s="370"/>
      <c r="J305" s="370"/>
      <c r="K305" s="370"/>
      <c r="L305" s="370"/>
      <c r="M305" s="370"/>
      <c r="N305" s="370"/>
      <c r="O305" s="370"/>
      <c r="P305" s="13"/>
    </row>
    <row r="306" spans="2:16">
      <c r="B306" s="370"/>
      <c r="C306" s="370"/>
      <c r="D306" s="370"/>
      <c r="E306" s="370"/>
      <c r="F306" s="370"/>
      <c r="G306" s="370"/>
      <c r="H306" s="370"/>
      <c r="I306" s="370"/>
      <c r="J306" s="370"/>
      <c r="K306" s="370"/>
      <c r="L306" s="370"/>
      <c r="M306" s="370"/>
      <c r="N306" s="370"/>
      <c r="O306" s="370"/>
      <c r="P306" s="13"/>
    </row>
    <row r="307" spans="2:16">
      <c r="B307" s="370"/>
      <c r="C307" s="370"/>
      <c r="D307" s="370"/>
      <c r="E307" s="370"/>
      <c r="F307" s="370"/>
      <c r="G307" s="370"/>
      <c r="H307" s="370"/>
      <c r="I307" s="370"/>
      <c r="J307" s="370"/>
      <c r="K307" s="370"/>
      <c r="L307" s="370"/>
      <c r="M307" s="370"/>
      <c r="N307" s="370"/>
      <c r="O307" s="370"/>
      <c r="P307" s="13"/>
    </row>
    <row r="308" spans="2:16">
      <c r="B308" s="370"/>
      <c r="C308" s="370"/>
      <c r="D308" s="370"/>
      <c r="E308" s="370"/>
      <c r="F308" s="370"/>
      <c r="G308" s="370"/>
      <c r="H308" s="370"/>
      <c r="I308" s="370"/>
      <c r="J308" s="370"/>
      <c r="K308" s="370"/>
      <c r="L308" s="370"/>
      <c r="M308" s="370"/>
      <c r="N308" s="370"/>
      <c r="O308" s="370"/>
      <c r="P308" s="13"/>
    </row>
    <row r="309" spans="2:16">
      <c r="B309" s="370"/>
      <c r="C309" s="370"/>
      <c r="D309" s="370"/>
      <c r="E309" s="370"/>
      <c r="F309" s="370"/>
      <c r="G309" s="370"/>
      <c r="H309" s="370"/>
      <c r="I309" s="370"/>
      <c r="J309" s="370"/>
      <c r="K309" s="370"/>
      <c r="L309" s="370"/>
      <c r="M309" s="370"/>
      <c r="N309" s="370"/>
      <c r="O309" s="370"/>
      <c r="P309" s="13"/>
    </row>
    <row r="310" spans="2:16">
      <c r="B310" s="370"/>
      <c r="C310" s="370"/>
      <c r="D310" s="370"/>
      <c r="E310" s="370"/>
      <c r="F310" s="370"/>
      <c r="G310" s="370"/>
      <c r="H310" s="370"/>
      <c r="I310" s="370"/>
      <c r="J310" s="370"/>
      <c r="K310" s="370"/>
      <c r="L310" s="370"/>
      <c r="M310" s="370"/>
      <c r="N310" s="370"/>
      <c r="O310" s="370"/>
      <c r="P310" s="13"/>
    </row>
    <row r="311" spans="2:16">
      <c r="B311" s="370"/>
      <c r="C311" s="370"/>
      <c r="D311" s="370"/>
      <c r="E311" s="370"/>
      <c r="F311" s="370"/>
      <c r="G311" s="370"/>
      <c r="H311" s="370"/>
      <c r="I311" s="370"/>
      <c r="J311" s="370"/>
      <c r="K311" s="370"/>
      <c r="L311" s="370"/>
      <c r="M311" s="370"/>
      <c r="N311" s="370"/>
      <c r="O311" s="370"/>
      <c r="P311" s="13"/>
    </row>
    <row r="312" spans="2:16">
      <c r="B312" s="370"/>
      <c r="C312" s="370"/>
      <c r="D312" s="370"/>
      <c r="E312" s="370"/>
      <c r="F312" s="370"/>
      <c r="G312" s="370"/>
      <c r="H312" s="370"/>
      <c r="I312" s="370"/>
      <c r="J312" s="370"/>
      <c r="K312" s="370"/>
      <c r="L312" s="370"/>
      <c r="M312" s="370"/>
      <c r="N312" s="370"/>
      <c r="O312" s="370"/>
      <c r="P312" s="13"/>
    </row>
    <row r="313" spans="2:16">
      <c r="B313" s="370"/>
      <c r="C313" s="370"/>
      <c r="D313" s="370"/>
      <c r="E313" s="370"/>
      <c r="F313" s="370"/>
      <c r="G313" s="370"/>
      <c r="H313" s="370"/>
      <c r="I313" s="370"/>
      <c r="J313" s="370"/>
      <c r="K313" s="370"/>
      <c r="L313" s="370"/>
      <c r="M313" s="370"/>
      <c r="N313" s="370"/>
      <c r="O313" s="370"/>
      <c r="P313" s="13"/>
    </row>
    <row r="314" spans="2:16">
      <c r="B314" s="370"/>
      <c r="C314" s="370"/>
      <c r="D314" s="370"/>
      <c r="E314" s="370"/>
      <c r="F314" s="370"/>
      <c r="G314" s="370"/>
      <c r="H314" s="370"/>
      <c r="I314" s="370"/>
      <c r="J314" s="370"/>
      <c r="K314" s="370"/>
      <c r="L314" s="370"/>
      <c r="M314" s="370"/>
      <c r="N314" s="370"/>
      <c r="O314" s="370"/>
      <c r="P314" s="13"/>
    </row>
    <row r="315" spans="2:16">
      <c r="B315" s="370"/>
      <c r="C315" s="370"/>
      <c r="D315" s="370"/>
      <c r="E315" s="370"/>
      <c r="F315" s="370"/>
      <c r="G315" s="370"/>
      <c r="H315" s="370"/>
      <c r="I315" s="370"/>
      <c r="J315" s="370"/>
      <c r="K315" s="370"/>
      <c r="L315" s="370"/>
      <c r="M315" s="370"/>
      <c r="N315" s="370"/>
      <c r="O315" s="370"/>
      <c r="P315" s="13"/>
    </row>
    <row r="316" spans="2:16">
      <c r="B316" s="370"/>
      <c r="C316" s="370"/>
      <c r="D316" s="370"/>
      <c r="E316" s="370"/>
      <c r="F316" s="370"/>
      <c r="G316" s="370"/>
      <c r="H316" s="370"/>
      <c r="I316" s="370"/>
      <c r="J316" s="370"/>
      <c r="K316" s="370"/>
      <c r="L316" s="370"/>
      <c r="M316" s="370"/>
      <c r="N316" s="370"/>
      <c r="O316" s="370"/>
      <c r="P316" s="13"/>
    </row>
    <row r="317" spans="2:16">
      <c r="B317" s="370"/>
      <c r="C317" s="370"/>
      <c r="D317" s="370"/>
      <c r="E317" s="370"/>
      <c r="F317" s="370"/>
      <c r="G317" s="370"/>
      <c r="H317" s="370"/>
      <c r="I317" s="370"/>
      <c r="J317" s="370"/>
      <c r="K317" s="370"/>
      <c r="L317" s="370"/>
      <c r="M317" s="370"/>
      <c r="N317" s="370"/>
      <c r="O317" s="370"/>
      <c r="P317" s="13"/>
    </row>
    <row r="318" spans="2:16">
      <c r="B318" s="370"/>
      <c r="C318" s="370"/>
      <c r="D318" s="370"/>
      <c r="E318" s="370"/>
      <c r="F318" s="370"/>
      <c r="G318" s="370"/>
      <c r="H318" s="370"/>
      <c r="I318" s="370"/>
      <c r="J318" s="370"/>
      <c r="K318" s="370"/>
      <c r="L318" s="370"/>
      <c r="M318" s="370"/>
      <c r="N318" s="370"/>
      <c r="O318" s="370"/>
      <c r="P318" s="13"/>
    </row>
    <row r="319" spans="2:16">
      <c r="B319" s="370"/>
      <c r="C319" s="370"/>
      <c r="D319" s="370"/>
      <c r="E319" s="370"/>
      <c r="F319" s="370"/>
      <c r="G319" s="370"/>
      <c r="H319" s="370"/>
      <c r="I319" s="370"/>
      <c r="J319" s="370"/>
      <c r="K319" s="370"/>
      <c r="L319" s="370"/>
      <c r="M319" s="370"/>
      <c r="N319" s="370"/>
      <c r="O319" s="370"/>
      <c r="P319" s="13"/>
    </row>
    <row r="320" spans="2:16">
      <c r="B320" s="370"/>
      <c r="C320" s="370"/>
      <c r="D320" s="370"/>
      <c r="E320" s="370"/>
      <c r="F320" s="370"/>
      <c r="G320" s="370"/>
      <c r="H320" s="370"/>
      <c r="I320" s="370"/>
      <c r="J320" s="370"/>
      <c r="K320" s="370"/>
      <c r="L320" s="370"/>
      <c r="M320" s="370"/>
      <c r="N320" s="370"/>
      <c r="O320" s="370"/>
      <c r="P320" s="13"/>
    </row>
    <row r="321" spans="2:16">
      <c r="B321" s="370"/>
      <c r="C321" s="370"/>
      <c r="D321" s="370"/>
      <c r="E321" s="370"/>
      <c r="F321" s="370"/>
      <c r="G321" s="370"/>
      <c r="H321" s="370"/>
      <c r="I321" s="370"/>
      <c r="J321" s="370"/>
      <c r="K321" s="370"/>
      <c r="L321" s="370"/>
      <c r="M321" s="370"/>
      <c r="N321" s="370"/>
      <c r="O321" s="370"/>
      <c r="P321" s="13"/>
    </row>
    <row r="322" spans="2:16">
      <c r="B322" s="370"/>
      <c r="C322" s="370"/>
      <c r="D322" s="370"/>
      <c r="E322" s="370"/>
      <c r="F322" s="370"/>
      <c r="G322" s="370"/>
      <c r="H322" s="370"/>
      <c r="I322" s="370"/>
      <c r="J322" s="370"/>
      <c r="K322" s="370"/>
      <c r="L322" s="370"/>
      <c r="M322" s="370"/>
      <c r="N322" s="370"/>
      <c r="O322" s="370"/>
      <c r="P322" s="13"/>
    </row>
    <row r="323" spans="2:16">
      <c r="B323" s="370"/>
      <c r="C323" s="370"/>
      <c r="D323" s="370"/>
      <c r="E323" s="370"/>
      <c r="F323" s="370"/>
      <c r="G323" s="370"/>
      <c r="H323" s="370"/>
      <c r="I323" s="370"/>
      <c r="J323" s="370"/>
      <c r="K323" s="370"/>
      <c r="L323" s="370"/>
      <c r="M323" s="370"/>
      <c r="N323" s="370"/>
      <c r="O323" s="370"/>
      <c r="P323" s="13"/>
    </row>
    <row r="324" spans="2:16">
      <c r="B324" s="370"/>
      <c r="C324" s="370"/>
      <c r="D324" s="370"/>
      <c r="E324" s="370"/>
      <c r="F324" s="370"/>
      <c r="G324" s="370"/>
      <c r="H324" s="370"/>
      <c r="I324" s="370"/>
      <c r="J324" s="370"/>
      <c r="K324" s="370"/>
      <c r="L324" s="370"/>
      <c r="M324" s="370"/>
      <c r="N324" s="370"/>
      <c r="O324" s="370"/>
      <c r="P324" s="13"/>
    </row>
    <row r="325" spans="2:16">
      <c r="B325" s="370"/>
      <c r="C325" s="370"/>
      <c r="D325" s="370"/>
      <c r="E325" s="370"/>
      <c r="F325" s="370"/>
      <c r="G325" s="370"/>
      <c r="H325" s="370"/>
      <c r="I325" s="370"/>
      <c r="J325" s="370"/>
      <c r="K325" s="370"/>
      <c r="L325" s="370"/>
      <c r="M325" s="370"/>
      <c r="N325" s="370"/>
      <c r="O325" s="370"/>
      <c r="P325" s="13"/>
    </row>
    <row r="326" spans="2:16">
      <c r="B326" s="370"/>
      <c r="C326" s="370"/>
      <c r="D326" s="370"/>
      <c r="E326" s="370"/>
      <c r="F326" s="370"/>
      <c r="G326" s="370"/>
      <c r="H326" s="370"/>
      <c r="I326" s="370"/>
      <c r="J326" s="370"/>
      <c r="K326" s="370"/>
      <c r="L326" s="370"/>
      <c r="M326" s="370"/>
      <c r="N326" s="370"/>
      <c r="O326" s="370"/>
      <c r="P326" s="13"/>
    </row>
    <row r="327" spans="2:16">
      <c r="B327" s="370"/>
      <c r="C327" s="370"/>
      <c r="D327" s="370"/>
      <c r="E327" s="370"/>
      <c r="F327" s="370"/>
      <c r="G327" s="370"/>
      <c r="H327" s="370"/>
      <c r="I327" s="370"/>
      <c r="J327" s="370"/>
      <c r="K327" s="370"/>
      <c r="L327" s="370"/>
      <c r="M327" s="370"/>
      <c r="N327" s="370"/>
      <c r="O327" s="370"/>
      <c r="P327" s="13"/>
    </row>
    <row r="328" spans="2:16">
      <c r="B328" s="370"/>
      <c r="C328" s="370"/>
      <c r="D328" s="370"/>
      <c r="E328" s="370"/>
      <c r="F328" s="370"/>
      <c r="G328" s="370"/>
      <c r="H328" s="370"/>
      <c r="I328" s="370"/>
      <c r="J328" s="370"/>
      <c r="K328" s="370"/>
      <c r="L328" s="370"/>
      <c r="M328" s="370"/>
      <c r="N328" s="370"/>
      <c r="O328" s="370"/>
      <c r="P328" s="13"/>
    </row>
    <row r="329" spans="2:16">
      <c r="B329" s="370"/>
      <c r="C329" s="370"/>
      <c r="D329" s="370"/>
      <c r="E329" s="370"/>
      <c r="F329" s="370"/>
      <c r="G329" s="370"/>
      <c r="H329" s="370"/>
      <c r="I329" s="370"/>
      <c r="J329" s="370"/>
      <c r="K329" s="370"/>
      <c r="L329" s="370"/>
      <c r="M329" s="370"/>
      <c r="N329" s="370"/>
      <c r="O329" s="370"/>
      <c r="P329" s="13"/>
    </row>
    <row r="330" spans="2:16">
      <c r="B330" s="370"/>
      <c r="C330" s="370"/>
      <c r="D330" s="370"/>
      <c r="E330" s="370"/>
      <c r="F330" s="370"/>
      <c r="G330" s="370"/>
      <c r="H330" s="370"/>
      <c r="I330" s="370"/>
      <c r="J330" s="370"/>
      <c r="K330" s="370"/>
      <c r="L330" s="370"/>
      <c r="M330" s="370"/>
      <c r="N330" s="370"/>
      <c r="O330" s="370"/>
      <c r="P330" s="13"/>
    </row>
    <row r="331" spans="2:16">
      <c r="B331" s="370"/>
      <c r="C331" s="370"/>
      <c r="D331" s="370"/>
      <c r="E331" s="370"/>
      <c r="F331" s="370"/>
      <c r="G331" s="370"/>
      <c r="H331" s="370"/>
      <c r="I331" s="370"/>
      <c r="J331" s="370"/>
      <c r="K331" s="370"/>
      <c r="L331" s="370"/>
      <c r="M331" s="370"/>
      <c r="N331" s="370"/>
      <c r="O331" s="370"/>
      <c r="P331" s="13"/>
    </row>
    <row r="332" spans="2:16">
      <c r="B332" s="370"/>
      <c r="C332" s="370"/>
      <c r="D332" s="370"/>
      <c r="E332" s="370"/>
      <c r="F332" s="370"/>
      <c r="G332" s="370"/>
      <c r="H332" s="370"/>
      <c r="I332" s="370"/>
      <c r="J332" s="370"/>
      <c r="K332" s="370"/>
      <c r="L332" s="370"/>
      <c r="M332" s="370"/>
      <c r="N332" s="370"/>
      <c r="O332" s="370"/>
      <c r="P332" s="13"/>
    </row>
    <row r="333" spans="2:16">
      <c r="B333" s="370"/>
      <c r="C333" s="370"/>
      <c r="D333" s="370"/>
      <c r="E333" s="370"/>
      <c r="F333" s="370"/>
      <c r="G333" s="370"/>
      <c r="H333" s="370"/>
      <c r="I333" s="370"/>
      <c r="J333" s="370"/>
      <c r="K333" s="370"/>
      <c r="L333" s="370"/>
      <c r="M333" s="370"/>
      <c r="N333" s="370"/>
      <c r="O333" s="370"/>
      <c r="P333" s="13"/>
    </row>
    <row r="334" spans="2:16">
      <c r="B334" s="370"/>
      <c r="C334" s="370"/>
      <c r="D334" s="370"/>
      <c r="E334" s="370"/>
      <c r="F334" s="370"/>
      <c r="G334" s="370"/>
      <c r="H334" s="370"/>
      <c r="I334" s="370"/>
      <c r="J334" s="370"/>
      <c r="K334" s="370"/>
      <c r="L334" s="370"/>
      <c r="M334" s="370"/>
      <c r="N334" s="370"/>
      <c r="O334" s="370"/>
      <c r="P334" s="13"/>
    </row>
    <row r="335" spans="2:16">
      <c r="B335" s="370"/>
      <c r="C335" s="370"/>
      <c r="D335" s="370"/>
      <c r="E335" s="370"/>
      <c r="F335" s="370"/>
      <c r="G335" s="370"/>
      <c r="H335" s="370"/>
      <c r="I335" s="370"/>
      <c r="J335" s="370"/>
      <c r="K335" s="370"/>
      <c r="L335" s="370"/>
      <c r="M335" s="370"/>
      <c r="N335" s="370"/>
      <c r="O335" s="370"/>
      <c r="P335" s="13"/>
    </row>
    <row r="336" spans="2:16">
      <c r="B336" s="370"/>
      <c r="C336" s="370"/>
      <c r="D336" s="370"/>
      <c r="E336" s="370"/>
      <c r="F336" s="370"/>
      <c r="G336" s="370"/>
      <c r="H336" s="370"/>
      <c r="I336" s="370"/>
      <c r="J336" s="370"/>
      <c r="K336" s="370"/>
      <c r="L336" s="370"/>
      <c r="M336" s="370"/>
      <c r="N336" s="370"/>
      <c r="O336" s="370"/>
      <c r="P336" s="13"/>
    </row>
    <row r="337" spans="2:16">
      <c r="B337" s="370"/>
      <c r="C337" s="370"/>
      <c r="D337" s="370"/>
      <c r="E337" s="370"/>
      <c r="F337" s="370"/>
      <c r="G337" s="370"/>
      <c r="H337" s="370"/>
      <c r="I337" s="370"/>
      <c r="J337" s="370"/>
      <c r="K337" s="370"/>
      <c r="L337" s="370"/>
      <c r="M337" s="370"/>
      <c r="N337" s="370"/>
      <c r="O337" s="370"/>
      <c r="P337" s="13"/>
    </row>
    <row r="338" spans="2:16">
      <c r="B338" s="370"/>
      <c r="C338" s="370"/>
      <c r="D338" s="370"/>
      <c r="E338" s="370"/>
      <c r="F338" s="370"/>
      <c r="G338" s="370"/>
      <c r="H338" s="370"/>
      <c r="I338" s="370"/>
      <c r="J338" s="370"/>
      <c r="K338" s="370"/>
      <c r="L338" s="370"/>
      <c r="M338" s="370"/>
      <c r="N338" s="370"/>
      <c r="O338" s="370"/>
      <c r="P338" s="13"/>
    </row>
    <row r="339" spans="2:16">
      <c r="B339" s="370"/>
      <c r="C339" s="370"/>
      <c r="D339" s="370"/>
      <c r="E339" s="370"/>
      <c r="F339" s="370"/>
      <c r="G339" s="370"/>
      <c r="H339" s="370"/>
      <c r="I339" s="370"/>
      <c r="J339" s="370"/>
      <c r="K339" s="370"/>
      <c r="L339" s="370"/>
      <c r="M339" s="370"/>
      <c r="N339" s="370"/>
      <c r="O339" s="370"/>
      <c r="P339" s="13"/>
    </row>
    <row r="340" spans="2:16">
      <c r="B340" s="370"/>
      <c r="C340" s="370"/>
      <c r="D340" s="370"/>
      <c r="E340" s="370"/>
      <c r="F340" s="370"/>
      <c r="G340" s="370"/>
      <c r="H340" s="370"/>
      <c r="I340" s="370"/>
      <c r="J340" s="370"/>
      <c r="K340" s="370"/>
      <c r="L340" s="370"/>
      <c r="M340" s="370"/>
      <c r="N340" s="370"/>
      <c r="O340" s="370"/>
      <c r="P340" s="13"/>
    </row>
    <row r="341" spans="2:16">
      <c r="B341" s="370"/>
      <c r="C341" s="370"/>
      <c r="D341" s="370"/>
      <c r="E341" s="370"/>
      <c r="F341" s="370"/>
      <c r="G341" s="370"/>
      <c r="H341" s="370"/>
      <c r="I341" s="370"/>
      <c r="J341" s="370"/>
      <c r="K341" s="370"/>
      <c r="L341" s="370"/>
      <c r="M341" s="370"/>
      <c r="N341" s="370"/>
      <c r="O341" s="370"/>
      <c r="P341" s="13"/>
    </row>
    <row r="342" spans="2:16">
      <c r="B342" s="370"/>
      <c r="C342" s="370"/>
      <c r="D342" s="370"/>
      <c r="E342" s="370"/>
      <c r="F342" s="370"/>
      <c r="G342" s="370"/>
      <c r="H342" s="370"/>
      <c r="I342" s="370"/>
      <c r="J342" s="370"/>
      <c r="K342" s="370"/>
      <c r="L342" s="370"/>
      <c r="M342" s="370"/>
      <c r="N342" s="370"/>
      <c r="O342" s="370"/>
      <c r="P342" s="13"/>
    </row>
    <row r="343" spans="2:16">
      <c r="B343" s="370"/>
      <c r="C343" s="370"/>
      <c r="D343" s="370"/>
      <c r="E343" s="370"/>
      <c r="F343" s="370"/>
      <c r="G343" s="370"/>
      <c r="H343" s="370"/>
      <c r="I343" s="370"/>
      <c r="J343" s="370"/>
      <c r="K343" s="370"/>
      <c r="L343" s="370"/>
      <c r="M343" s="370"/>
      <c r="N343" s="370"/>
      <c r="O343" s="370"/>
      <c r="P343" s="13"/>
    </row>
    <row r="344" spans="2:16">
      <c r="B344" s="370"/>
      <c r="C344" s="370"/>
      <c r="D344" s="370"/>
      <c r="E344" s="370"/>
      <c r="F344" s="370"/>
      <c r="G344" s="370"/>
      <c r="H344" s="370"/>
      <c r="I344" s="370"/>
      <c r="J344" s="370"/>
      <c r="K344" s="370"/>
      <c r="L344" s="370"/>
      <c r="M344" s="370"/>
      <c r="N344" s="370"/>
      <c r="O344" s="370"/>
      <c r="P344" s="13"/>
    </row>
    <row r="345" spans="2:16">
      <c r="B345" s="370"/>
      <c r="C345" s="370"/>
      <c r="D345" s="370"/>
      <c r="E345" s="370"/>
      <c r="F345" s="370"/>
      <c r="G345" s="370"/>
      <c r="H345" s="370"/>
      <c r="I345" s="370"/>
      <c r="J345" s="370"/>
      <c r="K345" s="370"/>
      <c r="L345" s="370"/>
      <c r="M345" s="370"/>
      <c r="N345" s="370"/>
      <c r="O345" s="370"/>
      <c r="P345" s="13"/>
    </row>
    <row r="346" spans="2:16">
      <c r="B346" s="370"/>
      <c r="C346" s="370"/>
      <c r="D346" s="370"/>
      <c r="E346" s="370"/>
      <c r="F346" s="370"/>
      <c r="G346" s="370"/>
      <c r="H346" s="370"/>
      <c r="I346" s="370"/>
      <c r="J346" s="370"/>
      <c r="K346" s="370"/>
      <c r="L346" s="370"/>
      <c r="M346" s="370"/>
      <c r="N346" s="370"/>
      <c r="O346" s="370"/>
      <c r="P346" s="13"/>
    </row>
    <row r="347" spans="2:16">
      <c r="B347" s="370"/>
      <c r="C347" s="370"/>
      <c r="D347" s="370"/>
      <c r="E347" s="370"/>
      <c r="F347" s="370"/>
      <c r="G347" s="370"/>
      <c r="H347" s="370"/>
      <c r="I347" s="370"/>
      <c r="J347" s="370"/>
      <c r="K347" s="370"/>
      <c r="L347" s="370"/>
      <c r="M347" s="370"/>
      <c r="N347" s="370"/>
      <c r="O347" s="370"/>
      <c r="P347" s="13"/>
    </row>
    <row r="348" spans="2:16">
      <c r="B348" s="370"/>
      <c r="C348" s="370"/>
      <c r="D348" s="370"/>
      <c r="E348" s="370"/>
      <c r="F348" s="370"/>
      <c r="G348" s="370"/>
      <c r="H348" s="370"/>
      <c r="I348" s="370"/>
      <c r="J348" s="370"/>
      <c r="K348" s="370"/>
      <c r="L348" s="370"/>
      <c r="M348" s="370"/>
      <c r="N348" s="370"/>
      <c r="O348" s="370"/>
      <c r="P348" s="13"/>
    </row>
    <row r="349" spans="2:16">
      <c r="B349" s="370"/>
      <c r="C349" s="370"/>
      <c r="D349" s="370"/>
      <c r="E349" s="370"/>
      <c r="F349" s="370"/>
      <c r="G349" s="370"/>
      <c r="H349" s="370"/>
      <c r="I349" s="370"/>
      <c r="J349" s="370"/>
      <c r="K349" s="370"/>
      <c r="L349" s="370"/>
      <c r="M349" s="370"/>
      <c r="N349" s="370"/>
      <c r="O349" s="370"/>
      <c r="P349" s="13"/>
    </row>
    <row r="350" spans="2:16">
      <c r="B350" s="370"/>
      <c r="C350" s="370"/>
      <c r="D350" s="370"/>
      <c r="E350" s="370"/>
      <c r="F350" s="370"/>
      <c r="G350" s="370"/>
      <c r="H350" s="370"/>
      <c r="I350" s="370"/>
      <c r="J350" s="370"/>
      <c r="K350" s="370"/>
      <c r="L350" s="370"/>
      <c r="M350" s="370"/>
      <c r="N350" s="370"/>
      <c r="O350" s="370"/>
      <c r="P350" s="13"/>
    </row>
    <row r="351" spans="2:16">
      <c r="B351" s="370"/>
      <c r="C351" s="370"/>
      <c r="D351" s="370"/>
      <c r="E351" s="370"/>
      <c r="F351" s="370"/>
      <c r="G351" s="370"/>
      <c r="H351" s="370"/>
      <c r="I351" s="370"/>
      <c r="J351" s="370"/>
      <c r="K351" s="370"/>
      <c r="L351" s="370"/>
      <c r="M351" s="370"/>
      <c r="N351" s="370"/>
      <c r="O351" s="370"/>
      <c r="P351" s="13"/>
    </row>
    <row r="352" spans="2:16">
      <c r="B352" s="370"/>
      <c r="C352" s="370"/>
      <c r="D352" s="370"/>
      <c r="E352" s="370"/>
      <c r="F352" s="370"/>
      <c r="G352" s="370"/>
      <c r="H352" s="370"/>
      <c r="I352" s="370"/>
      <c r="J352" s="370"/>
      <c r="K352" s="370"/>
      <c r="L352" s="370"/>
      <c r="M352" s="370"/>
      <c r="N352" s="370"/>
      <c r="O352" s="370"/>
      <c r="P352" s="13"/>
    </row>
    <row r="353" spans="2:16">
      <c r="B353" s="370"/>
      <c r="C353" s="370"/>
      <c r="D353" s="370"/>
      <c r="E353" s="370"/>
      <c r="F353" s="370"/>
      <c r="G353" s="370"/>
      <c r="H353" s="370"/>
      <c r="I353" s="370"/>
      <c r="J353" s="370"/>
      <c r="K353" s="370"/>
      <c r="L353" s="370"/>
      <c r="M353" s="370"/>
      <c r="N353" s="370"/>
      <c r="O353" s="370"/>
      <c r="P353" s="13"/>
    </row>
    <row r="354" spans="2:16">
      <c r="B354" s="370"/>
      <c r="C354" s="370"/>
      <c r="D354" s="370"/>
      <c r="E354" s="370"/>
      <c r="F354" s="370"/>
      <c r="G354" s="370"/>
      <c r="H354" s="370"/>
      <c r="I354" s="370"/>
      <c r="J354" s="370"/>
      <c r="K354" s="370"/>
      <c r="L354" s="370"/>
      <c r="M354" s="370"/>
      <c r="N354" s="370"/>
      <c r="O354" s="370"/>
      <c r="P354" s="13"/>
    </row>
    <row r="355" spans="2:16">
      <c r="B355" s="370"/>
      <c r="C355" s="370"/>
      <c r="D355" s="370"/>
      <c r="E355" s="370"/>
      <c r="F355" s="370"/>
      <c r="G355" s="370"/>
      <c r="H355" s="370"/>
      <c r="I355" s="370"/>
      <c r="J355" s="370"/>
      <c r="K355" s="370"/>
      <c r="L355" s="370"/>
      <c r="M355" s="370"/>
      <c r="N355" s="370"/>
      <c r="O355" s="370"/>
      <c r="P355" s="13"/>
    </row>
    <row r="356" spans="2:16">
      <c r="B356" s="370"/>
      <c r="C356" s="370"/>
      <c r="D356" s="370"/>
      <c r="E356" s="370"/>
      <c r="F356" s="370"/>
      <c r="G356" s="370"/>
      <c r="H356" s="370"/>
      <c r="I356" s="370"/>
      <c r="J356" s="370"/>
      <c r="K356" s="370"/>
      <c r="L356" s="370"/>
      <c r="M356" s="370"/>
      <c r="N356" s="370"/>
      <c r="O356" s="370"/>
      <c r="P356" s="13"/>
    </row>
    <row r="357" spans="2:16">
      <c r="B357" s="370"/>
      <c r="C357" s="370"/>
      <c r="D357" s="370"/>
      <c r="E357" s="370"/>
      <c r="F357" s="370"/>
      <c r="G357" s="370"/>
      <c r="H357" s="370"/>
      <c r="I357" s="370"/>
      <c r="J357" s="370"/>
      <c r="K357" s="370"/>
      <c r="L357" s="370"/>
      <c r="M357" s="370"/>
      <c r="N357" s="370"/>
      <c r="O357" s="370"/>
      <c r="P357" s="13"/>
    </row>
    <row r="358" spans="2:16">
      <c r="B358" s="370"/>
      <c r="C358" s="370"/>
      <c r="D358" s="370"/>
      <c r="E358" s="370"/>
      <c r="F358" s="370"/>
      <c r="G358" s="370"/>
      <c r="H358" s="370"/>
      <c r="I358" s="370"/>
      <c r="J358" s="370"/>
      <c r="K358" s="370"/>
      <c r="L358" s="370"/>
      <c r="M358" s="370"/>
      <c r="N358" s="370"/>
      <c r="O358" s="370"/>
      <c r="P358" s="13"/>
    </row>
    <row r="359" spans="2:16">
      <c r="B359" s="370"/>
      <c r="C359" s="370"/>
      <c r="D359" s="370"/>
      <c r="E359" s="370"/>
      <c r="F359" s="370"/>
      <c r="G359" s="370"/>
      <c r="H359" s="370"/>
      <c r="I359" s="370"/>
      <c r="J359" s="370"/>
      <c r="K359" s="370"/>
      <c r="L359" s="370"/>
      <c r="M359" s="370"/>
      <c r="N359" s="370"/>
      <c r="O359" s="370"/>
      <c r="P359" s="13"/>
    </row>
    <row r="360" spans="2:16">
      <c r="B360" s="370"/>
      <c r="C360" s="370"/>
      <c r="D360" s="370"/>
      <c r="E360" s="370"/>
      <c r="F360" s="370"/>
      <c r="G360" s="370"/>
      <c r="H360" s="370"/>
      <c r="I360" s="370"/>
      <c r="J360" s="370"/>
      <c r="K360" s="370"/>
      <c r="L360" s="370"/>
      <c r="M360" s="370"/>
      <c r="N360" s="370"/>
      <c r="O360" s="370"/>
      <c r="P360" s="13"/>
    </row>
    <row r="361" spans="2:16">
      <c r="B361" s="370"/>
      <c r="C361" s="370"/>
      <c r="D361" s="370"/>
      <c r="E361" s="370"/>
      <c r="F361" s="370"/>
      <c r="G361" s="370"/>
      <c r="H361" s="370"/>
      <c r="I361" s="370"/>
      <c r="J361" s="370"/>
      <c r="K361" s="370"/>
      <c r="L361" s="370"/>
      <c r="M361" s="370"/>
      <c r="N361" s="370"/>
      <c r="O361" s="370"/>
      <c r="P361" s="13"/>
    </row>
    <row r="362" spans="2:16">
      <c r="B362" s="370"/>
      <c r="C362" s="370"/>
      <c r="D362" s="370"/>
      <c r="E362" s="370"/>
      <c r="F362" s="370"/>
      <c r="G362" s="370"/>
      <c r="H362" s="370"/>
      <c r="I362" s="370"/>
      <c r="J362" s="370"/>
      <c r="K362" s="370"/>
      <c r="L362" s="370"/>
      <c r="M362" s="370"/>
      <c r="N362" s="370"/>
      <c r="O362" s="370"/>
      <c r="P362" s="13"/>
    </row>
    <row r="363" spans="2:16">
      <c r="B363" s="370"/>
      <c r="C363" s="370"/>
      <c r="D363" s="370"/>
      <c r="E363" s="370"/>
      <c r="F363" s="370"/>
      <c r="G363" s="370"/>
      <c r="H363" s="370"/>
      <c r="I363" s="370"/>
      <c r="J363" s="370"/>
      <c r="K363" s="370"/>
      <c r="L363" s="370"/>
      <c r="M363" s="370"/>
      <c r="N363" s="370"/>
      <c r="O363" s="370"/>
      <c r="P363" s="13"/>
    </row>
    <row r="364" spans="2:16">
      <c r="B364" s="370"/>
      <c r="C364" s="370"/>
      <c r="D364" s="370"/>
      <c r="E364" s="370"/>
      <c r="F364" s="370"/>
      <c r="G364" s="370"/>
      <c r="H364" s="370"/>
      <c r="I364" s="370"/>
      <c r="J364" s="370"/>
      <c r="K364" s="370"/>
      <c r="L364" s="370"/>
      <c r="M364" s="370"/>
      <c r="N364" s="370"/>
      <c r="O364" s="370"/>
      <c r="P364" s="13"/>
    </row>
    <row r="365" spans="2:16">
      <c r="B365" s="370"/>
      <c r="C365" s="370"/>
      <c r="D365" s="370"/>
      <c r="E365" s="370"/>
      <c r="F365" s="370"/>
      <c r="G365" s="370"/>
      <c r="H365" s="370"/>
      <c r="I365" s="370"/>
      <c r="J365" s="370"/>
      <c r="K365" s="370"/>
      <c r="L365" s="370"/>
      <c r="M365" s="370"/>
      <c r="N365" s="370"/>
      <c r="O365" s="370"/>
      <c r="P365" s="13"/>
    </row>
    <row r="366" spans="2:16">
      <c r="B366" s="370"/>
      <c r="C366" s="370"/>
      <c r="D366" s="370"/>
      <c r="E366" s="370"/>
      <c r="F366" s="370"/>
      <c r="G366" s="370"/>
      <c r="H366" s="370"/>
      <c r="I366" s="370"/>
      <c r="J366" s="370"/>
      <c r="K366" s="370"/>
      <c r="L366" s="370"/>
      <c r="M366" s="370"/>
      <c r="N366" s="370"/>
      <c r="O366" s="370"/>
      <c r="P366" s="13"/>
    </row>
    <row r="367" spans="2:16">
      <c r="B367" s="370"/>
      <c r="C367" s="370"/>
      <c r="D367" s="370"/>
      <c r="E367" s="370"/>
      <c r="F367" s="370"/>
      <c r="G367" s="370"/>
      <c r="H367" s="370"/>
      <c r="I367" s="370"/>
      <c r="J367" s="370"/>
      <c r="K367" s="370"/>
      <c r="L367" s="370"/>
      <c r="M367" s="370"/>
      <c r="N367" s="370"/>
      <c r="O367" s="370"/>
      <c r="P367" s="13"/>
    </row>
    <row r="368" spans="2:16">
      <c r="B368" s="370"/>
      <c r="C368" s="370"/>
      <c r="D368" s="370"/>
      <c r="E368" s="370"/>
      <c r="F368" s="370"/>
      <c r="G368" s="370"/>
      <c r="H368" s="370"/>
      <c r="I368" s="370"/>
      <c r="J368" s="370"/>
      <c r="K368" s="370"/>
      <c r="L368" s="370"/>
      <c r="M368" s="370"/>
      <c r="N368" s="370"/>
      <c r="O368" s="370"/>
      <c r="P368" s="13"/>
    </row>
    <row r="369" spans="2:16">
      <c r="B369" s="370"/>
      <c r="C369" s="370"/>
      <c r="D369" s="370"/>
      <c r="E369" s="370"/>
      <c r="F369" s="370"/>
      <c r="G369" s="370"/>
      <c r="H369" s="370"/>
      <c r="I369" s="370"/>
      <c r="J369" s="370"/>
      <c r="K369" s="370"/>
      <c r="L369" s="370"/>
      <c r="M369" s="370"/>
      <c r="N369" s="370"/>
      <c r="O369" s="370"/>
      <c r="P369" s="13"/>
    </row>
    <row r="370" spans="2:16">
      <c r="B370" s="370"/>
      <c r="C370" s="370"/>
      <c r="D370" s="370"/>
      <c r="E370" s="370"/>
      <c r="F370" s="370"/>
      <c r="G370" s="370"/>
      <c r="H370" s="370"/>
      <c r="I370" s="370"/>
      <c r="J370" s="370"/>
      <c r="K370" s="370"/>
      <c r="L370" s="370"/>
      <c r="M370" s="370"/>
      <c r="N370" s="370"/>
      <c r="O370" s="370"/>
      <c r="P370" s="13"/>
    </row>
    <row r="371" spans="2:16">
      <c r="B371" s="370"/>
      <c r="C371" s="370"/>
      <c r="D371" s="370"/>
      <c r="E371" s="370"/>
      <c r="F371" s="370"/>
      <c r="G371" s="370"/>
      <c r="H371" s="370"/>
      <c r="I371" s="370"/>
      <c r="J371" s="370"/>
      <c r="K371" s="370"/>
      <c r="L371" s="370"/>
      <c r="M371" s="370"/>
      <c r="N371" s="370"/>
      <c r="O371" s="370"/>
      <c r="P371" s="13"/>
    </row>
    <row r="372" spans="2:16">
      <c r="B372" s="370"/>
      <c r="C372" s="370"/>
      <c r="D372" s="370"/>
      <c r="E372" s="370"/>
      <c r="F372" s="370"/>
      <c r="G372" s="370"/>
      <c r="H372" s="370"/>
      <c r="I372" s="370"/>
      <c r="J372" s="370"/>
      <c r="K372" s="370"/>
      <c r="L372" s="370"/>
      <c r="M372" s="370"/>
      <c r="N372" s="370"/>
      <c r="O372" s="370"/>
      <c r="P372" s="13"/>
    </row>
    <row r="373" spans="2:16">
      <c r="B373" s="370"/>
      <c r="C373" s="370"/>
      <c r="D373" s="370"/>
      <c r="E373" s="370"/>
      <c r="F373" s="370"/>
      <c r="G373" s="370"/>
      <c r="H373" s="370"/>
      <c r="I373" s="370"/>
      <c r="J373" s="370"/>
      <c r="K373" s="370"/>
      <c r="L373" s="370"/>
      <c r="M373" s="370"/>
      <c r="N373" s="370"/>
      <c r="O373" s="370"/>
      <c r="P373" s="13"/>
    </row>
    <row r="374" spans="2:16">
      <c r="B374" s="370"/>
      <c r="C374" s="370"/>
      <c r="D374" s="370"/>
      <c r="E374" s="370"/>
      <c r="F374" s="370"/>
      <c r="G374" s="370"/>
      <c r="H374" s="370"/>
      <c r="I374" s="370"/>
      <c r="J374" s="370"/>
      <c r="K374" s="370"/>
      <c r="L374" s="370"/>
      <c r="M374" s="370"/>
      <c r="N374" s="370"/>
      <c r="O374" s="370"/>
      <c r="P374" s="13"/>
    </row>
    <row r="375" spans="2:16">
      <c r="B375" s="370"/>
      <c r="C375" s="370"/>
      <c r="D375" s="370"/>
      <c r="E375" s="370"/>
      <c r="F375" s="370"/>
      <c r="G375" s="370"/>
      <c r="H375" s="370"/>
      <c r="I375" s="370"/>
      <c r="J375" s="370"/>
      <c r="K375" s="370"/>
      <c r="L375" s="370"/>
      <c r="M375" s="370"/>
      <c r="N375" s="370"/>
      <c r="O375" s="370"/>
      <c r="P375" s="13"/>
    </row>
    <row r="376" spans="2:16">
      <c r="B376" s="370"/>
      <c r="C376" s="370"/>
      <c r="D376" s="370"/>
      <c r="E376" s="370"/>
      <c r="F376" s="370"/>
      <c r="G376" s="370"/>
      <c r="H376" s="370"/>
      <c r="I376" s="370"/>
      <c r="J376" s="370"/>
      <c r="K376" s="370"/>
      <c r="L376" s="370"/>
      <c r="M376" s="370"/>
      <c r="N376" s="370"/>
      <c r="O376" s="370"/>
      <c r="P376" s="13"/>
    </row>
    <row r="377" spans="2:16">
      <c r="B377" s="370"/>
      <c r="C377" s="370"/>
      <c r="D377" s="370"/>
      <c r="E377" s="370"/>
      <c r="F377" s="370"/>
      <c r="G377" s="370"/>
      <c r="H377" s="370"/>
      <c r="I377" s="370"/>
      <c r="J377" s="370"/>
      <c r="K377" s="370"/>
      <c r="L377" s="370"/>
      <c r="M377" s="370"/>
      <c r="N377" s="370"/>
      <c r="O377" s="370"/>
      <c r="P377" s="13"/>
    </row>
    <row r="378" spans="2:16">
      <c r="B378" s="370"/>
      <c r="C378" s="370"/>
      <c r="D378" s="370"/>
      <c r="E378" s="370"/>
      <c r="F378" s="370"/>
      <c r="G378" s="370"/>
      <c r="H378" s="370"/>
      <c r="I378" s="370"/>
      <c r="J378" s="370"/>
      <c r="K378" s="370"/>
      <c r="L378" s="370"/>
      <c r="M378" s="370"/>
      <c r="N378" s="370"/>
      <c r="O378" s="370"/>
      <c r="P378" s="13"/>
    </row>
    <row r="379" spans="2:16">
      <c r="B379" s="370"/>
      <c r="C379" s="370"/>
      <c r="D379" s="370"/>
      <c r="E379" s="370"/>
      <c r="F379" s="370"/>
      <c r="G379" s="370"/>
      <c r="H379" s="370"/>
      <c r="I379" s="370"/>
      <c r="J379" s="370"/>
      <c r="K379" s="370"/>
      <c r="L379" s="370"/>
      <c r="M379" s="370"/>
      <c r="N379" s="370"/>
      <c r="O379" s="370"/>
      <c r="P379" s="13"/>
    </row>
    <row r="380" spans="2:16">
      <c r="B380" s="370"/>
      <c r="C380" s="370"/>
      <c r="D380" s="370"/>
      <c r="E380" s="370"/>
      <c r="F380" s="370"/>
      <c r="G380" s="370"/>
      <c r="H380" s="370"/>
      <c r="I380" s="370"/>
      <c r="J380" s="370"/>
      <c r="K380" s="370"/>
      <c r="L380" s="370"/>
      <c r="M380" s="370"/>
      <c r="N380" s="370"/>
      <c r="O380" s="370"/>
      <c r="P380" s="13"/>
    </row>
    <row r="381" spans="2:16">
      <c r="B381" s="370"/>
      <c r="C381" s="370"/>
      <c r="D381" s="370"/>
      <c r="E381" s="370"/>
      <c r="F381" s="370"/>
      <c r="G381" s="370"/>
      <c r="H381" s="370"/>
      <c r="I381" s="370"/>
      <c r="J381" s="370"/>
      <c r="K381" s="370"/>
      <c r="L381" s="370"/>
      <c r="M381" s="370"/>
      <c r="N381" s="370"/>
      <c r="O381" s="370"/>
      <c r="P381" s="13"/>
    </row>
    <row r="382" spans="2:16">
      <c r="B382" s="370"/>
      <c r="C382" s="370"/>
      <c r="D382" s="370"/>
      <c r="E382" s="370"/>
      <c r="F382" s="370"/>
      <c r="G382" s="370"/>
      <c r="H382" s="370"/>
      <c r="I382" s="370"/>
      <c r="J382" s="370"/>
      <c r="K382" s="370"/>
      <c r="L382" s="370"/>
      <c r="M382" s="370"/>
      <c r="N382" s="370"/>
      <c r="O382" s="370"/>
      <c r="P382" s="13"/>
    </row>
    <row r="383" spans="2:16">
      <c r="B383" s="370"/>
      <c r="C383" s="370"/>
      <c r="D383" s="370"/>
      <c r="E383" s="370"/>
      <c r="F383" s="370"/>
      <c r="G383" s="370"/>
      <c r="H383" s="370"/>
      <c r="I383" s="370"/>
      <c r="J383" s="370"/>
      <c r="K383" s="370"/>
      <c r="L383" s="370"/>
      <c r="M383" s="370"/>
      <c r="N383" s="370"/>
      <c r="O383" s="370"/>
      <c r="P383" s="13"/>
    </row>
    <row r="384" spans="2:16">
      <c r="B384" s="370"/>
      <c r="C384" s="370"/>
      <c r="D384" s="370"/>
      <c r="E384" s="370"/>
      <c r="F384" s="370"/>
      <c r="G384" s="370"/>
      <c r="H384" s="370"/>
      <c r="I384" s="370"/>
      <c r="J384" s="370"/>
      <c r="K384" s="370"/>
      <c r="L384" s="370"/>
      <c r="M384" s="370"/>
      <c r="N384" s="370"/>
      <c r="O384" s="370"/>
      <c r="P384" s="13"/>
    </row>
    <row r="385" spans="2:16">
      <c r="B385" s="370"/>
      <c r="C385" s="370"/>
      <c r="D385" s="370"/>
      <c r="E385" s="370"/>
      <c r="F385" s="370"/>
      <c r="G385" s="370"/>
      <c r="H385" s="370"/>
      <c r="I385" s="370"/>
      <c r="J385" s="370"/>
      <c r="K385" s="370"/>
      <c r="L385" s="370"/>
      <c r="M385" s="370"/>
      <c r="N385" s="370"/>
      <c r="O385" s="370"/>
      <c r="P385" s="13"/>
    </row>
    <row r="386" spans="2:16">
      <c r="B386" s="370"/>
      <c r="C386" s="370"/>
      <c r="D386" s="370"/>
      <c r="E386" s="370"/>
      <c r="F386" s="370"/>
      <c r="G386" s="370"/>
      <c r="H386" s="370"/>
      <c r="I386" s="370"/>
      <c r="J386" s="370"/>
      <c r="K386" s="370"/>
      <c r="L386" s="370"/>
      <c r="M386" s="370"/>
      <c r="N386" s="370"/>
      <c r="O386" s="370"/>
      <c r="P386" s="13"/>
    </row>
    <row r="387" spans="2:16">
      <c r="B387" s="370"/>
      <c r="C387" s="370"/>
      <c r="D387" s="370"/>
      <c r="E387" s="370"/>
      <c r="F387" s="370"/>
      <c r="G387" s="370"/>
      <c r="H387" s="370"/>
      <c r="I387" s="370"/>
      <c r="J387" s="370"/>
      <c r="K387" s="370"/>
      <c r="L387" s="370"/>
      <c r="M387" s="370"/>
      <c r="N387" s="370"/>
      <c r="O387" s="370"/>
      <c r="P387" s="13"/>
    </row>
    <row r="388" spans="2:16">
      <c r="B388" s="370"/>
      <c r="C388" s="370"/>
      <c r="D388" s="370"/>
      <c r="E388" s="370"/>
      <c r="F388" s="370"/>
      <c r="G388" s="370"/>
      <c r="H388" s="370"/>
      <c r="I388" s="370"/>
      <c r="J388" s="370"/>
      <c r="K388" s="370"/>
      <c r="L388" s="370"/>
      <c r="M388" s="370"/>
      <c r="N388" s="370"/>
      <c r="O388" s="370"/>
      <c r="P388" s="13"/>
    </row>
    <row r="389" spans="2:16">
      <c r="B389" s="370"/>
      <c r="C389" s="370"/>
      <c r="D389" s="370"/>
      <c r="E389" s="370"/>
      <c r="F389" s="370"/>
      <c r="G389" s="370"/>
      <c r="H389" s="370"/>
      <c r="I389" s="370"/>
      <c r="J389" s="370"/>
      <c r="K389" s="370"/>
      <c r="L389" s="370"/>
      <c r="M389" s="370"/>
      <c r="N389" s="370"/>
      <c r="O389" s="370"/>
      <c r="P389" s="13"/>
    </row>
    <row r="390" spans="2:16">
      <c r="B390" s="370"/>
      <c r="C390" s="370"/>
      <c r="D390" s="370"/>
      <c r="E390" s="370"/>
      <c r="F390" s="370"/>
      <c r="G390" s="370"/>
      <c r="H390" s="370"/>
      <c r="I390" s="370"/>
      <c r="J390" s="370"/>
      <c r="K390" s="370"/>
      <c r="L390" s="370"/>
      <c r="M390" s="370"/>
      <c r="N390" s="370"/>
      <c r="O390" s="370"/>
      <c r="P390" s="13"/>
    </row>
    <row r="391" spans="2:16">
      <c r="B391" s="370"/>
      <c r="C391" s="370"/>
      <c r="D391" s="370"/>
      <c r="E391" s="370"/>
      <c r="F391" s="370"/>
      <c r="G391" s="370"/>
      <c r="H391" s="370"/>
      <c r="I391" s="370"/>
      <c r="J391" s="370"/>
      <c r="K391" s="370"/>
      <c r="L391" s="370"/>
      <c r="M391" s="370"/>
      <c r="N391" s="370"/>
      <c r="O391" s="370"/>
      <c r="P391" s="13"/>
    </row>
    <row r="392" spans="2:16">
      <c r="B392" s="370"/>
      <c r="C392" s="370"/>
      <c r="D392" s="370"/>
      <c r="E392" s="370"/>
      <c r="F392" s="370"/>
      <c r="G392" s="370"/>
      <c r="H392" s="370"/>
      <c r="I392" s="370"/>
      <c r="J392" s="370"/>
      <c r="K392" s="370"/>
      <c r="L392" s="370"/>
      <c r="M392" s="370"/>
      <c r="N392" s="370"/>
      <c r="O392" s="370"/>
      <c r="P392" s="13"/>
    </row>
    <row r="393" spans="2:16">
      <c r="B393" s="370"/>
      <c r="C393" s="370"/>
      <c r="D393" s="370"/>
      <c r="E393" s="370"/>
      <c r="F393" s="370"/>
      <c r="G393" s="370"/>
      <c r="H393" s="370"/>
      <c r="I393" s="370"/>
      <c r="J393" s="370"/>
      <c r="K393" s="370"/>
      <c r="L393" s="370"/>
      <c r="M393" s="370"/>
      <c r="N393" s="370"/>
      <c r="O393" s="370"/>
      <c r="P393" s="13"/>
    </row>
    <row r="394" spans="2:16">
      <c r="B394" s="370"/>
      <c r="C394" s="370"/>
      <c r="D394" s="370"/>
      <c r="E394" s="370"/>
      <c r="F394" s="370"/>
      <c r="G394" s="370"/>
      <c r="H394" s="370"/>
      <c r="I394" s="370"/>
      <c r="J394" s="370"/>
      <c r="K394" s="370"/>
      <c r="L394" s="370"/>
      <c r="M394" s="370"/>
      <c r="N394" s="370"/>
      <c r="O394" s="370"/>
      <c r="P394" s="13"/>
    </row>
    <row r="395" spans="2:16">
      <c r="B395" s="370"/>
      <c r="C395" s="370"/>
      <c r="D395" s="370"/>
      <c r="E395" s="370"/>
      <c r="F395" s="370"/>
      <c r="G395" s="370"/>
      <c r="H395" s="370"/>
      <c r="I395" s="370"/>
      <c r="J395" s="370"/>
      <c r="K395" s="370"/>
      <c r="L395" s="370"/>
      <c r="M395" s="370"/>
      <c r="N395" s="370"/>
      <c r="O395" s="370"/>
      <c r="P395" s="13"/>
    </row>
    <row r="396" spans="2:16">
      <c r="B396" s="370"/>
      <c r="C396" s="370"/>
      <c r="D396" s="370"/>
      <c r="E396" s="370"/>
      <c r="F396" s="370"/>
      <c r="G396" s="370"/>
      <c r="H396" s="370"/>
      <c r="I396" s="370"/>
      <c r="J396" s="370"/>
      <c r="K396" s="370"/>
      <c r="L396" s="370"/>
      <c r="M396" s="370"/>
      <c r="N396" s="370"/>
      <c r="O396" s="370"/>
      <c r="P396" s="13"/>
    </row>
    <row r="397" spans="2:16">
      <c r="B397" s="370"/>
      <c r="C397" s="370"/>
      <c r="D397" s="370"/>
      <c r="E397" s="370"/>
      <c r="F397" s="370"/>
      <c r="G397" s="370"/>
      <c r="H397" s="370"/>
      <c r="I397" s="370"/>
      <c r="J397" s="370"/>
      <c r="K397" s="370"/>
      <c r="L397" s="370"/>
      <c r="M397" s="370"/>
      <c r="N397" s="370"/>
      <c r="O397" s="370"/>
      <c r="P397" s="13"/>
    </row>
    <row r="398" spans="2:16">
      <c r="B398" s="370"/>
      <c r="C398" s="370"/>
      <c r="D398" s="370"/>
      <c r="E398" s="370"/>
      <c r="F398" s="370"/>
      <c r="G398" s="370"/>
      <c r="H398" s="370"/>
      <c r="I398" s="370"/>
      <c r="J398" s="370"/>
      <c r="K398" s="370"/>
      <c r="L398" s="370"/>
      <c r="M398" s="370"/>
      <c r="N398" s="370"/>
      <c r="O398" s="370"/>
      <c r="P398" s="13"/>
    </row>
    <row r="399" spans="2:16">
      <c r="B399" s="370"/>
      <c r="C399" s="370"/>
      <c r="D399" s="370"/>
      <c r="E399" s="370"/>
      <c r="F399" s="370"/>
      <c r="G399" s="370"/>
      <c r="H399" s="370"/>
      <c r="I399" s="370"/>
      <c r="J399" s="370"/>
      <c r="K399" s="370"/>
      <c r="L399" s="370"/>
      <c r="M399" s="370"/>
      <c r="N399" s="370"/>
      <c r="O399" s="370"/>
      <c r="P399" s="13"/>
    </row>
    <row r="400" spans="2:16">
      <c r="B400" s="370"/>
      <c r="C400" s="370"/>
      <c r="D400" s="370"/>
      <c r="E400" s="370"/>
      <c r="F400" s="370"/>
      <c r="G400" s="370"/>
      <c r="H400" s="370"/>
      <c r="I400" s="370"/>
      <c r="J400" s="370"/>
      <c r="K400" s="370"/>
      <c r="L400" s="370"/>
      <c r="M400" s="370"/>
      <c r="N400" s="370"/>
      <c r="O400" s="370"/>
      <c r="P400" s="13"/>
    </row>
    <row r="401" spans="2:16">
      <c r="B401" s="370"/>
      <c r="C401" s="370"/>
      <c r="D401" s="370"/>
      <c r="E401" s="370"/>
      <c r="F401" s="370"/>
      <c r="G401" s="370"/>
      <c r="H401" s="370"/>
      <c r="I401" s="370"/>
      <c r="J401" s="370"/>
      <c r="K401" s="370"/>
      <c r="L401" s="370"/>
      <c r="M401" s="370"/>
      <c r="N401" s="370"/>
      <c r="O401" s="370"/>
      <c r="P401" s="13"/>
    </row>
    <row r="402" spans="2:16">
      <c r="B402" s="370"/>
      <c r="C402" s="370"/>
      <c r="D402" s="370"/>
      <c r="E402" s="370"/>
      <c r="F402" s="370"/>
      <c r="G402" s="370"/>
      <c r="H402" s="370"/>
      <c r="I402" s="370"/>
      <c r="J402" s="370"/>
      <c r="K402" s="370"/>
      <c r="L402" s="370"/>
      <c r="M402" s="370"/>
      <c r="N402" s="370"/>
      <c r="O402" s="370"/>
      <c r="P402" s="13"/>
    </row>
    <row r="403" spans="2:16">
      <c r="B403" s="370"/>
      <c r="C403" s="370"/>
      <c r="D403" s="370"/>
      <c r="E403" s="370"/>
      <c r="F403" s="370"/>
      <c r="G403" s="370"/>
      <c r="H403" s="370"/>
      <c r="I403" s="370"/>
      <c r="J403" s="370"/>
      <c r="K403" s="370"/>
      <c r="L403" s="370"/>
      <c r="M403" s="370"/>
      <c r="N403" s="370"/>
      <c r="O403" s="370"/>
      <c r="P403" s="13"/>
    </row>
    <row r="404" spans="2:16">
      <c r="B404" s="370"/>
      <c r="C404" s="370"/>
      <c r="D404" s="370"/>
      <c r="E404" s="370"/>
      <c r="F404" s="370"/>
      <c r="G404" s="370"/>
      <c r="H404" s="370"/>
      <c r="I404" s="370"/>
      <c r="J404" s="370"/>
      <c r="K404" s="370"/>
      <c r="L404" s="370"/>
      <c r="M404" s="370"/>
      <c r="N404" s="370"/>
      <c r="O404" s="370"/>
      <c r="P404" s="13"/>
    </row>
    <row r="405" spans="2:16">
      <c r="B405" s="370"/>
      <c r="C405" s="370"/>
      <c r="D405" s="370"/>
      <c r="E405" s="370"/>
      <c r="F405" s="370"/>
      <c r="G405" s="370"/>
      <c r="H405" s="370"/>
      <c r="I405" s="370"/>
      <c r="J405" s="370"/>
      <c r="K405" s="370"/>
      <c r="L405" s="370"/>
      <c r="M405" s="370"/>
      <c r="N405" s="370"/>
      <c r="O405" s="370"/>
      <c r="P405" s="13"/>
    </row>
    <row r="406" spans="2:16">
      <c r="B406" s="370"/>
      <c r="C406" s="370"/>
      <c r="D406" s="370"/>
      <c r="E406" s="370"/>
      <c r="F406" s="370"/>
      <c r="G406" s="370"/>
      <c r="H406" s="370"/>
      <c r="I406" s="370"/>
      <c r="J406" s="370"/>
      <c r="K406" s="370"/>
      <c r="L406" s="370"/>
      <c r="M406" s="370"/>
      <c r="N406" s="370"/>
      <c r="O406" s="370"/>
      <c r="P406" s="13"/>
    </row>
    <row r="407" spans="2:16">
      <c r="B407" s="370"/>
      <c r="C407" s="370"/>
      <c r="D407" s="370"/>
      <c r="E407" s="370"/>
      <c r="F407" s="370"/>
      <c r="G407" s="370"/>
      <c r="H407" s="370"/>
      <c r="I407" s="370"/>
      <c r="J407" s="370"/>
      <c r="K407" s="370"/>
      <c r="L407" s="370"/>
      <c r="M407" s="370"/>
      <c r="N407" s="370"/>
      <c r="O407" s="370"/>
      <c r="P407" s="13"/>
    </row>
    <row r="408" spans="2:16">
      <c r="B408" s="370"/>
      <c r="C408" s="370"/>
      <c r="D408" s="370"/>
      <c r="E408" s="370"/>
      <c r="F408" s="370"/>
      <c r="G408" s="370"/>
      <c r="H408" s="370"/>
      <c r="I408" s="370"/>
      <c r="J408" s="370"/>
      <c r="K408" s="370"/>
      <c r="L408" s="370"/>
      <c r="M408" s="370"/>
      <c r="N408" s="370"/>
      <c r="O408" s="370"/>
      <c r="P408" s="13"/>
    </row>
    <row r="409" spans="2:16">
      <c r="B409" s="370"/>
      <c r="C409" s="370"/>
      <c r="D409" s="370"/>
      <c r="E409" s="370"/>
      <c r="F409" s="370"/>
      <c r="G409" s="370"/>
      <c r="H409" s="370"/>
      <c r="I409" s="370"/>
      <c r="J409" s="370"/>
      <c r="K409" s="370"/>
      <c r="L409" s="370"/>
      <c r="M409" s="370"/>
      <c r="N409" s="370"/>
      <c r="O409" s="370"/>
      <c r="P409" s="13"/>
    </row>
    <row r="410" spans="2:16">
      <c r="B410" s="370"/>
      <c r="C410" s="370"/>
      <c r="D410" s="370"/>
      <c r="E410" s="370"/>
      <c r="F410" s="370"/>
      <c r="G410" s="370"/>
      <c r="H410" s="370"/>
      <c r="I410" s="370"/>
      <c r="J410" s="370"/>
      <c r="K410" s="370"/>
      <c r="L410" s="370"/>
      <c r="M410" s="370"/>
      <c r="N410" s="370"/>
      <c r="O410" s="370"/>
      <c r="P410" s="13"/>
    </row>
    <row r="411" spans="2:16">
      <c r="B411" s="370"/>
      <c r="C411" s="370"/>
      <c r="D411" s="370"/>
      <c r="E411" s="370"/>
      <c r="F411" s="370"/>
      <c r="G411" s="370"/>
      <c r="H411" s="370"/>
      <c r="I411" s="370"/>
      <c r="J411" s="370"/>
      <c r="K411" s="370"/>
      <c r="L411" s="370"/>
      <c r="M411" s="370"/>
      <c r="N411" s="370"/>
      <c r="O411" s="370"/>
      <c r="P411" s="13"/>
    </row>
    <row r="412" spans="2:16">
      <c r="B412" s="370"/>
      <c r="C412" s="370"/>
      <c r="D412" s="370"/>
      <c r="E412" s="370"/>
      <c r="F412" s="370"/>
      <c r="G412" s="370"/>
      <c r="H412" s="370"/>
      <c r="I412" s="370"/>
      <c r="J412" s="370"/>
      <c r="K412" s="370"/>
      <c r="L412" s="370"/>
      <c r="M412" s="370"/>
      <c r="N412" s="370"/>
      <c r="O412" s="370"/>
      <c r="P412" s="13"/>
    </row>
    <row r="413" spans="2:16">
      <c r="B413" s="370"/>
      <c r="C413" s="370"/>
      <c r="D413" s="370"/>
      <c r="E413" s="370"/>
      <c r="F413" s="370"/>
      <c r="G413" s="370"/>
      <c r="H413" s="370"/>
      <c r="I413" s="370"/>
      <c r="J413" s="370"/>
      <c r="K413" s="370"/>
      <c r="L413" s="370"/>
      <c r="M413" s="370"/>
      <c r="N413" s="370"/>
      <c r="O413" s="370"/>
      <c r="P413" s="13"/>
    </row>
    <row r="414" spans="2:16">
      <c r="B414" s="370"/>
      <c r="C414" s="370"/>
      <c r="D414" s="370"/>
      <c r="E414" s="370"/>
      <c r="F414" s="370"/>
      <c r="G414" s="370"/>
      <c r="H414" s="370"/>
      <c r="I414" s="370"/>
      <c r="J414" s="370"/>
      <c r="K414" s="370"/>
      <c r="L414" s="370"/>
      <c r="M414" s="370"/>
      <c r="N414" s="370"/>
      <c r="O414" s="370"/>
      <c r="P414" s="13"/>
    </row>
    <row r="415" spans="2:16">
      <c r="B415" s="370"/>
      <c r="C415" s="370"/>
      <c r="D415" s="370"/>
      <c r="E415" s="370"/>
      <c r="F415" s="370"/>
      <c r="G415" s="370"/>
      <c r="H415" s="370"/>
      <c r="I415" s="370"/>
      <c r="J415" s="370"/>
      <c r="K415" s="370"/>
      <c r="L415" s="370"/>
      <c r="M415" s="370"/>
      <c r="N415" s="370"/>
      <c r="O415" s="370"/>
      <c r="P415" s="13"/>
    </row>
    <row r="416" spans="2:16">
      <c r="B416" s="370"/>
      <c r="C416" s="370"/>
      <c r="D416" s="370"/>
      <c r="E416" s="370"/>
      <c r="F416" s="370"/>
      <c r="G416" s="370"/>
      <c r="H416" s="370"/>
      <c r="I416" s="370"/>
      <c r="J416" s="370"/>
      <c r="K416" s="370"/>
      <c r="L416" s="370"/>
      <c r="M416" s="370"/>
      <c r="N416" s="370"/>
      <c r="O416" s="370"/>
      <c r="P416" s="13"/>
    </row>
    <row r="417" spans="2:16">
      <c r="B417" s="370"/>
      <c r="C417" s="370"/>
      <c r="D417" s="370"/>
      <c r="E417" s="370"/>
      <c r="F417" s="370"/>
      <c r="G417" s="370"/>
      <c r="H417" s="370"/>
      <c r="I417" s="370"/>
      <c r="J417" s="370"/>
      <c r="K417" s="370"/>
      <c r="L417" s="370"/>
      <c r="M417" s="370"/>
      <c r="N417" s="370"/>
      <c r="O417" s="370"/>
      <c r="P417" s="13"/>
    </row>
    <row r="418" spans="2:16">
      <c r="B418" s="370"/>
      <c r="C418" s="370"/>
      <c r="D418" s="370"/>
      <c r="E418" s="370"/>
      <c r="F418" s="370"/>
      <c r="G418" s="370"/>
      <c r="H418" s="370"/>
      <c r="I418" s="370"/>
      <c r="J418" s="370"/>
      <c r="K418" s="370"/>
      <c r="L418" s="370"/>
      <c r="M418" s="370"/>
      <c r="N418" s="370"/>
      <c r="O418" s="370"/>
      <c r="P418" s="13"/>
    </row>
    <row r="419" spans="2:16">
      <c r="B419" s="370"/>
      <c r="C419" s="370"/>
      <c r="D419" s="370"/>
      <c r="E419" s="370"/>
      <c r="F419" s="370"/>
      <c r="G419" s="370"/>
      <c r="H419" s="370"/>
      <c r="I419" s="370"/>
      <c r="J419" s="370"/>
      <c r="K419" s="370"/>
      <c r="L419" s="370"/>
      <c r="M419" s="370"/>
      <c r="N419" s="370"/>
      <c r="O419" s="370"/>
      <c r="P419" s="13"/>
    </row>
    <row r="420" spans="2:16">
      <c r="B420" s="370"/>
      <c r="C420" s="370"/>
      <c r="D420" s="370"/>
      <c r="E420" s="370"/>
      <c r="F420" s="370"/>
      <c r="G420" s="370"/>
      <c r="H420" s="370"/>
      <c r="I420" s="370"/>
      <c r="J420" s="370"/>
      <c r="K420" s="370"/>
      <c r="L420" s="370"/>
      <c r="M420" s="370"/>
      <c r="N420" s="370"/>
      <c r="O420" s="370"/>
      <c r="P420" s="13"/>
    </row>
    <row r="421" spans="2:16">
      <c r="B421" s="370"/>
      <c r="C421" s="370"/>
      <c r="D421" s="370"/>
      <c r="E421" s="370"/>
      <c r="F421" s="370"/>
      <c r="G421" s="370"/>
      <c r="H421" s="370"/>
      <c r="I421" s="370"/>
      <c r="J421" s="370"/>
      <c r="K421" s="370"/>
      <c r="L421" s="370"/>
      <c r="M421" s="370"/>
      <c r="N421" s="370"/>
      <c r="O421" s="370"/>
      <c r="P421" s="13"/>
    </row>
    <row r="422" spans="2:16">
      <c r="B422" s="370"/>
      <c r="C422" s="370"/>
      <c r="D422" s="370"/>
      <c r="E422" s="370"/>
      <c r="F422" s="370"/>
      <c r="G422" s="370"/>
      <c r="H422" s="370"/>
      <c r="I422" s="370"/>
      <c r="J422" s="370"/>
      <c r="K422" s="370"/>
      <c r="L422" s="370"/>
      <c r="M422" s="370"/>
      <c r="N422" s="370"/>
      <c r="O422" s="370"/>
      <c r="P422" s="13"/>
    </row>
    <row r="423" spans="2:16">
      <c r="B423" s="370"/>
      <c r="C423" s="370"/>
      <c r="D423" s="370"/>
      <c r="E423" s="370"/>
      <c r="F423" s="370"/>
      <c r="G423" s="370"/>
      <c r="H423" s="370"/>
      <c r="I423" s="370"/>
      <c r="J423" s="370"/>
      <c r="K423" s="370"/>
      <c r="L423" s="370"/>
      <c r="M423" s="370"/>
      <c r="N423" s="370"/>
      <c r="O423" s="370"/>
      <c r="P423" s="13"/>
    </row>
    <row r="424" spans="2:16">
      <c r="B424" s="370"/>
      <c r="C424" s="370"/>
      <c r="D424" s="370"/>
      <c r="E424" s="370"/>
      <c r="F424" s="370"/>
      <c r="G424" s="370"/>
      <c r="H424" s="370"/>
      <c r="I424" s="370"/>
      <c r="J424" s="370"/>
      <c r="K424" s="370"/>
      <c r="L424" s="370"/>
      <c r="M424" s="370"/>
      <c r="N424" s="370"/>
      <c r="O424" s="370"/>
      <c r="P424" s="13"/>
    </row>
    <row r="425" spans="2:16">
      <c r="B425" s="370"/>
      <c r="C425" s="370"/>
      <c r="D425" s="370"/>
      <c r="E425" s="370"/>
      <c r="F425" s="370"/>
      <c r="G425" s="370"/>
      <c r="H425" s="370"/>
      <c r="I425" s="370"/>
      <c r="J425" s="370"/>
      <c r="K425" s="370"/>
      <c r="L425" s="370"/>
      <c r="M425" s="370"/>
      <c r="N425" s="370"/>
      <c r="O425" s="370"/>
      <c r="P425" s="13"/>
    </row>
    <row r="426" spans="2:16">
      <c r="B426" s="370"/>
      <c r="C426" s="370"/>
      <c r="D426" s="370"/>
      <c r="E426" s="370"/>
      <c r="F426" s="370"/>
      <c r="G426" s="370"/>
      <c r="H426" s="370"/>
      <c r="I426" s="370"/>
      <c r="J426" s="370"/>
      <c r="K426" s="370"/>
      <c r="L426" s="370"/>
      <c r="M426" s="370"/>
      <c r="N426" s="370"/>
      <c r="O426" s="370"/>
      <c r="P426" s="13"/>
    </row>
    <row r="427" spans="2:16">
      <c r="B427" s="370"/>
      <c r="C427" s="370"/>
      <c r="D427" s="370"/>
      <c r="E427" s="370"/>
      <c r="F427" s="370"/>
      <c r="G427" s="370"/>
      <c r="H427" s="370"/>
      <c r="I427" s="370"/>
      <c r="J427" s="370"/>
      <c r="K427" s="370"/>
      <c r="L427" s="370"/>
      <c r="M427" s="370"/>
      <c r="N427" s="370"/>
      <c r="O427" s="370"/>
      <c r="P427" s="13"/>
    </row>
    <row r="428" spans="2:16">
      <c r="B428" s="370"/>
      <c r="C428" s="370"/>
      <c r="D428" s="370"/>
      <c r="E428" s="370"/>
      <c r="F428" s="370"/>
      <c r="G428" s="370"/>
      <c r="H428" s="370"/>
      <c r="I428" s="370"/>
      <c r="J428" s="370"/>
      <c r="K428" s="370"/>
      <c r="L428" s="370"/>
      <c r="M428" s="370"/>
      <c r="N428" s="370"/>
      <c r="O428" s="370"/>
      <c r="P428" s="13"/>
    </row>
    <row r="429" spans="2:16">
      <c r="B429" s="370"/>
      <c r="C429" s="370"/>
      <c r="D429" s="370"/>
      <c r="E429" s="370"/>
      <c r="F429" s="370"/>
      <c r="G429" s="370"/>
      <c r="H429" s="370"/>
      <c r="I429" s="370"/>
      <c r="J429" s="370"/>
      <c r="K429" s="370"/>
      <c r="L429" s="370"/>
      <c r="M429" s="370"/>
      <c r="N429" s="370"/>
      <c r="O429" s="370"/>
      <c r="P429" s="13"/>
    </row>
    <row r="430" spans="2:16">
      <c r="B430" s="370"/>
      <c r="C430" s="370"/>
      <c r="D430" s="370"/>
      <c r="E430" s="370"/>
      <c r="F430" s="370"/>
      <c r="G430" s="370"/>
      <c r="H430" s="370"/>
      <c r="I430" s="370"/>
      <c r="J430" s="370"/>
      <c r="K430" s="370"/>
      <c r="L430" s="370"/>
      <c r="M430" s="370"/>
      <c r="N430" s="370"/>
      <c r="O430" s="370"/>
      <c r="P430" s="13"/>
    </row>
    <row r="431" spans="2:16">
      <c r="B431" s="370"/>
      <c r="C431" s="370"/>
      <c r="D431" s="370"/>
      <c r="E431" s="370"/>
      <c r="F431" s="370"/>
      <c r="G431" s="370"/>
      <c r="H431" s="370"/>
      <c r="I431" s="370"/>
      <c r="J431" s="370"/>
      <c r="K431" s="370"/>
      <c r="L431" s="370"/>
      <c r="M431" s="370"/>
      <c r="N431" s="370"/>
      <c r="O431" s="370"/>
      <c r="P431" s="13"/>
    </row>
    <row r="432" spans="2:16">
      <c r="B432" s="370"/>
      <c r="C432" s="370"/>
      <c r="D432" s="370"/>
      <c r="E432" s="370"/>
      <c r="F432" s="370"/>
      <c r="G432" s="370"/>
      <c r="H432" s="370"/>
      <c r="I432" s="370"/>
      <c r="J432" s="370"/>
      <c r="K432" s="370"/>
      <c r="L432" s="370"/>
      <c r="M432" s="370"/>
      <c r="N432" s="370"/>
      <c r="O432" s="370"/>
      <c r="P432" s="13"/>
    </row>
    <row r="433" spans="2:16">
      <c r="B433" s="370"/>
      <c r="C433" s="370"/>
      <c r="D433" s="370"/>
      <c r="E433" s="370"/>
      <c r="F433" s="370"/>
      <c r="G433" s="370"/>
      <c r="H433" s="370"/>
      <c r="I433" s="370"/>
      <c r="J433" s="370"/>
      <c r="K433" s="370"/>
      <c r="L433" s="370"/>
      <c r="M433" s="370"/>
      <c r="N433" s="370"/>
      <c r="O433" s="370"/>
      <c r="P433" s="13"/>
    </row>
  </sheetData>
  <sheetProtection algorithmName="SHA-512" hashValue="HfICNJMNsCub1wPTPkKOTymBHrhKdptXAQ+ABfJz9NFYprOAoATSIJq0E1oRgpKz7D+olpf83jsH81j61Raokg==" saltValue="s/jIlQOY2Mr9j+J+IpoeTA==" spinCount="100000" sheet="1" objects="1" scenarios="1"/>
  <customSheetViews>
    <customSheetView guid="{3C65655F-F5CB-4AFF-9FBB-FFE0704F7A17}" scale="75">
      <selection activeCell="V34" sqref="V34"/>
      <pageMargins left="0.7" right="0.7" top="0.75" bottom="0.75" header="0.3" footer="0.3"/>
      <pageSetup paperSize="9" scale="40" orientation="portrait"/>
    </customSheetView>
  </customSheetViews>
  <mergeCells count="174">
    <mergeCell ref="P34:P35"/>
    <mergeCell ref="Q34:Q35"/>
    <mergeCell ref="R34:R35"/>
    <mergeCell ref="S34:S35"/>
    <mergeCell ref="S80:S81"/>
    <mergeCell ref="T80:T81"/>
    <mergeCell ref="U80:U81"/>
    <mergeCell ref="C97:D98"/>
    <mergeCell ref="E97:P98"/>
    <mergeCell ref="G80:R80"/>
    <mergeCell ref="B92:S92"/>
    <mergeCell ref="B95:Q95"/>
    <mergeCell ref="D68:F68"/>
    <mergeCell ref="H68:L68"/>
    <mergeCell ref="M68:N68"/>
    <mergeCell ref="D69:F69"/>
    <mergeCell ref="H69:L69"/>
    <mergeCell ref="M69:N69"/>
    <mergeCell ref="D70:F70"/>
    <mergeCell ref="H70:L70"/>
    <mergeCell ref="M70:N70"/>
    <mergeCell ref="D65:F65"/>
    <mergeCell ref="H65:L65"/>
    <mergeCell ref="M65:N65"/>
    <mergeCell ref="C126:D126"/>
    <mergeCell ref="E126:F126"/>
    <mergeCell ref="G126:P126"/>
    <mergeCell ref="C127:D127"/>
    <mergeCell ref="E127:F127"/>
    <mergeCell ref="G127:P127"/>
    <mergeCell ref="C128:D128"/>
    <mergeCell ref="E128:F128"/>
    <mergeCell ref="G128:P128"/>
    <mergeCell ref="C123:D123"/>
    <mergeCell ref="E123:F123"/>
    <mergeCell ref="G123:P123"/>
    <mergeCell ref="C124:D124"/>
    <mergeCell ref="E124:F124"/>
    <mergeCell ref="G124:P124"/>
    <mergeCell ref="C125:D125"/>
    <mergeCell ref="E125:F125"/>
    <mergeCell ref="G125:P125"/>
    <mergeCell ref="C120:D120"/>
    <mergeCell ref="E120:F120"/>
    <mergeCell ref="G120:P120"/>
    <mergeCell ref="C121:D121"/>
    <mergeCell ref="E121:F121"/>
    <mergeCell ref="G121:P121"/>
    <mergeCell ref="C122:D122"/>
    <mergeCell ref="E122:F122"/>
    <mergeCell ref="G122:P122"/>
    <mergeCell ref="C107:D107"/>
    <mergeCell ref="E107:P107"/>
    <mergeCell ref="C108:D108"/>
    <mergeCell ref="E108:P108"/>
    <mergeCell ref="C118:D118"/>
    <mergeCell ref="E118:F118"/>
    <mergeCell ref="G118:P118"/>
    <mergeCell ref="C119:D119"/>
    <mergeCell ref="E119:F119"/>
    <mergeCell ref="G119:P119"/>
    <mergeCell ref="C102:D102"/>
    <mergeCell ref="E102:P102"/>
    <mergeCell ref="C103:D103"/>
    <mergeCell ref="E103:P103"/>
    <mergeCell ref="C104:D104"/>
    <mergeCell ref="E104:P104"/>
    <mergeCell ref="C105:D105"/>
    <mergeCell ref="E105:P105"/>
    <mergeCell ref="C106:D106"/>
    <mergeCell ref="E106:P106"/>
    <mergeCell ref="C99:D99"/>
    <mergeCell ref="E99:P99"/>
    <mergeCell ref="C100:D100"/>
    <mergeCell ref="E100:P100"/>
    <mergeCell ref="C101:D101"/>
    <mergeCell ref="E101:P101"/>
    <mergeCell ref="B80:B81"/>
    <mergeCell ref="B97:B98"/>
    <mergeCell ref="C80:C81"/>
    <mergeCell ref="D80:D81"/>
    <mergeCell ref="E80:E81"/>
    <mergeCell ref="F80:F81"/>
    <mergeCell ref="D66:F66"/>
    <mergeCell ref="H66:L66"/>
    <mergeCell ref="M66:N66"/>
    <mergeCell ref="D67:F67"/>
    <mergeCell ref="H67:L67"/>
    <mergeCell ref="M67:N67"/>
    <mergeCell ref="C55:D55"/>
    <mergeCell ref="E55:F55"/>
    <mergeCell ref="G55:H55"/>
    <mergeCell ref="I55:K55"/>
    <mergeCell ref="L55:N55"/>
    <mergeCell ref="O55:P55"/>
    <mergeCell ref="B63:F63"/>
    <mergeCell ref="D64:F64"/>
    <mergeCell ref="H64:L64"/>
    <mergeCell ref="M64:N64"/>
    <mergeCell ref="C53:D53"/>
    <mergeCell ref="E53:F53"/>
    <mergeCell ref="G53:H53"/>
    <mergeCell ref="I53:K53"/>
    <mergeCell ref="L53:N53"/>
    <mergeCell ref="O53:P53"/>
    <mergeCell ref="C54:D54"/>
    <mergeCell ref="E54:F54"/>
    <mergeCell ref="G54:H54"/>
    <mergeCell ref="I54:K54"/>
    <mergeCell ref="L54:N54"/>
    <mergeCell ref="O54:P54"/>
    <mergeCell ref="C51:D51"/>
    <mergeCell ref="E51:F51"/>
    <mergeCell ref="G51:H51"/>
    <mergeCell ref="I51:K51"/>
    <mergeCell ref="L51:N51"/>
    <mergeCell ref="O51:P51"/>
    <mergeCell ref="C52:D52"/>
    <mergeCell ref="E52:F52"/>
    <mergeCell ref="G52:H52"/>
    <mergeCell ref="I52:K52"/>
    <mergeCell ref="L52:N52"/>
    <mergeCell ref="O52:P52"/>
    <mergeCell ref="C49:D49"/>
    <mergeCell ref="E49:F49"/>
    <mergeCell ref="G49:H49"/>
    <mergeCell ref="I49:K49"/>
    <mergeCell ref="L49:N49"/>
    <mergeCell ref="O49:P49"/>
    <mergeCell ref="C50:D50"/>
    <mergeCell ref="E50:F50"/>
    <mergeCell ref="G50:H50"/>
    <mergeCell ref="I50:K50"/>
    <mergeCell ref="L50:N50"/>
    <mergeCell ref="O50:P50"/>
    <mergeCell ref="B24:F24"/>
    <mergeCell ref="H24:N24"/>
    <mergeCell ref="B25:F25"/>
    <mergeCell ref="H25:N25"/>
    <mergeCell ref="B26:F26"/>
    <mergeCell ref="H26:N26"/>
    <mergeCell ref="B27:F27"/>
    <mergeCell ref="H27:N27"/>
    <mergeCell ref="B48:D48"/>
    <mergeCell ref="B16:F16"/>
    <mergeCell ref="H16:N16"/>
    <mergeCell ref="B17:F17"/>
    <mergeCell ref="H17:N17"/>
    <mergeCell ref="B18:F18"/>
    <mergeCell ref="H18:N18"/>
    <mergeCell ref="B22:F22"/>
    <mergeCell ref="H22:N22"/>
    <mergeCell ref="B23:F23"/>
    <mergeCell ref="H23:N23"/>
    <mergeCell ref="B11:F11"/>
    <mergeCell ref="H11:N11"/>
    <mergeCell ref="B12:F12"/>
    <mergeCell ref="H12:N12"/>
    <mergeCell ref="B13:F13"/>
    <mergeCell ref="H13:N13"/>
    <mergeCell ref="B14:F14"/>
    <mergeCell ref="H14:N14"/>
    <mergeCell ref="B15:F15"/>
    <mergeCell ref="H15:N15"/>
    <mergeCell ref="B6:F6"/>
    <mergeCell ref="H6:N6"/>
    <mergeCell ref="B7:F7"/>
    <mergeCell ref="H7:N7"/>
    <mergeCell ref="B8:F8"/>
    <mergeCell ref="H8:N8"/>
    <mergeCell ref="B9:F9"/>
    <mergeCell ref="H9:N9"/>
    <mergeCell ref="B10:F10"/>
    <mergeCell ref="H10:N10"/>
  </mergeCells>
  <conditionalFormatting sqref="E99:E108">
    <cfRule type="expression" dxfId="103" priority="1">
      <formula>S82&gt;E82</formula>
    </cfRule>
  </conditionalFormatting>
  <conditionalFormatting sqref="H23:H27">
    <cfRule type="expression" dxfId="102" priority="24">
      <formula>IF(G23="Não",TRUE,FALSE)</formula>
    </cfRule>
  </conditionalFormatting>
  <conditionalFormatting sqref="H7:N18">
    <cfRule type="expression" dxfId="101" priority="28">
      <formula>IF(G7="Não",TRUE,FALSE)</formula>
    </cfRule>
  </conditionalFormatting>
  <conditionalFormatting sqref="S36:S40">
    <cfRule type="expression" dxfId="100" priority="20">
      <formula>IF(R36="Outro",FALSE,TRUE)</formula>
    </cfRule>
  </conditionalFormatting>
  <dataValidations count="9">
    <dataValidation allowBlank="1" showInputMessage="1" showErrorMessage="1" prompt="O título da folha de cálculo encontra-se nesta célula" sqref="B1 H1" xr:uid="{00000000-0002-0000-0300-000000000000}"/>
    <dataValidation type="list" allowBlank="1" showInputMessage="1" showErrorMessage="1" sqref="G65" xr:uid="{00000000-0002-0000-0300-000001000000}">
      <formula1>"&lt;Selecionar&gt;, Ar, Água, Água Resídual, Ruído, Odor, Poeira, Outro"</formula1>
    </dataValidation>
    <dataValidation type="decimal" operator="greaterThanOrEqual" allowBlank="1" showInputMessage="1" showErrorMessage="1" error="por favor escreva o valor em formato de número" sqref="G82:R82 U82" xr:uid="{00000000-0002-0000-0300-000002000000}">
      <formula1>0</formula1>
    </dataValidation>
    <dataValidation type="list" allowBlank="1" showInputMessage="1" showErrorMessage="1" sqref="G23:G27" xr:uid="{00000000-0002-0000-0300-000006000000}">
      <formula1>"&lt;Selecionar&gt;,Sim,Não"</formula1>
    </dataValidation>
    <dataValidation type="list" allowBlank="1" showInputMessage="1" showErrorMessage="1" sqref="G66:G72" xr:uid="{00000000-0002-0000-0300-000007000000}">
      <formula1>"&lt;Selecionar&gt;, Ar, Água, Água Resídual, Ruído, Odor, Poeira"</formula1>
    </dataValidation>
    <dataValidation type="list" allowBlank="1" showInputMessage="1" showErrorMessage="1" sqref="I41:I42" xr:uid="{00000000-0002-0000-0300-000008000000}">
      <formula1>"SELECIONAR,Sim,Não"</formula1>
    </dataValidation>
    <dataValidation type="decimal" operator="greaterThan" allowBlank="1" showInputMessage="1" showErrorMessage="1" sqref="P41:P42 S36:S40" xr:uid="{00000000-0002-0000-0300-00000A000000}">
      <formula1>0</formula1>
    </dataValidation>
    <dataValidation type="decimal" operator="greaterThanOrEqual" allowBlank="1" showInputMessage="1" showErrorMessage="1" sqref="Q36:Q40" xr:uid="{00000000-0002-0000-0300-00000B000000}">
      <formula1>0</formula1>
    </dataValidation>
    <dataValidation type="list" allowBlank="1" showInputMessage="1" showErrorMessage="1" sqref="M65:N72" xr:uid="{00000000-0002-0000-0300-00000D000000}">
      <formula1>"&lt;Selecionar&gt;, Resolvido, Pendente"</formula1>
    </dataValidation>
  </dataValidations>
  <hyperlinks>
    <hyperlink ref="B2" location="Atividade!A1" display="&lt; Voltar ao ínicio" xr:uid="{00000000-0004-0000-0300-000000000000}"/>
    <hyperlink ref="B23:F23" location="TópicoCG1" display="Equipamentos com dispensa de monitorização" xr:uid="{00000000-0004-0000-0300-000001000000}"/>
    <hyperlink ref="B24:F24" location="TópicoCG2" display="Acidentes ou incidentes" xr:uid="{00000000-0004-0000-0300-000002000000}"/>
    <hyperlink ref="B25:F25" location="TópicoCG3" display="Número e a natureza de queixas e ou reclamações recebidas." xr:uid="{00000000-0004-0000-0300-000003000000}"/>
    <hyperlink ref="B26:F26" location="Produção" display="Capacidade autorizada e efetivada" xr:uid="{00000000-0004-0000-0300-000004000000}"/>
    <hyperlink ref="B27:F27" location="Outras" display="Sistematização de informação relativa a outras condições/ condições especificas de atividades para atividades" xr:uid="{00000000-0004-0000-0300-000005000000}"/>
  </hyperlinks>
  <pageMargins left="0.25" right="0.25" top="0.75" bottom="0.75" header="0.3" footer="0.3"/>
  <pageSetup paperSize="9" scale="50" fitToHeight="0" orientation="landscape"/>
  <rowBreaks count="2" manualBreakCount="2">
    <brk id="59" max="19" man="1"/>
    <brk id="113" max="19" man="1"/>
  </rowBreaks>
  <drawing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00000000-0002-0000-0300-000003000000}">
          <x14:formula1>
            <xm:f>'file:///\\SRVAPADFS02\areapartilhada\DGLA\DEI\#Verif.PCIP-RAA-DGLA.DEI.00044.2017\##RAA%20unico\[#Modelo%20RAA_v7_em%20construção.xlsx]Suporte'!#REF!</xm:f>
          </x14:formula1>
          <xm:sqref>D95</xm:sqref>
        </x14:dataValidation>
        <x14:dataValidation type="list" allowBlank="1" showInputMessage="1" showErrorMessage="1" xr:uid="{00000000-0002-0000-0300-000004000000}">
          <x14:formula1>
            <xm:f>Suporte!$J$5:$J$21</xm:f>
          </x14:formula1>
          <xm:sqref>B65:B70</xm:sqref>
        </x14:dataValidation>
        <x14:dataValidation type="list" allowBlank="1" showInputMessage="1" showErrorMessage="1" xr:uid="{00000000-0002-0000-0300-000005000000}">
          <x14:formula1>
            <xm:f>Suporte!$Y$6:$Y$95</xm:f>
          </x14:formula1>
          <xm:sqref>B82:B91</xm:sqref>
        </x14:dataValidation>
        <x14:dataValidation type="list" allowBlank="1" showInputMessage="1" showErrorMessage="1" xr:uid="{00000000-0002-0000-0300-000009000000}">
          <x14:formula1>
            <xm:f>Suporte!$I$5:$I$38</xm:f>
          </x14:formula1>
          <xm:sqref>O41:O42 P36:P40</xm:sqref>
        </x14:dataValidation>
        <x14:dataValidation type="list" allowBlank="1" showInputMessage="1" showErrorMessage="1" xr:uid="{00000000-0002-0000-0300-00000C000000}">
          <x14:formula1>
            <xm:f>Suporte!$E$6:$E$36</xm:f>
          </x14:formula1>
          <xm:sqref>Q41:Q42 R36:R40</xm:sqref>
        </x14:dataValidation>
        <x14:dataValidation type="list" allowBlank="1" showInputMessage="1" showErrorMessage="1" xr:uid="{00000000-0002-0000-0300-00000E000000}">
          <x14:formula1>
            <xm:f>Suporte!$R$19:$R$21</xm:f>
          </x14:formula1>
          <xm:sqref>I50:K55</xm:sqref>
        </x14:dataValidation>
      </x14:dataValidation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H336"/>
  <sheetViews>
    <sheetView workbookViewId="0">
      <selection activeCell="C4" sqref="C4"/>
    </sheetView>
  </sheetViews>
  <sheetFormatPr defaultColWidth="9" defaultRowHeight="15"/>
  <cols>
    <col min="1" max="1" width="41.75" customWidth="1"/>
    <col min="2" max="2" width="33.875" customWidth="1"/>
    <col min="3" max="3" width="16.5" customWidth="1"/>
    <col min="4" max="4" width="38.625" customWidth="1"/>
    <col min="6" max="6" width="4.125" customWidth="1"/>
    <col min="7" max="7" width="11.625" customWidth="1"/>
    <col min="8" max="8" width="7.75" customWidth="1"/>
    <col min="257" max="257" width="41.75" customWidth="1"/>
    <col min="258" max="258" width="33.875" customWidth="1"/>
    <col min="259" max="259" width="16.5" customWidth="1"/>
    <col min="260" max="260" width="38.625" customWidth="1"/>
    <col min="262" max="262" width="4.125" customWidth="1"/>
    <col min="263" max="263" width="11.625" customWidth="1"/>
    <col min="264" max="264" width="7.75" customWidth="1"/>
    <col min="513" max="513" width="41.75" customWidth="1"/>
    <col min="514" max="514" width="33.875" customWidth="1"/>
    <col min="515" max="515" width="16.5" customWidth="1"/>
    <col min="516" max="516" width="38.625" customWidth="1"/>
    <col min="518" max="518" width="4.125" customWidth="1"/>
    <col min="519" max="519" width="11.625" customWidth="1"/>
    <col min="520" max="520" width="7.75" customWidth="1"/>
    <col min="769" max="769" width="41.75" customWidth="1"/>
    <col min="770" max="770" width="33.875" customWidth="1"/>
    <col min="771" max="771" width="16.5" customWidth="1"/>
    <col min="772" max="772" width="38.625" customWidth="1"/>
    <col min="774" max="774" width="4.125" customWidth="1"/>
    <col min="775" max="775" width="11.625" customWidth="1"/>
    <col min="776" max="776" width="7.75" customWidth="1"/>
    <col min="1025" max="1025" width="41.75" customWidth="1"/>
    <col min="1026" max="1026" width="33.875" customWidth="1"/>
    <col min="1027" max="1027" width="16.5" customWidth="1"/>
    <col min="1028" max="1028" width="38.625" customWidth="1"/>
    <col min="1030" max="1030" width="4.125" customWidth="1"/>
    <col min="1031" max="1031" width="11.625" customWidth="1"/>
    <col min="1032" max="1032" width="7.75" customWidth="1"/>
    <col min="1281" max="1281" width="41.75" customWidth="1"/>
    <col min="1282" max="1282" width="33.875" customWidth="1"/>
    <col min="1283" max="1283" width="16.5" customWidth="1"/>
    <col min="1284" max="1284" width="38.625" customWidth="1"/>
    <col min="1286" max="1286" width="4.125" customWidth="1"/>
    <col min="1287" max="1287" width="11.625" customWidth="1"/>
    <col min="1288" max="1288" width="7.75" customWidth="1"/>
    <col min="1537" max="1537" width="41.75" customWidth="1"/>
    <col min="1538" max="1538" width="33.875" customWidth="1"/>
    <col min="1539" max="1539" width="16.5" customWidth="1"/>
    <col min="1540" max="1540" width="38.625" customWidth="1"/>
    <col min="1542" max="1542" width="4.125" customWidth="1"/>
    <col min="1543" max="1543" width="11.625" customWidth="1"/>
    <col min="1544" max="1544" width="7.75" customWidth="1"/>
    <col min="1793" max="1793" width="41.75" customWidth="1"/>
    <col min="1794" max="1794" width="33.875" customWidth="1"/>
    <col min="1795" max="1795" width="16.5" customWidth="1"/>
    <col min="1796" max="1796" width="38.625" customWidth="1"/>
    <col min="1798" max="1798" width="4.125" customWidth="1"/>
    <col min="1799" max="1799" width="11.625" customWidth="1"/>
    <col min="1800" max="1800" width="7.75" customWidth="1"/>
    <col min="2049" max="2049" width="41.75" customWidth="1"/>
    <col min="2050" max="2050" width="33.875" customWidth="1"/>
    <col min="2051" max="2051" width="16.5" customWidth="1"/>
    <col min="2052" max="2052" width="38.625" customWidth="1"/>
    <col min="2054" max="2054" width="4.125" customWidth="1"/>
    <col min="2055" max="2055" width="11.625" customWidth="1"/>
    <col min="2056" max="2056" width="7.75" customWidth="1"/>
    <col min="2305" max="2305" width="41.75" customWidth="1"/>
    <col min="2306" max="2306" width="33.875" customWidth="1"/>
    <col min="2307" max="2307" width="16.5" customWidth="1"/>
    <col min="2308" max="2308" width="38.625" customWidth="1"/>
    <col min="2310" max="2310" width="4.125" customWidth="1"/>
    <col min="2311" max="2311" width="11.625" customWidth="1"/>
    <col min="2312" max="2312" width="7.75" customWidth="1"/>
    <col min="2561" max="2561" width="41.75" customWidth="1"/>
    <col min="2562" max="2562" width="33.875" customWidth="1"/>
    <col min="2563" max="2563" width="16.5" customWidth="1"/>
    <col min="2564" max="2564" width="38.625" customWidth="1"/>
    <col min="2566" max="2566" width="4.125" customWidth="1"/>
    <col min="2567" max="2567" width="11.625" customWidth="1"/>
    <col min="2568" max="2568" width="7.75" customWidth="1"/>
    <col min="2817" max="2817" width="41.75" customWidth="1"/>
    <col min="2818" max="2818" width="33.875" customWidth="1"/>
    <col min="2819" max="2819" width="16.5" customWidth="1"/>
    <col min="2820" max="2820" width="38.625" customWidth="1"/>
    <col min="2822" max="2822" width="4.125" customWidth="1"/>
    <col min="2823" max="2823" width="11.625" customWidth="1"/>
    <col min="2824" max="2824" width="7.75" customWidth="1"/>
    <col min="3073" max="3073" width="41.75" customWidth="1"/>
    <col min="3074" max="3074" width="33.875" customWidth="1"/>
    <col min="3075" max="3075" width="16.5" customWidth="1"/>
    <col min="3076" max="3076" width="38.625" customWidth="1"/>
    <col min="3078" max="3078" width="4.125" customWidth="1"/>
    <col min="3079" max="3079" width="11.625" customWidth="1"/>
    <col min="3080" max="3080" width="7.75" customWidth="1"/>
    <col min="3329" max="3329" width="41.75" customWidth="1"/>
    <col min="3330" max="3330" width="33.875" customWidth="1"/>
    <col min="3331" max="3331" width="16.5" customWidth="1"/>
    <col min="3332" max="3332" width="38.625" customWidth="1"/>
    <col min="3334" max="3334" width="4.125" customWidth="1"/>
    <col min="3335" max="3335" width="11.625" customWidth="1"/>
    <col min="3336" max="3336" width="7.75" customWidth="1"/>
    <col min="3585" max="3585" width="41.75" customWidth="1"/>
    <col min="3586" max="3586" width="33.875" customWidth="1"/>
    <col min="3587" max="3587" width="16.5" customWidth="1"/>
    <col min="3588" max="3588" width="38.625" customWidth="1"/>
    <col min="3590" max="3590" width="4.125" customWidth="1"/>
    <col min="3591" max="3591" width="11.625" customWidth="1"/>
    <col min="3592" max="3592" width="7.75" customWidth="1"/>
    <col min="3841" max="3841" width="41.75" customWidth="1"/>
    <col min="3842" max="3842" width="33.875" customWidth="1"/>
    <col min="3843" max="3843" width="16.5" customWidth="1"/>
    <col min="3844" max="3844" width="38.625" customWidth="1"/>
    <col min="3846" max="3846" width="4.125" customWidth="1"/>
    <col min="3847" max="3847" width="11.625" customWidth="1"/>
    <col min="3848" max="3848" width="7.75" customWidth="1"/>
    <col min="4097" max="4097" width="41.75" customWidth="1"/>
    <col min="4098" max="4098" width="33.875" customWidth="1"/>
    <col min="4099" max="4099" width="16.5" customWidth="1"/>
    <col min="4100" max="4100" width="38.625" customWidth="1"/>
    <col min="4102" max="4102" width="4.125" customWidth="1"/>
    <col min="4103" max="4103" width="11.625" customWidth="1"/>
    <col min="4104" max="4104" width="7.75" customWidth="1"/>
    <col min="4353" max="4353" width="41.75" customWidth="1"/>
    <col min="4354" max="4354" width="33.875" customWidth="1"/>
    <col min="4355" max="4355" width="16.5" customWidth="1"/>
    <col min="4356" max="4356" width="38.625" customWidth="1"/>
    <col min="4358" max="4358" width="4.125" customWidth="1"/>
    <col min="4359" max="4359" width="11.625" customWidth="1"/>
    <col min="4360" max="4360" width="7.75" customWidth="1"/>
    <col min="4609" max="4609" width="41.75" customWidth="1"/>
    <col min="4610" max="4610" width="33.875" customWidth="1"/>
    <col min="4611" max="4611" width="16.5" customWidth="1"/>
    <col min="4612" max="4612" width="38.625" customWidth="1"/>
    <col min="4614" max="4614" width="4.125" customWidth="1"/>
    <col min="4615" max="4615" width="11.625" customWidth="1"/>
    <col min="4616" max="4616" width="7.75" customWidth="1"/>
    <col min="4865" max="4865" width="41.75" customWidth="1"/>
    <col min="4866" max="4866" width="33.875" customWidth="1"/>
    <col min="4867" max="4867" width="16.5" customWidth="1"/>
    <col min="4868" max="4868" width="38.625" customWidth="1"/>
    <col min="4870" max="4870" width="4.125" customWidth="1"/>
    <col min="4871" max="4871" width="11.625" customWidth="1"/>
    <col min="4872" max="4872" width="7.75" customWidth="1"/>
    <col min="5121" max="5121" width="41.75" customWidth="1"/>
    <col min="5122" max="5122" width="33.875" customWidth="1"/>
    <col min="5123" max="5123" width="16.5" customWidth="1"/>
    <col min="5124" max="5124" width="38.625" customWidth="1"/>
    <col min="5126" max="5126" width="4.125" customWidth="1"/>
    <col min="5127" max="5127" width="11.625" customWidth="1"/>
    <col min="5128" max="5128" width="7.75" customWidth="1"/>
    <col min="5377" max="5377" width="41.75" customWidth="1"/>
    <col min="5378" max="5378" width="33.875" customWidth="1"/>
    <col min="5379" max="5379" width="16.5" customWidth="1"/>
    <col min="5380" max="5380" width="38.625" customWidth="1"/>
    <col min="5382" max="5382" width="4.125" customWidth="1"/>
    <col min="5383" max="5383" width="11.625" customWidth="1"/>
    <col min="5384" max="5384" width="7.75" customWidth="1"/>
    <col min="5633" max="5633" width="41.75" customWidth="1"/>
    <col min="5634" max="5634" width="33.875" customWidth="1"/>
    <col min="5635" max="5635" width="16.5" customWidth="1"/>
    <col min="5636" max="5636" width="38.625" customWidth="1"/>
    <col min="5638" max="5638" width="4.125" customWidth="1"/>
    <col min="5639" max="5639" width="11.625" customWidth="1"/>
    <col min="5640" max="5640" width="7.75" customWidth="1"/>
    <col min="5889" max="5889" width="41.75" customWidth="1"/>
    <col min="5890" max="5890" width="33.875" customWidth="1"/>
    <col min="5891" max="5891" width="16.5" customWidth="1"/>
    <col min="5892" max="5892" width="38.625" customWidth="1"/>
    <col min="5894" max="5894" width="4.125" customWidth="1"/>
    <col min="5895" max="5895" width="11.625" customWidth="1"/>
    <col min="5896" max="5896" width="7.75" customWidth="1"/>
    <col min="6145" max="6145" width="41.75" customWidth="1"/>
    <col min="6146" max="6146" width="33.875" customWidth="1"/>
    <col min="6147" max="6147" width="16.5" customWidth="1"/>
    <col min="6148" max="6148" width="38.625" customWidth="1"/>
    <col min="6150" max="6150" width="4.125" customWidth="1"/>
    <col min="6151" max="6151" width="11.625" customWidth="1"/>
    <col min="6152" max="6152" width="7.75" customWidth="1"/>
    <col min="6401" max="6401" width="41.75" customWidth="1"/>
    <col min="6402" max="6402" width="33.875" customWidth="1"/>
    <col min="6403" max="6403" width="16.5" customWidth="1"/>
    <col min="6404" max="6404" width="38.625" customWidth="1"/>
    <col min="6406" max="6406" width="4.125" customWidth="1"/>
    <col min="6407" max="6407" width="11.625" customWidth="1"/>
    <col min="6408" max="6408" width="7.75" customWidth="1"/>
    <col min="6657" max="6657" width="41.75" customWidth="1"/>
    <col min="6658" max="6658" width="33.875" customWidth="1"/>
    <col min="6659" max="6659" width="16.5" customWidth="1"/>
    <col min="6660" max="6660" width="38.625" customWidth="1"/>
    <col min="6662" max="6662" width="4.125" customWidth="1"/>
    <col min="6663" max="6663" width="11.625" customWidth="1"/>
    <col min="6664" max="6664" width="7.75" customWidth="1"/>
    <col min="6913" max="6913" width="41.75" customWidth="1"/>
    <col min="6914" max="6914" width="33.875" customWidth="1"/>
    <col min="6915" max="6915" width="16.5" customWidth="1"/>
    <col min="6916" max="6916" width="38.625" customWidth="1"/>
    <col min="6918" max="6918" width="4.125" customWidth="1"/>
    <col min="6919" max="6919" width="11.625" customWidth="1"/>
    <col min="6920" max="6920" width="7.75" customWidth="1"/>
    <col min="7169" max="7169" width="41.75" customWidth="1"/>
    <col min="7170" max="7170" width="33.875" customWidth="1"/>
    <col min="7171" max="7171" width="16.5" customWidth="1"/>
    <col min="7172" max="7172" width="38.625" customWidth="1"/>
    <col min="7174" max="7174" width="4.125" customWidth="1"/>
    <col min="7175" max="7175" width="11.625" customWidth="1"/>
    <col min="7176" max="7176" width="7.75" customWidth="1"/>
    <col min="7425" max="7425" width="41.75" customWidth="1"/>
    <col min="7426" max="7426" width="33.875" customWidth="1"/>
    <col min="7427" max="7427" width="16.5" customWidth="1"/>
    <col min="7428" max="7428" width="38.625" customWidth="1"/>
    <col min="7430" max="7430" width="4.125" customWidth="1"/>
    <col min="7431" max="7431" width="11.625" customWidth="1"/>
    <col min="7432" max="7432" width="7.75" customWidth="1"/>
    <col min="7681" max="7681" width="41.75" customWidth="1"/>
    <col min="7682" max="7682" width="33.875" customWidth="1"/>
    <col min="7683" max="7683" width="16.5" customWidth="1"/>
    <col min="7684" max="7684" width="38.625" customWidth="1"/>
    <col min="7686" max="7686" width="4.125" customWidth="1"/>
    <col min="7687" max="7687" width="11.625" customWidth="1"/>
    <col min="7688" max="7688" width="7.75" customWidth="1"/>
    <col min="7937" max="7937" width="41.75" customWidth="1"/>
    <col min="7938" max="7938" width="33.875" customWidth="1"/>
    <col min="7939" max="7939" width="16.5" customWidth="1"/>
    <col min="7940" max="7940" width="38.625" customWidth="1"/>
    <col min="7942" max="7942" width="4.125" customWidth="1"/>
    <col min="7943" max="7943" width="11.625" customWidth="1"/>
    <col min="7944" max="7944" width="7.75" customWidth="1"/>
    <col min="8193" max="8193" width="41.75" customWidth="1"/>
    <col min="8194" max="8194" width="33.875" customWidth="1"/>
    <col min="8195" max="8195" width="16.5" customWidth="1"/>
    <col min="8196" max="8196" width="38.625" customWidth="1"/>
    <col min="8198" max="8198" width="4.125" customWidth="1"/>
    <col min="8199" max="8199" width="11.625" customWidth="1"/>
    <col min="8200" max="8200" width="7.75" customWidth="1"/>
    <col min="8449" max="8449" width="41.75" customWidth="1"/>
    <col min="8450" max="8450" width="33.875" customWidth="1"/>
    <col min="8451" max="8451" width="16.5" customWidth="1"/>
    <col min="8452" max="8452" width="38.625" customWidth="1"/>
    <col min="8454" max="8454" width="4.125" customWidth="1"/>
    <col min="8455" max="8455" width="11.625" customWidth="1"/>
    <col min="8456" max="8456" width="7.75" customWidth="1"/>
    <col min="8705" max="8705" width="41.75" customWidth="1"/>
    <col min="8706" max="8706" width="33.875" customWidth="1"/>
    <col min="8707" max="8707" width="16.5" customWidth="1"/>
    <col min="8708" max="8708" width="38.625" customWidth="1"/>
    <col min="8710" max="8710" width="4.125" customWidth="1"/>
    <col min="8711" max="8711" width="11.625" customWidth="1"/>
    <col min="8712" max="8712" width="7.75" customWidth="1"/>
    <col min="8961" max="8961" width="41.75" customWidth="1"/>
    <col min="8962" max="8962" width="33.875" customWidth="1"/>
    <col min="8963" max="8963" width="16.5" customWidth="1"/>
    <col min="8964" max="8964" width="38.625" customWidth="1"/>
    <col min="8966" max="8966" width="4.125" customWidth="1"/>
    <col min="8967" max="8967" width="11.625" customWidth="1"/>
    <col min="8968" max="8968" width="7.75" customWidth="1"/>
    <col min="9217" max="9217" width="41.75" customWidth="1"/>
    <col min="9218" max="9218" width="33.875" customWidth="1"/>
    <col min="9219" max="9219" width="16.5" customWidth="1"/>
    <col min="9220" max="9220" width="38.625" customWidth="1"/>
    <col min="9222" max="9222" width="4.125" customWidth="1"/>
    <col min="9223" max="9223" width="11.625" customWidth="1"/>
    <col min="9224" max="9224" width="7.75" customWidth="1"/>
    <col min="9473" max="9473" width="41.75" customWidth="1"/>
    <col min="9474" max="9474" width="33.875" customWidth="1"/>
    <col min="9475" max="9475" width="16.5" customWidth="1"/>
    <col min="9476" max="9476" width="38.625" customWidth="1"/>
    <col min="9478" max="9478" width="4.125" customWidth="1"/>
    <col min="9479" max="9479" width="11.625" customWidth="1"/>
    <col min="9480" max="9480" width="7.75" customWidth="1"/>
    <col min="9729" max="9729" width="41.75" customWidth="1"/>
    <col min="9730" max="9730" width="33.875" customWidth="1"/>
    <col min="9731" max="9731" width="16.5" customWidth="1"/>
    <col min="9732" max="9732" width="38.625" customWidth="1"/>
    <col min="9734" max="9734" width="4.125" customWidth="1"/>
    <col min="9735" max="9735" width="11.625" customWidth="1"/>
    <col min="9736" max="9736" width="7.75" customWidth="1"/>
    <col min="9985" max="9985" width="41.75" customWidth="1"/>
    <col min="9986" max="9986" width="33.875" customWidth="1"/>
    <col min="9987" max="9987" width="16.5" customWidth="1"/>
    <col min="9988" max="9988" width="38.625" customWidth="1"/>
    <col min="9990" max="9990" width="4.125" customWidth="1"/>
    <col min="9991" max="9991" width="11.625" customWidth="1"/>
    <col min="9992" max="9992" width="7.75" customWidth="1"/>
    <col min="10241" max="10241" width="41.75" customWidth="1"/>
    <col min="10242" max="10242" width="33.875" customWidth="1"/>
    <col min="10243" max="10243" width="16.5" customWidth="1"/>
    <col min="10244" max="10244" width="38.625" customWidth="1"/>
    <col min="10246" max="10246" width="4.125" customWidth="1"/>
    <col min="10247" max="10247" width="11.625" customWidth="1"/>
    <col min="10248" max="10248" width="7.75" customWidth="1"/>
    <col min="10497" max="10497" width="41.75" customWidth="1"/>
    <col min="10498" max="10498" width="33.875" customWidth="1"/>
    <col min="10499" max="10499" width="16.5" customWidth="1"/>
    <col min="10500" max="10500" width="38.625" customWidth="1"/>
    <col min="10502" max="10502" width="4.125" customWidth="1"/>
    <col min="10503" max="10503" width="11.625" customWidth="1"/>
    <col min="10504" max="10504" width="7.75" customWidth="1"/>
    <col min="10753" max="10753" width="41.75" customWidth="1"/>
    <col min="10754" max="10754" width="33.875" customWidth="1"/>
    <col min="10755" max="10755" width="16.5" customWidth="1"/>
    <col min="10756" max="10756" width="38.625" customWidth="1"/>
    <col min="10758" max="10758" width="4.125" customWidth="1"/>
    <col min="10759" max="10759" width="11.625" customWidth="1"/>
    <col min="10760" max="10760" width="7.75" customWidth="1"/>
    <col min="11009" max="11009" width="41.75" customWidth="1"/>
    <col min="11010" max="11010" width="33.875" customWidth="1"/>
    <col min="11011" max="11011" width="16.5" customWidth="1"/>
    <col min="11012" max="11012" width="38.625" customWidth="1"/>
    <col min="11014" max="11014" width="4.125" customWidth="1"/>
    <col min="11015" max="11015" width="11.625" customWidth="1"/>
    <col min="11016" max="11016" width="7.75" customWidth="1"/>
    <col min="11265" max="11265" width="41.75" customWidth="1"/>
    <col min="11266" max="11266" width="33.875" customWidth="1"/>
    <col min="11267" max="11267" width="16.5" customWidth="1"/>
    <col min="11268" max="11268" width="38.625" customWidth="1"/>
    <col min="11270" max="11270" width="4.125" customWidth="1"/>
    <col min="11271" max="11271" width="11.625" customWidth="1"/>
    <col min="11272" max="11272" width="7.75" customWidth="1"/>
    <col min="11521" max="11521" width="41.75" customWidth="1"/>
    <col min="11522" max="11522" width="33.875" customWidth="1"/>
    <col min="11523" max="11523" width="16.5" customWidth="1"/>
    <col min="11524" max="11524" width="38.625" customWidth="1"/>
    <col min="11526" max="11526" width="4.125" customWidth="1"/>
    <col min="11527" max="11527" width="11.625" customWidth="1"/>
    <col min="11528" max="11528" width="7.75" customWidth="1"/>
    <col min="11777" max="11777" width="41.75" customWidth="1"/>
    <col min="11778" max="11778" width="33.875" customWidth="1"/>
    <col min="11779" max="11779" width="16.5" customWidth="1"/>
    <col min="11780" max="11780" width="38.625" customWidth="1"/>
    <col min="11782" max="11782" width="4.125" customWidth="1"/>
    <col min="11783" max="11783" width="11.625" customWidth="1"/>
    <col min="11784" max="11784" width="7.75" customWidth="1"/>
    <col min="12033" max="12033" width="41.75" customWidth="1"/>
    <col min="12034" max="12034" width="33.875" customWidth="1"/>
    <col min="12035" max="12035" width="16.5" customWidth="1"/>
    <col min="12036" max="12036" width="38.625" customWidth="1"/>
    <col min="12038" max="12038" width="4.125" customWidth="1"/>
    <col min="12039" max="12039" width="11.625" customWidth="1"/>
    <col min="12040" max="12040" width="7.75" customWidth="1"/>
    <col min="12289" max="12289" width="41.75" customWidth="1"/>
    <col min="12290" max="12290" width="33.875" customWidth="1"/>
    <col min="12291" max="12291" width="16.5" customWidth="1"/>
    <col min="12292" max="12292" width="38.625" customWidth="1"/>
    <col min="12294" max="12294" width="4.125" customWidth="1"/>
    <col min="12295" max="12295" width="11.625" customWidth="1"/>
    <col min="12296" max="12296" width="7.75" customWidth="1"/>
    <col min="12545" max="12545" width="41.75" customWidth="1"/>
    <col min="12546" max="12546" width="33.875" customWidth="1"/>
    <col min="12547" max="12547" width="16.5" customWidth="1"/>
    <col min="12548" max="12548" width="38.625" customWidth="1"/>
    <col min="12550" max="12550" width="4.125" customWidth="1"/>
    <col min="12551" max="12551" width="11.625" customWidth="1"/>
    <col min="12552" max="12552" width="7.75" customWidth="1"/>
    <col min="12801" max="12801" width="41.75" customWidth="1"/>
    <col min="12802" max="12802" width="33.875" customWidth="1"/>
    <col min="12803" max="12803" width="16.5" customWidth="1"/>
    <col min="12804" max="12804" width="38.625" customWidth="1"/>
    <col min="12806" max="12806" width="4.125" customWidth="1"/>
    <col min="12807" max="12807" width="11.625" customWidth="1"/>
    <col min="12808" max="12808" width="7.75" customWidth="1"/>
    <col min="13057" max="13057" width="41.75" customWidth="1"/>
    <col min="13058" max="13058" width="33.875" customWidth="1"/>
    <col min="13059" max="13059" width="16.5" customWidth="1"/>
    <col min="13060" max="13060" width="38.625" customWidth="1"/>
    <col min="13062" max="13062" width="4.125" customWidth="1"/>
    <col min="13063" max="13063" width="11.625" customWidth="1"/>
    <col min="13064" max="13064" width="7.75" customWidth="1"/>
    <col min="13313" max="13313" width="41.75" customWidth="1"/>
    <col min="13314" max="13314" width="33.875" customWidth="1"/>
    <col min="13315" max="13315" width="16.5" customWidth="1"/>
    <col min="13316" max="13316" width="38.625" customWidth="1"/>
    <col min="13318" max="13318" width="4.125" customWidth="1"/>
    <col min="13319" max="13319" width="11.625" customWidth="1"/>
    <col min="13320" max="13320" width="7.75" customWidth="1"/>
    <col min="13569" max="13569" width="41.75" customWidth="1"/>
    <col min="13570" max="13570" width="33.875" customWidth="1"/>
    <col min="13571" max="13571" width="16.5" customWidth="1"/>
    <col min="13572" max="13572" width="38.625" customWidth="1"/>
    <col min="13574" max="13574" width="4.125" customWidth="1"/>
    <col min="13575" max="13575" width="11.625" customWidth="1"/>
    <col min="13576" max="13576" width="7.75" customWidth="1"/>
    <col min="13825" max="13825" width="41.75" customWidth="1"/>
    <col min="13826" max="13826" width="33.875" customWidth="1"/>
    <col min="13827" max="13827" width="16.5" customWidth="1"/>
    <col min="13828" max="13828" width="38.625" customWidth="1"/>
    <col min="13830" max="13830" width="4.125" customWidth="1"/>
    <col min="13831" max="13831" width="11.625" customWidth="1"/>
    <col min="13832" max="13832" width="7.75" customWidth="1"/>
    <col min="14081" max="14081" width="41.75" customWidth="1"/>
    <col min="14082" max="14082" width="33.875" customWidth="1"/>
    <col min="14083" max="14083" width="16.5" customWidth="1"/>
    <col min="14084" max="14084" width="38.625" customWidth="1"/>
    <col min="14086" max="14086" width="4.125" customWidth="1"/>
    <col min="14087" max="14087" width="11.625" customWidth="1"/>
    <col min="14088" max="14088" width="7.75" customWidth="1"/>
    <col min="14337" max="14337" width="41.75" customWidth="1"/>
    <col min="14338" max="14338" width="33.875" customWidth="1"/>
    <col min="14339" max="14339" width="16.5" customWidth="1"/>
    <col min="14340" max="14340" width="38.625" customWidth="1"/>
    <col min="14342" max="14342" width="4.125" customWidth="1"/>
    <col min="14343" max="14343" width="11.625" customWidth="1"/>
    <col min="14344" max="14344" width="7.75" customWidth="1"/>
    <col min="14593" max="14593" width="41.75" customWidth="1"/>
    <col min="14594" max="14594" width="33.875" customWidth="1"/>
    <col min="14595" max="14595" width="16.5" customWidth="1"/>
    <col min="14596" max="14596" width="38.625" customWidth="1"/>
    <col min="14598" max="14598" width="4.125" customWidth="1"/>
    <col min="14599" max="14599" width="11.625" customWidth="1"/>
    <col min="14600" max="14600" width="7.75" customWidth="1"/>
    <col min="14849" max="14849" width="41.75" customWidth="1"/>
    <col min="14850" max="14850" width="33.875" customWidth="1"/>
    <col min="14851" max="14851" width="16.5" customWidth="1"/>
    <col min="14852" max="14852" width="38.625" customWidth="1"/>
    <col min="14854" max="14854" width="4.125" customWidth="1"/>
    <col min="14855" max="14855" width="11.625" customWidth="1"/>
    <col min="14856" max="14856" width="7.75" customWidth="1"/>
    <col min="15105" max="15105" width="41.75" customWidth="1"/>
    <col min="15106" max="15106" width="33.875" customWidth="1"/>
    <col min="15107" max="15107" width="16.5" customWidth="1"/>
    <col min="15108" max="15108" width="38.625" customWidth="1"/>
    <col min="15110" max="15110" width="4.125" customWidth="1"/>
    <col min="15111" max="15111" width="11.625" customWidth="1"/>
    <col min="15112" max="15112" width="7.75" customWidth="1"/>
    <col min="15361" max="15361" width="41.75" customWidth="1"/>
    <col min="15362" max="15362" width="33.875" customWidth="1"/>
    <col min="15363" max="15363" width="16.5" customWidth="1"/>
    <col min="15364" max="15364" width="38.625" customWidth="1"/>
    <col min="15366" max="15366" width="4.125" customWidth="1"/>
    <col min="15367" max="15367" width="11.625" customWidth="1"/>
    <col min="15368" max="15368" width="7.75" customWidth="1"/>
    <col min="15617" max="15617" width="41.75" customWidth="1"/>
    <col min="15618" max="15618" width="33.875" customWidth="1"/>
    <col min="15619" max="15619" width="16.5" customWidth="1"/>
    <col min="15620" max="15620" width="38.625" customWidth="1"/>
    <col min="15622" max="15622" width="4.125" customWidth="1"/>
    <col min="15623" max="15623" width="11.625" customWidth="1"/>
    <col min="15624" max="15624" width="7.75" customWidth="1"/>
    <col min="15873" max="15873" width="41.75" customWidth="1"/>
    <col min="15874" max="15874" width="33.875" customWidth="1"/>
    <col min="15875" max="15875" width="16.5" customWidth="1"/>
    <col min="15876" max="15876" width="38.625" customWidth="1"/>
    <col min="15878" max="15878" width="4.125" customWidth="1"/>
    <col min="15879" max="15879" width="11.625" customWidth="1"/>
    <col min="15880" max="15880" width="7.75" customWidth="1"/>
    <col min="16129" max="16129" width="41.75" customWidth="1"/>
    <col min="16130" max="16130" width="33.875" customWidth="1"/>
    <col min="16131" max="16131" width="16.5" customWidth="1"/>
    <col min="16132" max="16132" width="38.625" customWidth="1"/>
    <col min="16134" max="16134" width="4.125" customWidth="1"/>
    <col min="16135" max="16135" width="11.625" customWidth="1"/>
    <col min="16136" max="16136" width="7.75" customWidth="1"/>
  </cols>
  <sheetData>
    <row r="1" spans="1:8">
      <c r="A1" s="470" t="s">
        <v>1771</v>
      </c>
      <c r="B1" s="470" t="s">
        <v>1772</v>
      </c>
      <c r="C1" s="470" t="s">
        <v>1773</v>
      </c>
      <c r="D1" s="470" t="s">
        <v>1774</v>
      </c>
      <c r="E1" s="470" t="s">
        <v>1775</v>
      </c>
      <c r="F1" s="470" t="s">
        <v>1776</v>
      </c>
      <c r="G1" s="470" t="s">
        <v>1777</v>
      </c>
      <c r="H1" s="470" t="s">
        <v>1778</v>
      </c>
    </row>
    <row r="2" spans="1:8">
      <c r="A2" s="470" t="s">
        <v>903</v>
      </c>
      <c r="B2" s="470" t="s">
        <v>1779</v>
      </c>
      <c r="C2" s="470" t="s">
        <v>1780</v>
      </c>
      <c r="D2" s="470" t="s">
        <v>1781</v>
      </c>
      <c r="E2" s="470" t="s">
        <v>1782</v>
      </c>
      <c r="F2" s="470" t="s">
        <v>1783</v>
      </c>
      <c r="G2" t="b">
        <v>1</v>
      </c>
      <c r="H2" s="470" t="s">
        <v>1784</v>
      </c>
    </row>
    <row r="3" spans="1:8">
      <c r="A3" s="470" t="s">
        <v>920</v>
      </c>
      <c r="B3" s="470" t="s">
        <v>1785</v>
      </c>
      <c r="C3" s="470" t="s">
        <v>1786</v>
      </c>
      <c r="D3" s="470" t="s">
        <v>1787</v>
      </c>
      <c r="E3" s="470" t="s">
        <v>1786</v>
      </c>
      <c r="F3" s="470" t="s">
        <v>1788</v>
      </c>
      <c r="G3" t="b">
        <v>1</v>
      </c>
      <c r="H3" s="470" t="s">
        <v>1789</v>
      </c>
    </row>
    <row r="4" spans="1:8">
      <c r="A4" s="470" t="s">
        <v>936</v>
      </c>
      <c r="B4" s="470" t="s">
        <v>1790</v>
      </c>
      <c r="C4" s="470" t="s">
        <v>1791</v>
      </c>
      <c r="D4" s="470" t="s">
        <v>1792</v>
      </c>
      <c r="E4" s="470" t="s">
        <v>1793</v>
      </c>
      <c r="F4" s="470" t="s">
        <v>1783</v>
      </c>
      <c r="G4" t="b">
        <v>1</v>
      </c>
      <c r="H4" s="470" t="s">
        <v>1794</v>
      </c>
    </row>
    <row r="5" spans="1:8">
      <c r="A5" s="470" t="s">
        <v>948</v>
      </c>
      <c r="B5" s="470" t="s">
        <v>1795</v>
      </c>
      <c r="C5" s="470" t="s">
        <v>1796</v>
      </c>
      <c r="D5" s="470" t="s">
        <v>1797</v>
      </c>
      <c r="E5" s="470" t="s">
        <v>1798</v>
      </c>
      <c r="F5" s="470" t="s">
        <v>1783</v>
      </c>
      <c r="G5" t="b">
        <v>1</v>
      </c>
      <c r="H5" s="470" t="s">
        <v>1799</v>
      </c>
    </row>
    <row r="6" spans="1:8">
      <c r="A6" s="470" t="s">
        <v>959</v>
      </c>
      <c r="B6" s="470" t="s">
        <v>1800</v>
      </c>
      <c r="C6" s="470" t="s">
        <v>1801</v>
      </c>
      <c r="D6" s="470" t="s">
        <v>1802</v>
      </c>
      <c r="E6" s="470" t="s">
        <v>1803</v>
      </c>
      <c r="F6" s="470" t="s">
        <v>1804</v>
      </c>
      <c r="G6" t="b">
        <v>1</v>
      </c>
      <c r="H6" s="470" t="s">
        <v>1805</v>
      </c>
    </row>
    <row r="7" spans="1:8">
      <c r="A7" s="470" t="s">
        <v>970</v>
      </c>
      <c r="B7" s="470" t="s">
        <v>1806</v>
      </c>
      <c r="C7" s="470" t="s">
        <v>1807</v>
      </c>
      <c r="D7" s="470" t="s">
        <v>1808</v>
      </c>
      <c r="E7" s="470" t="s">
        <v>1809</v>
      </c>
      <c r="F7" s="470" t="s">
        <v>1810</v>
      </c>
      <c r="G7" t="b">
        <v>1</v>
      </c>
      <c r="H7" s="470" t="s">
        <v>1811</v>
      </c>
    </row>
    <row r="8" spans="1:8">
      <c r="A8" s="470" t="s">
        <v>981</v>
      </c>
      <c r="B8" s="470" t="s">
        <v>1812</v>
      </c>
      <c r="C8" s="470" t="s">
        <v>1813</v>
      </c>
      <c r="D8" s="470" t="s">
        <v>1814</v>
      </c>
      <c r="E8" s="470" t="s">
        <v>1815</v>
      </c>
      <c r="F8" s="470" t="s">
        <v>1783</v>
      </c>
      <c r="G8" t="b">
        <v>1</v>
      </c>
      <c r="H8" s="470" t="s">
        <v>1816</v>
      </c>
    </row>
    <row r="9" spans="1:8">
      <c r="A9" s="470" t="s">
        <v>993</v>
      </c>
      <c r="B9" s="470" t="s">
        <v>1817</v>
      </c>
      <c r="C9" s="470" t="s">
        <v>1813</v>
      </c>
      <c r="D9" s="470" t="s">
        <v>1818</v>
      </c>
      <c r="E9" s="470" t="s">
        <v>1819</v>
      </c>
      <c r="F9" s="470" t="s">
        <v>1783</v>
      </c>
      <c r="G9" t="b">
        <v>1</v>
      </c>
      <c r="H9" s="470" t="s">
        <v>1820</v>
      </c>
    </row>
    <row r="10" spans="1:8">
      <c r="A10" s="470" t="s">
        <v>1001</v>
      </c>
      <c r="B10" s="470" t="s">
        <v>1821</v>
      </c>
      <c r="C10" s="470" t="s">
        <v>1822</v>
      </c>
      <c r="D10" s="470" t="s">
        <v>1823</v>
      </c>
      <c r="E10" s="470" t="s">
        <v>1824</v>
      </c>
      <c r="F10" s="470" t="s">
        <v>1783</v>
      </c>
      <c r="G10" t="b">
        <v>1</v>
      </c>
      <c r="H10" s="470" t="s">
        <v>1825</v>
      </c>
    </row>
    <row r="11" spans="1:8">
      <c r="A11" s="470" t="s">
        <v>1012</v>
      </c>
      <c r="B11" s="470" t="s">
        <v>1826</v>
      </c>
      <c r="C11" s="470" t="s">
        <v>1822</v>
      </c>
      <c r="D11" s="470" t="s">
        <v>1827</v>
      </c>
      <c r="E11" s="470" t="s">
        <v>1828</v>
      </c>
      <c r="F11" s="470" t="s">
        <v>1783</v>
      </c>
      <c r="G11" t="b">
        <v>1</v>
      </c>
      <c r="H11" s="470" t="s">
        <v>1829</v>
      </c>
    </row>
    <row r="12" spans="1:8">
      <c r="A12" s="470" t="s">
        <v>1023</v>
      </c>
      <c r="B12" s="470" t="s">
        <v>1830</v>
      </c>
      <c r="C12" s="470" t="s">
        <v>1831</v>
      </c>
      <c r="D12" s="470" t="s">
        <v>1832</v>
      </c>
      <c r="E12" s="470" t="s">
        <v>1833</v>
      </c>
      <c r="F12" s="470" t="s">
        <v>1783</v>
      </c>
      <c r="G12" t="b">
        <v>1</v>
      </c>
      <c r="H12" s="470" t="s">
        <v>1834</v>
      </c>
    </row>
    <row r="13" spans="1:8">
      <c r="A13" s="470" t="s">
        <v>1031</v>
      </c>
      <c r="B13" s="470" t="s">
        <v>1835</v>
      </c>
      <c r="C13" s="470" t="s">
        <v>1836</v>
      </c>
      <c r="D13" s="470" t="s">
        <v>1837</v>
      </c>
      <c r="E13" s="470" t="s">
        <v>1838</v>
      </c>
      <c r="F13" s="470" t="s">
        <v>1839</v>
      </c>
      <c r="G13" t="b">
        <v>1</v>
      </c>
      <c r="H13" s="470" t="s">
        <v>1840</v>
      </c>
    </row>
    <row r="14" spans="1:8">
      <c r="A14" s="470" t="s">
        <v>1041</v>
      </c>
      <c r="B14" s="470" t="s">
        <v>1841</v>
      </c>
      <c r="C14" s="470" t="s">
        <v>1842</v>
      </c>
      <c r="D14" s="470" t="s">
        <v>1843</v>
      </c>
      <c r="E14" s="470" t="s">
        <v>1844</v>
      </c>
      <c r="F14" s="470" t="s">
        <v>1783</v>
      </c>
      <c r="G14" t="b">
        <v>1</v>
      </c>
      <c r="H14" s="470" t="s">
        <v>1845</v>
      </c>
    </row>
    <row r="15" spans="1:8">
      <c r="A15" s="470" t="s">
        <v>1047</v>
      </c>
      <c r="B15" s="470" t="s">
        <v>1846</v>
      </c>
      <c r="C15" s="470" t="s">
        <v>1813</v>
      </c>
      <c r="D15" s="470" t="s">
        <v>1847</v>
      </c>
      <c r="E15" s="470" t="s">
        <v>1848</v>
      </c>
      <c r="F15" s="470" t="s">
        <v>1783</v>
      </c>
      <c r="G15" t="b">
        <v>1</v>
      </c>
      <c r="H15" s="470" t="s">
        <v>1849</v>
      </c>
    </row>
    <row r="16" spans="1:8">
      <c r="A16" s="470" t="s">
        <v>1055</v>
      </c>
      <c r="B16" s="470" t="s">
        <v>1850</v>
      </c>
      <c r="C16" s="470" t="s">
        <v>1813</v>
      </c>
      <c r="D16" s="470" t="s">
        <v>1851</v>
      </c>
      <c r="E16" s="470" t="s">
        <v>1852</v>
      </c>
      <c r="F16" s="470" t="s">
        <v>1783</v>
      </c>
      <c r="G16" t="b">
        <v>1</v>
      </c>
      <c r="H16" s="470" t="s">
        <v>1853</v>
      </c>
    </row>
    <row r="17" spans="1:8">
      <c r="A17" s="470" t="s">
        <v>1063</v>
      </c>
      <c r="B17" s="470" t="s">
        <v>1854</v>
      </c>
      <c r="C17">
        <v>7</v>
      </c>
      <c r="D17" s="470" t="s">
        <v>1855</v>
      </c>
      <c r="E17" s="470" t="s">
        <v>1856</v>
      </c>
      <c r="F17" s="470" t="s">
        <v>1783</v>
      </c>
      <c r="G17" t="b">
        <v>1</v>
      </c>
      <c r="H17" s="470" t="s">
        <v>1857</v>
      </c>
    </row>
    <row r="18" spans="1:8">
      <c r="A18" s="470" t="s">
        <v>1071</v>
      </c>
      <c r="B18" s="470" t="s">
        <v>1858</v>
      </c>
      <c r="C18" s="470" t="s">
        <v>1859</v>
      </c>
      <c r="D18" s="470" t="s">
        <v>1860</v>
      </c>
      <c r="E18" s="470" t="s">
        <v>1861</v>
      </c>
      <c r="F18" s="470" t="s">
        <v>1804</v>
      </c>
      <c r="G18" t="b">
        <v>1</v>
      </c>
      <c r="H18" s="470" t="s">
        <v>1862</v>
      </c>
    </row>
    <row r="19" spans="1:8">
      <c r="A19" s="470" t="s">
        <v>1078</v>
      </c>
      <c r="B19" s="470" t="s">
        <v>1863</v>
      </c>
      <c r="C19" s="470" t="s">
        <v>1864</v>
      </c>
      <c r="D19" s="470" t="s">
        <v>656</v>
      </c>
      <c r="E19" s="470" t="s">
        <v>1865</v>
      </c>
      <c r="F19" s="470" t="s">
        <v>1783</v>
      </c>
      <c r="G19" t="b">
        <v>1</v>
      </c>
      <c r="H19" s="470" t="s">
        <v>1866</v>
      </c>
    </row>
    <row r="20" spans="1:8">
      <c r="A20" s="470" t="s">
        <v>1085</v>
      </c>
      <c r="B20" s="470" t="s">
        <v>1867</v>
      </c>
      <c r="C20" s="470" t="s">
        <v>1786</v>
      </c>
      <c r="D20" s="470" t="s">
        <v>1868</v>
      </c>
      <c r="E20" s="470" t="s">
        <v>1786</v>
      </c>
      <c r="F20" s="470" t="s">
        <v>1869</v>
      </c>
      <c r="G20" t="b">
        <v>1</v>
      </c>
      <c r="H20" s="470" t="s">
        <v>1870</v>
      </c>
    </row>
    <row r="21" spans="1:8">
      <c r="A21" s="470" t="s">
        <v>1092</v>
      </c>
      <c r="B21" s="470" t="s">
        <v>1871</v>
      </c>
      <c r="C21" s="470" t="s">
        <v>1872</v>
      </c>
      <c r="D21" s="470" t="s">
        <v>1781</v>
      </c>
      <c r="E21" s="470" t="s">
        <v>1873</v>
      </c>
      <c r="F21" s="470" t="s">
        <v>1783</v>
      </c>
      <c r="G21" t="b">
        <v>1</v>
      </c>
      <c r="H21" s="470" t="s">
        <v>1874</v>
      </c>
    </row>
    <row r="22" spans="1:8">
      <c r="A22" s="470" t="s">
        <v>1099</v>
      </c>
      <c r="B22" s="470" t="s">
        <v>1875</v>
      </c>
      <c r="C22" s="470" t="s">
        <v>1822</v>
      </c>
      <c r="D22" s="470" t="s">
        <v>1876</v>
      </c>
      <c r="E22" s="470" t="s">
        <v>1877</v>
      </c>
      <c r="F22" s="470" t="s">
        <v>1783</v>
      </c>
      <c r="G22" t="b">
        <v>1</v>
      </c>
      <c r="H22" s="470" t="s">
        <v>1878</v>
      </c>
    </row>
    <row r="23" spans="1:8">
      <c r="A23" s="470" t="s">
        <v>1107</v>
      </c>
      <c r="B23" s="470" t="s">
        <v>1879</v>
      </c>
      <c r="C23" s="470" t="s">
        <v>1831</v>
      </c>
      <c r="D23" s="470" t="s">
        <v>1880</v>
      </c>
      <c r="E23" s="470" t="s">
        <v>1881</v>
      </c>
      <c r="F23" s="470" t="s">
        <v>1882</v>
      </c>
      <c r="G23" t="b">
        <v>1</v>
      </c>
      <c r="H23" s="470" t="s">
        <v>1883</v>
      </c>
    </row>
    <row r="24" spans="1:8">
      <c r="A24" s="470" t="s">
        <v>1114</v>
      </c>
      <c r="B24" s="470" t="s">
        <v>1884</v>
      </c>
      <c r="C24" s="470" t="s">
        <v>1885</v>
      </c>
      <c r="D24" s="470" t="s">
        <v>1886</v>
      </c>
      <c r="E24" s="470" t="s">
        <v>1786</v>
      </c>
      <c r="F24" s="470" t="s">
        <v>1783</v>
      </c>
      <c r="G24" t="b">
        <v>1</v>
      </c>
      <c r="H24" s="470" t="s">
        <v>1887</v>
      </c>
    </row>
    <row r="25" spans="1:8">
      <c r="A25" s="470" t="s">
        <v>1122</v>
      </c>
      <c r="B25" s="470" t="s">
        <v>1888</v>
      </c>
      <c r="C25" s="470" t="s">
        <v>1822</v>
      </c>
      <c r="D25" s="470" t="s">
        <v>1889</v>
      </c>
      <c r="E25" s="470" t="s">
        <v>1890</v>
      </c>
      <c r="F25" s="470" t="s">
        <v>1783</v>
      </c>
      <c r="G25" t="b">
        <v>1</v>
      </c>
      <c r="H25" s="470" t="s">
        <v>1891</v>
      </c>
    </row>
    <row r="26" spans="1:8">
      <c r="A26" s="470" t="s">
        <v>1129</v>
      </c>
      <c r="B26" s="470" t="s">
        <v>1892</v>
      </c>
      <c r="C26" s="470" t="s">
        <v>1893</v>
      </c>
      <c r="D26" s="470" t="s">
        <v>1894</v>
      </c>
      <c r="E26" s="470" t="s">
        <v>1895</v>
      </c>
      <c r="F26" s="470" t="s">
        <v>1788</v>
      </c>
      <c r="G26" t="b">
        <v>1</v>
      </c>
      <c r="H26" s="470" t="s">
        <v>1896</v>
      </c>
    </row>
    <row r="27" spans="1:8">
      <c r="A27" s="470" t="s">
        <v>1136</v>
      </c>
      <c r="B27" s="470" t="s">
        <v>1897</v>
      </c>
      <c r="C27">
        <v>23</v>
      </c>
      <c r="D27" s="470" t="s">
        <v>1898</v>
      </c>
      <c r="E27" s="470" t="s">
        <v>1899</v>
      </c>
      <c r="F27" s="470" t="s">
        <v>1810</v>
      </c>
      <c r="G27" t="b">
        <v>1</v>
      </c>
      <c r="H27" s="470" t="s">
        <v>1900</v>
      </c>
    </row>
    <row r="28" spans="1:8">
      <c r="A28" s="470" t="s">
        <v>1142</v>
      </c>
      <c r="B28" s="470" t="s">
        <v>1901</v>
      </c>
      <c r="C28" s="470" t="s">
        <v>1786</v>
      </c>
      <c r="D28" s="470" t="s">
        <v>1902</v>
      </c>
      <c r="E28" s="470" t="s">
        <v>1903</v>
      </c>
      <c r="F28" s="470" t="s">
        <v>1904</v>
      </c>
      <c r="G28" t="b">
        <v>1</v>
      </c>
      <c r="H28" s="470" t="s">
        <v>1905</v>
      </c>
    </row>
    <row r="29" spans="1:8">
      <c r="A29" s="470" t="s">
        <v>1148</v>
      </c>
      <c r="B29" s="470" t="s">
        <v>1906</v>
      </c>
      <c r="C29" s="470" t="s">
        <v>1907</v>
      </c>
      <c r="D29" s="470" t="s">
        <v>1908</v>
      </c>
      <c r="E29" s="470" t="s">
        <v>1909</v>
      </c>
      <c r="F29" s="470" t="s">
        <v>1810</v>
      </c>
      <c r="G29" t="b">
        <v>1</v>
      </c>
      <c r="H29" s="470" t="s">
        <v>1910</v>
      </c>
    </row>
    <row r="30" spans="1:8">
      <c r="A30" s="470" t="s">
        <v>1152</v>
      </c>
      <c r="B30" s="470" t="s">
        <v>1911</v>
      </c>
      <c r="C30" s="470" t="s">
        <v>1822</v>
      </c>
      <c r="D30" s="470" t="s">
        <v>1912</v>
      </c>
      <c r="E30" s="470" t="s">
        <v>1913</v>
      </c>
      <c r="F30" s="470" t="s">
        <v>1914</v>
      </c>
      <c r="G30" t="b">
        <v>1</v>
      </c>
      <c r="H30" s="470" t="s">
        <v>1915</v>
      </c>
    </row>
    <row r="31" spans="1:8">
      <c r="A31" s="470" t="s">
        <v>1155</v>
      </c>
      <c r="B31" s="470" t="s">
        <v>1916</v>
      </c>
      <c r="C31" s="470" t="s">
        <v>1917</v>
      </c>
      <c r="D31" s="470" t="s">
        <v>1918</v>
      </c>
      <c r="E31" s="470" t="s">
        <v>1919</v>
      </c>
      <c r="F31" s="470" t="s">
        <v>1783</v>
      </c>
      <c r="G31" t="b">
        <v>1</v>
      </c>
      <c r="H31" s="470" t="s">
        <v>1920</v>
      </c>
    </row>
    <row r="32" spans="1:8">
      <c r="A32" s="470" t="s">
        <v>1159</v>
      </c>
      <c r="B32" s="470" t="s">
        <v>1921</v>
      </c>
      <c r="C32" s="470" t="s">
        <v>1922</v>
      </c>
      <c r="D32" s="470" t="s">
        <v>1923</v>
      </c>
      <c r="E32" s="470" t="s">
        <v>1924</v>
      </c>
      <c r="F32" s="470" t="s">
        <v>1783</v>
      </c>
      <c r="G32" t="b">
        <v>1</v>
      </c>
      <c r="H32" s="470" t="s">
        <v>1925</v>
      </c>
    </row>
    <row r="33" spans="1:8">
      <c r="A33" s="470" t="s">
        <v>1164</v>
      </c>
      <c r="B33" s="470" t="s">
        <v>1926</v>
      </c>
      <c r="C33" s="470" t="s">
        <v>1927</v>
      </c>
      <c r="D33" s="470" t="s">
        <v>1928</v>
      </c>
      <c r="E33" s="470" t="s">
        <v>1929</v>
      </c>
      <c r="F33" s="470" t="s">
        <v>1930</v>
      </c>
      <c r="G33" t="b">
        <v>1</v>
      </c>
      <c r="H33" s="470" t="s">
        <v>1931</v>
      </c>
    </row>
    <row r="34" spans="1:8">
      <c r="A34" s="470" t="s">
        <v>1171</v>
      </c>
      <c r="B34" s="470" t="s">
        <v>1932</v>
      </c>
      <c r="C34" s="470" t="s">
        <v>1859</v>
      </c>
      <c r="D34" s="470" t="s">
        <v>1933</v>
      </c>
      <c r="E34" s="470" t="s">
        <v>1934</v>
      </c>
      <c r="F34" s="470" t="s">
        <v>1783</v>
      </c>
      <c r="G34" t="b">
        <v>1</v>
      </c>
      <c r="H34" s="470" t="s">
        <v>1935</v>
      </c>
    </row>
    <row r="35" spans="1:8">
      <c r="A35" s="470" t="s">
        <v>1175</v>
      </c>
      <c r="B35" s="470" t="s">
        <v>1936</v>
      </c>
      <c r="C35" s="470" t="s">
        <v>1937</v>
      </c>
      <c r="D35" s="470" t="s">
        <v>1938</v>
      </c>
      <c r="E35" s="470" t="s">
        <v>1939</v>
      </c>
      <c r="F35" s="470" t="s">
        <v>1940</v>
      </c>
      <c r="G35" t="b">
        <v>1</v>
      </c>
      <c r="H35" s="470" t="s">
        <v>1941</v>
      </c>
    </row>
    <row r="36" spans="1:8">
      <c r="A36" s="470" t="s">
        <v>1179</v>
      </c>
      <c r="B36" s="470" t="s">
        <v>1942</v>
      </c>
      <c r="C36" s="470" t="s">
        <v>1943</v>
      </c>
      <c r="D36" s="470" t="s">
        <v>1944</v>
      </c>
      <c r="E36" s="470" t="s">
        <v>1945</v>
      </c>
      <c r="F36" s="470" t="s">
        <v>1839</v>
      </c>
      <c r="G36" t="b">
        <v>1</v>
      </c>
      <c r="H36" s="470" t="s">
        <v>1946</v>
      </c>
    </row>
    <row r="37" spans="1:8">
      <c r="A37" s="470" t="s">
        <v>1183</v>
      </c>
      <c r="B37" s="470" t="s">
        <v>1947</v>
      </c>
      <c r="C37" s="470" t="s">
        <v>1948</v>
      </c>
      <c r="D37" s="470" t="s">
        <v>1949</v>
      </c>
      <c r="E37" s="470" t="s">
        <v>1950</v>
      </c>
      <c r="F37" s="470" t="s">
        <v>1783</v>
      </c>
      <c r="G37" t="b">
        <v>1</v>
      </c>
      <c r="H37" s="470" t="s">
        <v>1951</v>
      </c>
    </row>
    <row r="38" spans="1:8">
      <c r="A38" s="470" t="s">
        <v>1186</v>
      </c>
      <c r="B38" s="470" t="s">
        <v>1952</v>
      </c>
      <c r="C38" s="470" t="s">
        <v>1813</v>
      </c>
      <c r="D38" s="470" t="s">
        <v>1953</v>
      </c>
      <c r="E38" s="470" t="s">
        <v>1954</v>
      </c>
      <c r="F38" s="470" t="s">
        <v>1783</v>
      </c>
      <c r="G38" t="b">
        <v>1</v>
      </c>
      <c r="H38" s="470" t="s">
        <v>1955</v>
      </c>
    </row>
    <row r="39" spans="1:8">
      <c r="A39" s="470" t="s">
        <v>1191</v>
      </c>
      <c r="B39" s="470" t="s">
        <v>1956</v>
      </c>
      <c r="C39" s="470" t="s">
        <v>1957</v>
      </c>
      <c r="D39" s="470" t="s">
        <v>1958</v>
      </c>
      <c r="E39" s="470" t="s">
        <v>1959</v>
      </c>
      <c r="F39" s="470" t="s">
        <v>1783</v>
      </c>
      <c r="G39" t="b">
        <v>1</v>
      </c>
      <c r="H39" s="470" t="s">
        <v>1960</v>
      </c>
    </row>
    <row r="40" spans="1:8">
      <c r="A40" s="470" t="s">
        <v>1199</v>
      </c>
      <c r="B40" s="470" t="s">
        <v>1961</v>
      </c>
      <c r="C40" s="470" t="s">
        <v>1962</v>
      </c>
      <c r="D40" s="470" t="s">
        <v>1963</v>
      </c>
      <c r="E40" s="470" t="s">
        <v>1964</v>
      </c>
      <c r="F40" s="470" t="s">
        <v>1783</v>
      </c>
      <c r="G40" t="b">
        <v>1</v>
      </c>
      <c r="H40" s="470" t="s">
        <v>1965</v>
      </c>
    </row>
    <row r="41" spans="1:8">
      <c r="A41" s="470" t="s">
        <v>1199</v>
      </c>
      <c r="B41" s="470" t="s">
        <v>1966</v>
      </c>
      <c r="C41" s="470" t="s">
        <v>1967</v>
      </c>
      <c r="D41" s="470" t="s">
        <v>1968</v>
      </c>
      <c r="E41" s="470" t="s">
        <v>1969</v>
      </c>
      <c r="F41" s="470" t="s">
        <v>1783</v>
      </c>
      <c r="G41" t="b">
        <v>1</v>
      </c>
      <c r="H41" s="470" t="s">
        <v>1970</v>
      </c>
    </row>
    <row r="42" spans="1:8">
      <c r="A42" s="470" t="s">
        <v>1199</v>
      </c>
      <c r="B42" s="470" t="s">
        <v>1971</v>
      </c>
      <c r="C42" s="470" t="s">
        <v>1972</v>
      </c>
      <c r="D42" s="470" t="s">
        <v>1973</v>
      </c>
      <c r="E42" s="470" t="s">
        <v>1974</v>
      </c>
      <c r="F42" s="470" t="s">
        <v>1783</v>
      </c>
      <c r="G42" t="b">
        <v>1</v>
      </c>
      <c r="H42" s="470" t="s">
        <v>1975</v>
      </c>
    </row>
    <row r="43" spans="1:8">
      <c r="A43" s="470" t="s">
        <v>1199</v>
      </c>
      <c r="B43" s="470" t="s">
        <v>1976</v>
      </c>
      <c r="C43" s="470" t="s">
        <v>1977</v>
      </c>
      <c r="D43" s="470" t="s">
        <v>1978</v>
      </c>
      <c r="E43" s="470" t="s">
        <v>1979</v>
      </c>
      <c r="F43" s="470" t="s">
        <v>1783</v>
      </c>
      <c r="G43" t="b">
        <v>1</v>
      </c>
      <c r="H43" s="470" t="s">
        <v>1980</v>
      </c>
    </row>
    <row r="44" spans="1:8">
      <c r="A44" s="470" t="s">
        <v>1199</v>
      </c>
      <c r="B44" s="470" t="s">
        <v>1981</v>
      </c>
      <c r="C44" s="470" t="s">
        <v>1982</v>
      </c>
      <c r="D44" s="470" t="s">
        <v>1983</v>
      </c>
      <c r="E44" s="470" t="s">
        <v>1984</v>
      </c>
      <c r="F44" s="470" t="s">
        <v>1783</v>
      </c>
      <c r="G44" t="b">
        <v>1</v>
      </c>
      <c r="H44" s="470" t="s">
        <v>1985</v>
      </c>
    </row>
    <row r="45" spans="1:8">
      <c r="A45" s="470" t="s">
        <v>1199</v>
      </c>
      <c r="B45" s="470" t="s">
        <v>1986</v>
      </c>
      <c r="C45" s="470" t="s">
        <v>1987</v>
      </c>
      <c r="D45" s="470" t="s">
        <v>1988</v>
      </c>
      <c r="E45" s="470" t="s">
        <v>1989</v>
      </c>
      <c r="F45" s="470" t="s">
        <v>1783</v>
      </c>
      <c r="G45" t="b">
        <v>1</v>
      </c>
      <c r="H45" s="470" t="s">
        <v>1990</v>
      </c>
    </row>
    <row r="46" spans="1:8">
      <c r="A46" s="470" t="s">
        <v>1199</v>
      </c>
      <c r="B46" s="470" t="s">
        <v>1991</v>
      </c>
      <c r="C46" s="470" t="s">
        <v>1992</v>
      </c>
      <c r="D46" s="470" t="s">
        <v>1993</v>
      </c>
      <c r="E46" s="470" t="s">
        <v>1994</v>
      </c>
      <c r="F46" s="470" t="s">
        <v>1783</v>
      </c>
      <c r="G46" t="b">
        <v>1</v>
      </c>
      <c r="H46" s="470" t="s">
        <v>1995</v>
      </c>
    </row>
    <row r="47" spans="1:8">
      <c r="A47" s="470" t="s">
        <v>1199</v>
      </c>
      <c r="B47" s="470" t="s">
        <v>1996</v>
      </c>
      <c r="C47" s="470" t="s">
        <v>1997</v>
      </c>
      <c r="D47" s="470" t="s">
        <v>1998</v>
      </c>
      <c r="E47" s="470" t="s">
        <v>1999</v>
      </c>
      <c r="F47" s="470" t="s">
        <v>1783</v>
      </c>
      <c r="G47" t="b">
        <v>1</v>
      </c>
      <c r="H47" s="470" t="s">
        <v>2000</v>
      </c>
    </row>
    <row r="48" spans="1:8">
      <c r="A48" s="470" t="s">
        <v>1199</v>
      </c>
      <c r="B48" s="470" t="s">
        <v>2001</v>
      </c>
      <c r="C48" s="470" t="s">
        <v>2002</v>
      </c>
      <c r="D48" s="470" t="s">
        <v>2003</v>
      </c>
      <c r="E48" s="470" t="s">
        <v>1815</v>
      </c>
      <c r="F48" s="470" t="s">
        <v>1783</v>
      </c>
      <c r="G48" t="b">
        <v>1</v>
      </c>
      <c r="H48" s="470" t="s">
        <v>2004</v>
      </c>
    </row>
    <row r="49" spans="1:8">
      <c r="A49" s="470" t="s">
        <v>1240</v>
      </c>
      <c r="B49" s="470" t="s">
        <v>2005</v>
      </c>
      <c r="C49" s="470" t="s">
        <v>2006</v>
      </c>
      <c r="D49" s="470" t="s">
        <v>2007</v>
      </c>
      <c r="E49" s="470" t="s">
        <v>2008</v>
      </c>
      <c r="F49" s="470" t="s">
        <v>1783</v>
      </c>
      <c r="G49" t="b">
        <v>1</v>
      </c>
      <c r="H49" s="470" t="s">
        <v>2009</v>
      </c>
    </row>
    <row r="50" spans="1:8">
      <c r="A50" s="470" t="s">
        <v>1243</v>
      </c>
      <c r="B50" s="470" t="s">
        <v>2010</v>
      </c>
      <c r="C50" s="470" t="s">
        <v>2011</v>
      </c>
      <c r="D50" s="470" t="s">
        <v>2012</v>
      </c>
      <c r="E50" s="470" t="s">
        <v>1950</v>
      </c>
      <c r="F50" s="470" t="s">
        <v>1783</v>
      </c>
      <c r="G50" t="b">
        <v>1</v>
      </c>
      <c r="H50" s="470" t="s">
        <v>2013</v>
      </c>
    </row>
    <row r="51" spans="1:8">
      <c r="A51" s="470" t="s">
        <v>1248</v>
      </c>
      <c r="B51" s="470" t="s">
        <v>2014</v>
      </c>
      <c r="C51" s="470" t="s">
        <v>1927</v>
      </c>
      <c r="D51" s="470" t="s">
        <v>2015</v>
      </c>
      <c r="E51" s="470" t="s">
        <v>2016</v>
      </c>
      <c r="F51" s="470" t="s">
        <v>2017</v>
      </c>
      <c r="G51" t="b">
        <v>1</v>
      </c>
      <c r="H51" s="470" t="s">
        <v>2018</v>
      </c>
    </row>
    <row r="52" spans="1:8">
      <c r="A52" s="470" t="s">
        <v>1252</v>
      </c>
      <c r="B52" s="470" t="s">
        <v>2019</v>
      </c>
      <c r="C52" s="470" t="s">
        <v>2020</v>
      </c>
      <c r="D52" s="470" t="s">
        <v>2021</v>
      </c>
      <c r="E52" s="470" t="s">
        <v>2022</v>
      </c>
      <c r="F52" s="470" t="s">
        <v>2023</v>
      </c>
      <c r="G52" t="b">
        <v>1</v>
      </c>
      <c r="H52" s="470" t="s">
        <v>2024</v>
      </c>
    </row>
    <row r="53" spans="1:8">
      <c r="A53" s="470" t="s">
        <v>1255</v>
      </c>
      <c r="B53" s="470" t="s">
        <v>2025</v>
      </c>
      <c r="C53" s="470" t="s">
        <v>2026</v>
      </c>
      <c r="D53" s="470" t="s">
        <v>2027</v>
      </c>
      <c r="E53" s="470" t="s">
        <v>2028</v>
      </c>
      <c r="F53" s="470" t="s">
        <v>1783</v>
      </c>
      <c r="G53" t="b">
        <v>1</v>
      </c>
      <c r="H53" s="470" t="s">
        <v>2029</v>
      </c>
    </row>
    <row r="54" spans="1:8">
      <c r="A54" s="470" t="s">
        <v>1259</v>
      </c>
      <c r="B54" s="470" t="s">
        <v>2030</v>
      </c>
      <c r="C54" s="470" t="s">
        <v>2031</v>
      </c>
      <c r="D54" s="470" t="s">
        <v>2032</v>
      </c>
      <c r="E54" s="470" t="s">
        <v>2033</v>
      </c>
      <c r="F54" s="470" t="s">
        <v>1783</v>
      </c>
      <c r="G54" t="b">
        <v>1</v>
      </c>
      <c r="H54" s="470" t="s">
        <v>2034</v>
      </c>
    </row>
    <row r="55" spans="1:8">
      <c r="A55" s="470" t="s">
        <v>1265</v>
      </c>
      <c r="B55" s="470" t="s">
        <v>2035</v>
      </c>
      <c r="C55" s="470" t="s">
        <v>1943</v>
      </c>
      <c r="D55" s="470" t="s">
        <v>2036</v>
      </c>
      <c r="E55" s="470" t="s">
        <v>2037</v>
      </c>
      <c r="F55" s="470" t="s">
        <v>1783</v>
      </c>
      <c r="G55" t="b">
        <v>1</v>
      </c>
      <c r="H55" s="470" t="s">
        <v>2038</v>
      </c>
    </row>
    <row r="56" spans="1:8">
      <c r="A56" s="470" t="s">
        <v>1265</v>
      </c>
      <c r="B56" s="470" t="s">
        <v>2039</v>
      </c>
      <c r="C56" s="470" t="s">
        <v>2040</v>
      </c>
      <c r="D56" s="470" t="s">
        <v>2041</v>
      </c>
      <c r="E56" s="470" t="s">
        <v>2042</v>
      </c>
      <c r="F56" s="470" t="s">
        <v>1783</v>
      </c>
      <c r="G56" t="b">
        <v>1</v>
      </c>
      <c r="H56" s="470" t="s">
        <v>2043</v>
      </c>
    </row>
    <row r="57" spans="1:8">
      <c r="A57" s="470" t="s">
        <v>1265</v>
      </c>
      <c r="B57" s="470" t="s">
        <v>2044</v>
      </c>
      <c r="C57" s="470" t="s">
        <v>1907</v>
      </c>
      <c r="D57" s="470" t="s">
        <v>2045</v>
      </c>
      <c r="E57" s="470" t="s">
        <v>2046</v>
      </c>
      <c r="F57" s="470" t="s">
        <v>1783</v>
      </c>
      <c r="G57" t="b">
        <v>1</v>
      </c>
      <c r="H57" s="470" t="s">
        <v>2047</v>
      </c>
    </row>
    <row r="58" spans="1:8">
      <c r="A58" s="470" t="s">
        <v>1265</v>
      </c>
      <c r="B58" s="470" t="s">
        <v>2048</v>
      </c>
      <c r="C58" s="470" t="s">
        <v>1813</v>
      </c>
      <c r="D58" s="470" t="s">
        <v>2049</v>
      </c>
      <c r="E58" s="470" t="s">
        <v>2050</v>
      </c>
      <c r="F58" s="470" t="s">
        <v>1783</v>
      </c>
      <c r="G58" t="b">
        <v>1</v>
      </c>
      <c r="H58" s="470" t="s">
        <v>2051</v>
      </c>
    </row>
    <row r="59" spans="1:8">
      <c r="A59" s="470" t="s">
        <v>1279</v>
      </c>
      <c r="B59" s="470" t="s">
        <v>2052</v>
      </c>
      <c r="C59" s="470" t="s">
        <v>2053</v>
      </c>
      <c r="D59" s="470" t="s">
        <v>2054</v>
      </c>
      <c r="E59" s="470" t="s">
        <v>2055</v>
      </c>
      <c r="F59" s="470" t="s">
        <v>1783</v>
      </c>
      <c r="G59" t="b">
        <v>1</v>
      </c>
      <c r="H59" s="470" t="s">
        <v>2056</v>
      </c>
    </row>
    <row r="60" spans="1:8">
      <c r="A60" s="470" t="s">
        <v>1285</v>
      </c>
      <c r="B60" s="470" t="s">
        <v>2057</v>
      </c>
      <c r="C60" s="470" t="s">
        <v>2058</v>
      </c>
      <c r="D60" s="470" t="s">
        <v>2059</v>
      </c>
      <c r="E60" s="470" t="s">
        <v>2060</v>
      </c>
      <c r="F60" s="470" t="s">
        <v>1783</v>
      </c>
      <c r="G60" t="b">
        <v>1</v>
      </c>
      <c r="H60" s="470" t="s">
        <v>2061</v>
      </c>
    </row>
    <row r="61" spans="1:8">
      <c r="A61" s="470" t="s">
        <v>1290</v>
      </c>
      <c r="B61" s="470" t="s">
        <v>2062</v>
      </c>
      <c r="C61" s="470" t="s">
        <v>1786</v>
      </c>
      <c r="D61" s="470" t="s">
        <v>2063</v>
      </c>
      <c r="E61" s="470" t="s">
        <v>2064</v>
      </c>
      <c r="F61" s="470" t="s">
        <v>1783</v>
      </c>
      <c r="G61" t="b">
        <v>1</v>
      </c>
      <c r="H61" s="470" t="s">
        <v>2065</v>
      </c>
    </row>
    <row r="62" spans="1:8">
      <c r="A62" s="470" t="s">
        <v>1293</v>
      </c>
      <c r="B62" s="470" t="s">
        <v>2066</v>
      </c>
      <c r="C62" s="470" t="s">
        <v>2067</v>
      </c>
      <c r="D62" s="470" t="s">
        <v>2068</v>
      </c>
      <c r="E62" s="470" t="s">
        <v>2069</v>
      </c>
      <c r="F62" s="470" t="s">
        <v>1783</v>
      </c>
      <c r="G62" t="b">
        <v>1</v>
      </c>
      <c r="H62" s="470" t="s">
        <v>2070</v>
      </c>
    </row>
    <row r="63" spans="1:8">
      <c r="A63" s="470" t="s">
        <v>1297</v>
      </c>
      <c r="B63" s="470" t="s">
        <v>2071</v>
      </c>
      <c r="C63" s="470" t="s">
        <v>1822</v>
      </c>
      <c r="D63" s="470" t="s">
        <v>2072</v>
      </c>
      <c r="E63" s="470" t="s">
        <v>2073</v>
      </c>
      <c r="F63" s="470" t="s">
        <v>1904</v>
      </c>
      <c r="G63" t="b">
        <v>1</v>
      </c>
      <c r="H63" s="470" t="s">
        <v>2074</v>
      </c>
    </row>
    <row r="64" spans="1:8">
      <c r="A64" s="470" t="s">
        <v>1300</v>
      </c>
      <c r="B64" s="470" t="s">
        <v>2075</v>
      </c>
      <c r="C64" s="470" t="s">
        <v>2076</v>
      </c>
      <c r="D64" s="470" t="s">
        <v>2077</v>
      </c>
      <c r="E64" s="470" t="s">
        <v>2078</v>
      </c>
      <c r="F64" s="470" t="s">
        <v>1783</v>
      </c>
      <c r="G64" t="b">
        <v>1</v>
      </c>
      <c r="H64" s="470" t="s">
        <v>2079</v>
      </c>
    </row>
    <row r="65" spans="1:8">
      <c r="A65" s="470" t="s">
        <v>1304</v>
      </c>
      <c r="B65" s="470" t="s">
        <v>2080</v>
      </c>
      <c r="C65" s="470" t="s">
        <v>2081</v>
      </c>
      <c r="D65" s="470" t="s">
        <v>2082</v>
      </c>
      <c r="E65" s="470" t="s">
        <v>1822</v>
      </c>
      <c r="F65" s="470" t="s">
        <v>1869</v>
      </c>
      <c r="G65" t="b">
        <v>1</v>
      </c>
      <c r="H65" s="470" t="s">
        <v>2083</v>
      </c>
    </row>
    <row r="66" spans="1:8">
      <c r="A66" s="470" t="s">
        <v>1309</v>
      </c>
      <c r="B66" s="470" t="s">
        <v>2084</v>
      </c>
      <c r="C66" s="470" t="s">
        <v>2081</v>
      </c>
      <c r="D66" s="470" t="s">
        <v>2085</v>
      </c>
      <c r="E66" s="470" t="s">
        <v>1893</v>
      </c>
      <c r="F66" s="470" t="s">
        <v>1869</v>
      </c>
      <c r="G66" t="b">
        <v>1</v>
      </c>
      <c r="H66" s="470" t="s">
        <v>2086</v>
      </c>
    </row>
    <row r="67" spans="1:8">
      <c r="A67" s="470" t="s">
        <v>1313</v>
      </c>
      <c r="B67" s="470" t="s">
        <v>2087</v>
      </c>
      <c r="C67" s="470" t="s">
        <v>1907</v>
      </c>
      <c r="D67" s="470" t="s">
        <v>2088</v>
      </c>
      <c r="E67" s="470" t="s">
        <v>2089</v>
      </c>
      <c r="F67" s="470" t="s">
        <v>1839</v>
      </c>
      <c r="G67" t="b">
        <v>1</v>
      </c>
      <c r="H67" s="470" t="s">
        <v>2090</v>
      </c>
    </row>
    <row r="68" spans="1:8">
      <c r="A68" s="470" t="s">
        <v>1319</v>
      </c>
      <c r="B68" s="470" t="s">
        <v>2091</v>
      </c>
      <c r="C68" s="470" t="s">
        <v>1822</v>
      </c>
      <c r="D68" s="470" t="s">
        <v>2092</v>
      </c>
      <c r="E68" s="470" t="s">
        <v>2093</v>
      </c>
      <c r="F68" s="470" t="s">
        <v>1783</v>
      </c>
      <c r="G68" t="b">
        <v>1</v>
      </c>
      <c r="H68" s="470" t="s">
        <v>2094</v>
      </c>
    </row>
    <row r="69" spans="1:8">
      <c r="A69" s="470" t="s">
        <v>1324</v>
      </c>
      <c r="B69" s="470" t="s">
        <v>2095</v>
      </c>
      <c r="C69" s="470" t="s">
        <v>2096</v>
      </c>
      <c r="D69" s="470" t="s">
        <v>2097</v>
      </c>
      <c r="E69" s="470" t="s">
        <v>2098</v>
      </c>
      <c r="F69" s="470" t="s">
        <v>1869</v>
      </c>
      <c r="G69" t="b">
        <v>1</v>
      </c>
      <c r="H69" s="470" t="s">
        <v>2099</v>
      </c>
    </row>
    <row r="70" spans="1:8">
      <c r="A70" s="470" t="s">
        <v>1330</v>
      </c>
      <c r="B70" s="470" t="s">
        <v>2100</v>
      </c>
      <c r="C70" s="470" t="s">
        <v>2101</v>
      </c>
      <c r="D70" s="470" t="s">
        <v>2102</v>
      </c>
      <c r="E70" s="470" t="s">
        <v>2103</v>
      </c>
      <c r="F70" s="470" t="s">
        <v>1839</v>
      </c>
      <c r="G70" t="b">
        <v>1</v>
      </c>
      <c r="H70" s="470" t="s">
        <v>2104</v>
      </c>
    </row>
    <row r="71" spans="1:8">
      <c r="A71" s="470" t="s">
        <v>1334</v>
      </c>
      <c r="B71" s="470" t="s">
        <v>2105</v>
      </c>
      <c r="C71" s="470" t="s">
        <v>2106</v>
      </c>
      <c r="D71" s="470" t="s">
        <v>2107</v>
      </c>
      <c r="E71" s="470" t="s">
        <v>2108</v>
      </c>
      <c r="F71" s="470" t="s">
        <v>1783</v>
      </c>
      <c r="G71" t="b">
        <v>1</v>
      </c>
      <c r="H71" s="470" t="s">
        <v>2109</v>
      </c>
    </row>
    <row r="72" spans="1:8">
      <c r="A72" s="470" t="s">
        <v>1339</v>
      </c>
      <c r="B72" s="470" t="s">
        <v>2110</v>
      </c>
      <c r="C72" s="470" t="s">
        <v>656</v>
      </c>
      <c r="D72" s="470" t="s">
        <v>2111</v>
      </c>
      <c r="E72" s="470" t="s">
        <v>2112</v>
      </c>
      <c r="F72" s="470" t="s">
        <v>1783</v>
      </c>
      <c r="G72" t="b">
        <v>1</v>
      </c>
      <c r="H72" s="470" t="s">
        <v>2113</v>
      </c>
    </row>
    <row r="73" spans="1:8">
      <c r="A73" s="470" t="s">
        <v>1344</v>
      </c>
      <c r="B73" s="470" t="s">
        <v>2114</v>
      </c>
      <c r="C73" s="470" t="s">
        <v>1822</v>
      </c>
      <c r="D73" s="470" t="s">
        <v>2115</v>
      </c>
      <c r="E73" s="470" t="s">
        <v>2116</v>
      </c>
      <c r="F73" s="470" t="s">
        <v>1783</v>
      </c>
      <c r="G73" t="b">
        <v>1</v>
      </c>
      <c r="H73" s="470" t="s">
        <v>2117</v>
      </c>
    </row>
    <row r="74" spans="1:8">
      <c r="A74" s="470" t="s">
        <v>1349</v>
      </c>
      <c r="B74" s="470" t="s">
        <v>2118</v>
      </c>
      <c r="C74">
        <v>1920</v>
      </c>
      <c r="D74" s="470" t="s">
        <v>2119</v>
      </c>
      <c r="E74" s="470" t="s">
        <v>2120</v>
      </c>
      <c r="F74" s="470" t="s">
        <v>1940</v>
      </c>
      <c r="G74" t="b">
        <v>1</v>
      </c>
      <c r="H74" s="470" t="s">
        <v>2121</v>
      </c>
    </row>
    <row r="75" spans="1:8">
      <c r="A75" s="470" t="s">
        <v>1352</v>
      </c>
      <c r="B75" s="470" t="s">
        <v>2122</v>
      </c>
      <c r="C75" s="470" t="s">
        <v>2123</v>
      </c>
      <c r="D75" s="470" t="s">
        <v>2124</v>
      </c>
      <c r="E75" s="470" t="s">
        <v>2125</v>
      </c>
      <c r="F75" s="470" t="s">
        <v>1783</v>
      </c>
      <c r="G75" t="b">
        <v>1</v>
      </c>
      <c r="H75" s="470" t="s">
        <v>2126</v>
      </c>
    </row>
    <row r="76" spans="1:8">
      <c r="A76" s="470" t="s">
        <v>1356</v>
      </c>
      <c r="B76" s="470" t="s">
        <v>2127</v>
      </c>
      <c r="C76" s="470" t="s">
        <v>1813</v>
      </c>
      <c r="D76" s="470" t="s">
        <v>2128</v>
      </c>
      <c r="E76" s="470" t="s">
        <v>2129</v>
      </c>
      <c r="F76" s="470" t="s">
        <v>1804</v>
      </c>
      <c r="G76" t="b">
        <v>1</v>
      </c>
      <c r="H76" s="470" t="s">
        <v>2130</v>
      </c>
    </row>
    <row r="77" spans="1:8">
      <c r="A77" s="470" t="s">
        <v>1359</v>
      </c>
      <c r="B77" s="470" t="s">
        <v>2131</v>
      </c>
      <c r="C77" s="470" t="s">
        <v>1822</v>
      </c>
      <c r="D77" s="470" t="s">
        <v>2132</v>
      </c>
      <c r="E77" s="470" t="s">
        <v>2133</v>
      </c>
      <c r="F77" s="470" t="s">
        <v>1783</v>
      </c>
      <c r="G77" t="b">
        <v>1</v>
      </c>
      <c r="H77" s="470" t="s">
        <v>2134</v>
      </c>
    </row>
    <row r="78" spans="1:8">
      <c r="A78" s="470" t="s">
        <v>1361</v>
      </c>
      <c r="B78" s="470" t="s">
        <v>2135</v>
      </c>
      <c r="C78" s="470" t="s">
        <v>2136</v>
      </c>
      <c r="D78" s="470" t="s">
        <v>2137</v>
      </c>
      <c r="E78" s="470" t="s">
        <v>1828</v>
      </c>
      <c r="F78" s="470" t="s">
        <v>1783</v>
      </c>
      <c r="G78" t="b">
        <v>1</v>
      </c>
      <c r="H78" s="470" t="s">
        <v>2138</v>
      </c>
    </row>
    <row r="79" spans="1:8">
      <c r="A79" s="470" t="s">
        <v>1365</v>
      </c>
      <c r="B79" s="470" t="s">
        <v>2139</v>
      </c>
      <c r="C79" s="470" t="s">
        <v>2140</v>
      </c>
      <c r="D79" s="470" t="s">
        <v>2141</v>
      </c>
      <c r="E79" s="470" t="s">
        <v>2142</v>
      </c>
      <c r="F79" s="470" t="s">
        <v>1804</v>
      </c>
      <c r="G79" t="b">
        <v>1</v>
      </c>
      <c r="H79" s="470" t="s">
        <v>2143</v>
      </c>
    </row>
    <row r="80" spans="1:8">
      <c r="A80" s="470" t="s">
        <v>1368</v>
      </c>
      <c r="B80" s="470" t="s">
        <v>2144</v>
      </c>
      <c r="C80" s="470" t="s">
        <v>2145</v>
      </c>
      <c r="D80" s="470" t="s">
        <v>2146</v>
      </c>
      <c r="E80" s="470" t="s">
        <v>2147</v>
      </c>
      <c r="F80" s="470" t="s">
        <v>1783</v>
      </c>
      <c r="G80" t="b">
        <v>1</v>
      </c>
      <c r="H80" s="470" t="s">
        <v>2148</v>
      </c>
    </row>
    <row r="81" spans="1:8">
      <c r="A81" s="470" t="s">
        <v>1372</v>
      </c>
      <c r="B81" s="470" t="s">
        <v>2149</v>
      </c>
      <c r="C81" s="470" t="s">
        <v>2150</v>
      </c>
      <c r="D81" s="470" t="s">
        <v>2151</v>
      </c>
      <c r="E81" s="470" t="s">
        <v>2152</v>
      </c>
      <c r="F81" s="470" t="s">
        <v>1783</v>
      </c>
      <c r="G81" t="b">
        <v>1</v>
      </c>
      <c r="H81" s="470" t="s">
        <v>2153</v>
      </c>
    </row>
    <row r="82" spans="1:8">
      <c r="A82" s="470" t="s">
        <v>1375</v>
      </c>
      <c r="B82" s="470" t="s">
        <v>2154</v>
      </c>
      <c r="C82" s="470" t="s">
        <v>2155</v>
      </c>
      <c r="D82" s="470" t="s">
        <v>2156</v>
      </c>
      <c r="E82" s="470" t="s">
        <v>2157</v>
      </c>
      <c r="F82" s="470" t="s">
        <v>1783</v>
      </c>
      <c r="G82" t="b">
        <v>1</v>
      </c>
      <c r="H82" s="470" t="s">
        <v>2158</v>
      </c>
    </row>
    <row r="83" spans="1:8">
      <c r="A83" s="470" t="s">
        <v>1378</v>
      </c>
      <c r="B83" s="470" t="s">
        <v>2159</v>
      </c>
      <c r="C83" s="470" t="s">
        <v>2160</v>
      </c>
      <c r="D83" s="470" t="s">
        <v>2161</v>
      </c>
      <c r="E83" s="470" t="s">
        <v>2162</v>
      </c>
      <c r="F83" s="470" t="s">
        <v>2163</v>
      </c>
      <c r="G83" t="b">
        <v>1</v>
      </c>
      <c r="H83" s="470" t="s">
        <v>2164</v>
      </c>
    </row>
    <row r="84" spans="1:8">
      <c r="A84" s="470" t="s">
        <v>1384</v>
      </c>
      <c r="B84" s="470" t="s">
        <v>2165</v>
      </c>
      <c r="C84" s="470" t="s">
        <v>2166</v>
      </c>
      <c r="D84" s="470" t="s">
        <v>2167</v>
      </c>
      <c r="E84" s="470" t="s">
        <v>2168</v>
      </c>
      <c r="F84" s="470" t="s">
        <v>1810</v>
      </c>
      <c r="G84" t="b">
        <v>1</v>
      </c>
      <c r="H84" s="470" t="s">
        <v>2169</v>
      </c>
    </row>
    <row r="85" spans="1:8">
      <c r="A85" s="470" t="s">
        <v>1390</v>
      </c>
      <c r="B85" s="470" t="s">
        <v>2170</v>
      </c>
      <c r="C85" s="470" t="s">
        <v>2171</v>
      </c>
      <c r="D85" s="470" t="s">
        <v>2172</v>
      </c>
      <c r="E85" s="470" t="s">
        <v>2173</v>
      </c>
      <c r="F85" s="470" t="s">
        <v>1783</v>
      </c>
      <c r="G85" t="b">
        <v>1</v>
      </c>
      <c r="H85" s="470" t="s">
        <v>2174</v>
      </c>
    </row>
    <row r="86" spans="1:8">
      <c r="A86" s="470" t="s">
        <v>1396</v>
      </c>
      <c r="B86" s="470" t="s">
        <v>2175</v>
      </c>
      <c r="C86" s="470" t="s">
        <v>2176</v>
      </c>
      <c r="D86" s="470" t="s">
        <v>2177</v>
      </c>
      <c r="E86" s="470" t="s">
        <v>2178</v>
      </c>
      <c r="F86" s="470" t="s">
        <v>1783</v>
      </c>
      <c r="G86" t="b">
        <v>1</v>
      </c>
      <c r="H86" s="470" t="s">
        <v>2179</v>
      </c>
    </row>
    <row r="87" spans="1:8">
      <c r="A87" s="470" t="s">
        <v>1401</v>
      </c>
      <c r="B87" s="470" t="s">
        <v>2180</v>
      </c>
      <c r="C87" s="470" t="s">
        <v>2181</v>
      </c>
      <c r="D87" s="470" t="s">
        <v>2182</v>
      </c>
      <c r="E87" s="470" t="s">
        <v>2183</v>
      </c>
      <c r="F87" s="470" t="s">
        <v>1783</v>
      </c>
      <c r="G87" t="b">
        <v>1</v>
      </c>
      <c r="H87" s="470" t="s">
        <v>2184</v>
      </c>
    </row>
    <row r="88" spans="1:8">
      <c r="A88" s="470" t="s">
        <v>1404</v>
      </c>
      <c r="B88" s="470" t="s">
        <v>2185</v>
      </c>
      <c r="C88" s="470" t="s">
        <v>2186</v>
      </c>
      <c r="D88" s="470" t="s">
        <v>2187</v>
      </c>
      <c r="E88" s="470" t="s">
        <v>2188</v>
      </c>
      <c r="F88" s="470" t="s">
        <v>1783</v>
      </c>
      <c r="G88" t="b">
        <v>1</v>
      </c>
      <c r="H88" s="470" t="s">
        <v>2189</v>
      </c>
    </row>
    <row r="89" spans="1:8">
      <c r="A89" s="470" t="s">
        <v>1409</v>
      </c>
      <c r="B89" s="470" t="s">
        <v>2190</v>
      </c>
      <c r="C89" s="470" t="s">
        <v>1893</v>
      </c>
      <c r="D89" s="470" t="s">
        <v>2191</v>
      </c>
      <c r="E89" s="470" t="s">
        <v>2192</v>
      </c>
      <c r="F89" s="470" t="s">
        <v>1783</v>
      </c>
      <c r="G89" t="b">
        <v>1</v>
      </c>
      <c r="H89" s="470" t="s">
        <v>2193</v>
      </c>
    </row>
    <row r="90" spans="1:8">
      <c r="A90" s="470" t="s">
        <v>1413</v>
      </c>
      <c r="B90" s="470" t="s">
        <v>2194</v>
      </c>
      <c r="C90" s="470" t="s">
        <v>1893</v>
      </c>
      <c r="D90" s="470" t="s">
        <v>2194</v>
      </c>
      <c r="E90" s="470" t="s">
        <v>2195</v>
      </c>
      <c r="F90" s="470" t="s">
        <v>1869</v>
      </c>
      <c r="G90" t="b">
        <v>1</v>
      </c>
      <c r="H90" s="470" t="s">
        <v>2196</v>
      </c>
    </row>
    <row r="91" spans="1:8">
      <c r="A91" s="470" t="s">
        <v>1419</v>
      </c>
      <c r="B91" s="470" t="s">
        <v>2197</v>
      </c>
      <c r="C91" s="470" t="s">
        <v>1813</v>
      </c>
      <c r="D91" s="470" t="s">
        <v>2198</v>
      </c>
      <c r="E91" s="470" t="s">
        <v>2199</v>
      </c>
      <c r="F91" s="470" t="s">
        <v>1810</v>
      </c>
      <c r="G91" t="b">
        <v>1</v>
      </c>
      <c r="H91" s="470" t="s">
        <v>2200</v>
      </c>
    </row>
    <row r="92" spans="1:8">
      <c r="A92" s="470" t="s">
        <v>1422</v>
      </c>
      <c r="B92" s="470" t="s">
        <v>2201</v>
      </c>
      <c r="C92" s="470" t="s">
        <v>656</v>
      </c>
      <c r="D92" s="470" t="s">
        <v>656</v>
      </c>
      <c r="E92" s="470" t="s">
        <v>2202</v>
      </c>
      <c r="F92" s="470" t="s">
        <v>2203</v>
      </c>
      <c r="G92" t="b">
        <v>1</v>
      </c>
      <c r="H92" s="470" t="s">
        <v>2204</v>
      </c>
    </row>
    <row r="93" spans="1:8">
      <c r="A93" s="470" t="s">
        <v>1423</v>
      </c>
      <c r="B93" s="470" t="s">
        <v>2205</v>
      </c>
      <c r="C93" s="470" t="s">
        <v>2206</v>
      </c>
      <c r="D93" s="470" t="s">
        <v>2207</v>
      </c>
      <c r="E93" s="470" t="s">
        <v>2208</v>
      </c>
      <c r="F93" s="470" t="s">
        <v>2209</v>
      </c>
      <c r="G93" t="b">
        <v>1</v>
      </c>
      <c r="H93" s="470" t="s">
        <v>2210</v>
      </c>
    </row>
    <row r="94" spans="1:8">
      <c r="A94" s="470" t="s">
        <v>1425</v>
      </c>
      <c r="B94" s="470" t="s">
        <v>2211</v>
      </c>
      <c r="C94" s="470" t="s">
        <v>2058</v>
      </c>
      <c r="D94" s="470" t="s">
        <v>2212</v>
      </c>
      <c r="E94" s="470" t="s">
        <v>2213</v>
      </c>
      <c r="F94" s="470" t="s">
        <v>1783</v>
      </c>
      <c r="G94" t="b">
        <v>1</v>
      </c>
      <c r="H94" s="470" t="s">
        <v>2214</v>
      </c>
    </row>
    <row r="95" spans="1:8">
      <c r="A95" s="470" t="s">
        <v>1427</v>
      </c>
      <c r="B95" s="470" t="s">
        <v>2215</v>
      </c>
      <c r="C95" s="470" t="s">
        <v>2216</v>
      </c>
      <c r="D95" s="470" t="s">
        <v>2217</v>
      </c>
      <c r="E95" s="470" t="s">
        <v>2218</v>
      </c>
      <c r="F95" s="470" t="s">
        <v>1783</v>
      </c>
      <c r="G95" t="b">
        <v>1</v>
      </c>
      <c r="H95" s="470" t="s">
        <v>2219</v>
      </c>
    </row>
    <row r="96" spans="1:8">
      <c r="A96" s="470" t="s">
        <v>1429</v>
      </c>
      <c r="B96" s="470" t="s">
        <v>2220</v>
      </c>
      <c r="C96" s="470" t="s">
        <v>2221</v>
      </c>
      <c r="D96" s="470" t="s">
        <v>2222</v>
      </c>
      <c r="E96" s="470" t="s">
        <v>2028</v>
      </c>
      <c r="F96" s="470" t="s">
        <v>1783</v>
      </c>
      <c r="G96" t="b">
        <v>1</v>
      </c>
      <c r="H96" s="470" t="s">
        <v>2223</v>
      </c>
    </row>
    <row r="97" spans="1:8">
      <c r="A97" s="470" t="s">
        <v>1430</v>
      </c>
      <c r="B97" s="470" t="s">
        <v>2224</v>
      </c>
      <c r="C97" s="470" t="s">
        <v>1822</v>
      </c>
      <c r="D97" s="470" t="s">
        <v>2225</v>
      </c>
      <c r="E97" s="470" t="s">
        <v>2226</v>
      </c>
      <c r="F97" s="470" t="s">
        <v>1783</v>
      </c>
      <c r="G97" t="b">
        <v>1</v>
      </c>
      <c r="H97" s="470" t="s">
        <v>2227</v>
      </c>
    </row>
    <row r="98" spans="1:8">
      <c r="A98" s="470" t="s">
        <v>1433</v>
      </c>
      <c r="B98" s="470" t="s">
        <v>2228</v>
      </c>
      <c r="C98" s="470" t="s">
        <v>2229</v>
      </c>
      <c r="D98" s="470" t="s">
        <v>2230</v>
      </c>
      <c r="E98" s="470" t="s">
        <v>2231</v>
      </c>
      <c r="F98" s="470" t="s">
        <v>1783</v>
      </c>
      <c r="G98" t="b">
        <v>1</v>
      </c>
      <c r="H98" s="470" t="s">
        <v>2232</v>
      </c>
    </row>
    <row r="99" spans="1:8">
      <c r="A99" s="470" t="s">
        <v>1434</v>
      </c>
      <c r="B99" s="470" t="s">
        <v>2233</v>
      </c>
      <c r="C99" s="470" t="s">
        <v>2234</v>
      </c>
      <c r="D99" s="470" t="s">
        <v>2235</v>
      </c>
      <c r="E99" s="470" t="s">
        <v>2236</v>
      </c>
      <c r="F99" s="470" t="s">
        <v>1783</v>
      </c>
      <c r="G99" t="b">
        <v>1</v>
      </c>
      <c r="H99" s="470" t="s">
        <v>2237</v>
      </c>
    </row>
    <row r="100" spans="1:8">
      <c r="A100" s="470" t="s">
        <v>1437</v>
      </c>
      <c r="B100" s="470" t="s">
        <v>2238</v>
      </c>
      <c r="C100" s="470" t="s">
        <v>2053</v>
      </c>
      <c r="D100" s="470" t="s">
        <v>2239</v>
      </c>
      <c r="E100" s="470" t="s">
        <v>2240</v>
      </c>
      <c r="F100" s="470" t="s">
        <v>1783</v>
      </c>
      <c r="G100" t="b">
        <v>1</v>
      </c>
      <c r="H100" s="470" t="s">
        <v>2241</v>
      </c>
    </row>
    <row r="101" spans="1:8">
      <c r="A101" s="470" t="s">
        <v>1438</v>
      </c>
      <c r="B101" s="470" t="s">
        <v>2242</v>
      </c>
      <c r="C101" s="470" t="s">
        <v>1922</v>
      </c>
      <c r="D101" s="470" t="s">
        <v>2243</v>
      </c>
      <c r="E101" s="470" t="s">
        <v>2244</v>
      </c>
      <c r="F101" s="470" t="s">
        <v>1783</v>
      </c>
      <c r="G101" t="b">
        <v>1</v>
      </c>
      <c r="H101" s="470" t="s">
        <v>2245</v>
      </c>
    </row>
    <row r="102" spans="1:8">
      <c r="A102" s="470" t="s">
        <v>1440</v>
      </c>
      <c r="B102" s="470" t="s">
        <v>2246</v>
      </c>
      <c r="C102" s="470" t="s">
        <v>2058</v>
      </c>
      <c r="D102" s="470" t="s">
        <v>2247</v>
      </c>
      <c r="E102" s="470" t="s">
        <v>2248</v>
      </c>
      <c r="F102" s="470" t="s">
        <v>1783</v>
      </c>
      <c r="G102" t="b">
        <v>1</v>
      </c>
      <c r="H102" s="470" t="s">
        <v>2249</v>
      </c>
    </row>
    <row r="103" spans="1:8">
      <c r="A103" s="470" t="s">
        <v>1444</v>
      </c>
      <c r="B103" s="470" t="s">
        <v>2250</v>
      </c>
      <c r="C103" s="470" t="s">
        <v>2251</v>
      </c>
      <c r="D103" s="470" t="s">
        <v>2252</v>
      </c>
      <c r="E103" s="470" t="s">
        <v>2253</v>
      </c>
      <c r="F103" s="470" t="s">
        <v>1783</v>
      </c>
      <c r="G103" t="b">
        <v>1</v>
      </c>
      <c r="H103" s="470" t="s">
        <v>2254</v>
      </c>
    </row>
    <row r="104" spans="1:8">
      <c r="A104" s="470" t="s">
        <v>1445</v>
      </c>
      <c r="B104" s="470" t="s">
        <v>2255</v>
      </c>
      <c r="C104" s="470" t="s">
        <v>2256</v>
      </c>
      <c r="D104" s="470" t="s">
        <v>2257</v>
      </c>
      <c r="E104" s="470" t="s">
        <v>2258</v>
      </c>
      <c r="F104" s="470" t="s">
        <v>1804</v>
      </c>
      <c r="G104" t="b">
        <v>1</v>
      </c>
      <c r="H104" s="470" t="s">
        <v>2259</v>
      </c>
    </row>
    <row r="105" spans="1:8">
      <c r="A105" s="470" t="s">
        <v>1448</v>
      </c>
      <c r="B105" s="470" t="s">
        <v>2260</v>
      </c>
      <c r="C105" s="470" t="s">
        <v>2261</v>
      </c>
      <c r="D105" s="470" t="s">
        <v>2262</v>
      </c>
      <c r="E105" s="470" t="s">
        <v>2263</v>
      </c>
      <c r="F105" s="470" t="s">
        <v>1783</v>
      </c>
      <c r="G105" t="b">
        <v>1</v>
      </c>
      <c r="H105" s="470" t="s">
        <v>2264</v>
      </c>
    </row>
    <row r="106" spans="1:8">
      <c r="A106" s="470" t="s">
        <v>1450</v>
      </c>
      <c r="B106" s="470" t="s">
        <v>2265</v>
      </c>
      <c r="C106" s="470" t="s">
        <v>1922</v>
      </c>
      <c r="D106" s="470" t="s">
        <v>2187</v>
      </c>
      <c r="E106" s="470" t="s">
        <v>2266</v>
      </c>
      <c r="F106" s="470" t="s">
        <v>1783</v>
      </c>
      <c r="G106" t="b">
        <v>1</v>
      </c>
      <c r="H106" s="470" t="s">
        <v>2267</v>
      </c>
    </row>
    <row r="107" spans="1:8">
      <c r="A107" s="470" t="s">
        <v>1453</v>
      </c>
      <c r="B107" s="470" t="s">
        <v>2268</v>
      </c>
      <c r="C107" s="470" t="s">
        <v>1822</v>
      </c>
      <c r="D107" s="470" t="s">
        <v>2269</v>
      </c>
      <c r="E107" s="470" t="s">
        <v>2270</v>
      </c>
      <c r="F107" s="470" t="s">
        <v>1810</v>
      </c>
      <c r="G107" t="b">
        <v>1</v>
      </c>
      <c r="H107" s="470" t="s">
        <v>2271</v>
      </c>
    </row>
    <row r="108" spans="1:8">
      <c r="A108" s="470" t="s">
        <v>1454</v>
      </c>
      <c r="B108" s="470" t="s">
        <v>2272</v>
      </c>
      <c r="C108" s="470" t="s">
        <v>1813</v>
      </c>
      <c r="D108" s="470" t="s">
        <v>2152</v>
      </c>
      <c r="E108" s="470" t="s">
        <v>2273</v>
      </c>
      <c r="F108" s="470" t="s">
        <v>1783</v>
      </c>
      <c r="G108" t="b">
        <v>1</v>
      </c>
      <c r="H108" s="470" t="s">
        <v>2274</v>
      </c>
    </row>
    <row r="109" spans="1:8">
      <c r="A109" s="470" t="s">
        <v>1456</v>
      </c>
      <c r="B109" s="470" t="s">
        <v>2275</v>
      </c>
      <c r="C109" s="470" t="s">
        <v>1822</v>
      </c>
      <c r="D109" s="470" t="s">
        <v>2276</v>
      </c>
      <c r="E109" s="470" t="s">
        <v>2277</v>
      </c>
      <c r="F109" s="470" t="s">
        <v>1783</v>
      </c>
      <c r="G109" t="b">
        <v>1</v>
      </c>
      <c r="H109" s="470" t="s">
        <v>2278</v>
      </c>
    </row>
    <row r="110" spans="1:8">
      <c r="A110" s="470" t="s">
        <v>1458</v>
      </c>
      <c r="B110" s="470" t="s">
        <v>2279</v>
      </c>
      <c r="C110" s="470" t="s">
        <v>1813</v>
      </c>
      <c r="D110" s="470" t="s">
        <v>2280</v>
      </c>
      <c r="E110" s="470" t="s">
        <v>2281</v>
      </c>
      <c r="F110" s="470" t="s">
        <v>1783</v>
      </c>
      <c r="G110" t="b">
        <v>1</v>
      </c>
      <c r="H110" s="470" t="s">
        <v>2282</v>
      </c>
    </row>
    <row r="111" spans="1:8">
      <c r="A111" s="470" t="s">
        <v>1460</v>
      </c>
      <c r="B111" s="470" t="s">
        <v>2283</v>
      </c>
      <c r="C111" s="470" t="s">
        <v>1786</v>
      </c>
      <c r="D111" s="470" t="s">
        <v>2284</v>
      </c>
      <c r="E111" s="470" t="s">
        <v>2285</v>
      </c>
      <c r="F111" s="470" t="s">
        <v>2286</v>
      </c>
      <c r="G111" t="b">
        <v>1</v>
      </c>
      <c r="H111" s="470" t="s">
        <v>2287</v>
      </c>
    </row>
    <row r="112" spans="1:8">
      <c r="A112" s="470" t="s">
        <v>1462</v>
      </c>
      <c r="B112" s="470" t="s">
        <v>2288</v>
      </c>
      <c r="C112" s="470" t="s">
        <v>2289</v>
      </c>
      <c r="D112" s="470" t="s">
        <v>2290</v>
      </c>
      <c r="E112" s="470" t="s">
        <v>2108</v>
      </c>
      <c r="F112" s="470" t="s">
        <v>1783</v>
      </c>
      <c r="G112" t="b">
        <v>1</v>
      </c>
      <c r="H112" s="470" t="s">
        <v>2291</v>
      </c>
    </row>
    <row r="113" spans="1:8">
      <c r="A113" s="470" t="s">
        <v>1464</v>
      </c>
      <c r="B113" s="470" t="s">
        <v>2292</v>
      </c>
      <c r="C113" s="470" t="s">
        <v>1813</v>
      </c>
      <c r="D113" s="470" t="s">
        <v>2293</v>
      </c>
      <c r="E113" s="470" t="s">
        <v>2294</v>
      </c>
      <c r="F113" s="470" t="s">
        <v>1783</v>
      </c>
      <c r="G113" t="b">
        <v>1</v>
      </c>
      <c r="H113" s="470" t="s">
        <v>2295</v>
      </c>
    </row>
    <row r="114" spans="1:8">
      <c r="A114" s="470" t="s">
        <v>1466</v>
      </c>
      <c r="B114" s="470" t="s">
        <v>2296</v>
      </c>
      <c r="C114" s="470" t="s">
        <v>2166</v>
      </c>
      <c r="D114" s="470" t="s">
        <v>2297</v>
      </c>
      <c r="E114" s="470" t="s">
        <v>2298</v>
      </c>
      <c r="F114" s="470" t="s">
        <v>1810</v>
      </c>
      <c r="G114" t="b">
        <v>1</v>
      </c>
      <c r="H114" s="470" t="s">
        <v>2299</v>
      </c>
    </row>
    <row r="115" spans="1:8">
      <c r="A115" s="470" t="s">
        <v>1468</v>
      </c>
      <c r="B115" s="470" t="s">
        <v>2300</v>
      </c>
      <c r="C115" s="470" t="s">
        <v>1927</v>
      </c>
      <c r="D115" s="470" t="s">
        <v>2301</v>
      </c>
      <c r="E115" s="470" t="s">
        <v>2302</v>
      </c>
      <c r="F115" s="470" t="s">
        <v>1804</v>
      </c>
      <c r="G115" t="b">
        <v>1</v>
      </c>
      <c r="H115" s="470" t="s">
        <v>2303</v>
      </c>
    </row>
    <row r="116" spans="1:8">
      <c r="A116" s="470" t="s">
        <v>1471</v>
      </c>
      <c r="B116" s="470" t="s">
        <v>2304</v>
      </c>
      <c r="C116" s="470" t="s">
        <v>2305</v>
      </c>
      <c r="D116" s="470" t="s">
        <v>1988</v>
      </c>
      <c r="E116" s="470" t="s">
        <v>2306</v>
      </c>
      <c r="F116" s="470" t="s">
        <v>1783</v>
      </c>
      <c r="G116" t="b">
        <v>1</v>
      </c>
      <c r="H116" s="470" t="s">
        <v>2307</v>
      </c>
    </row>
    <row r="117" spans="1:8">
      <c r="A117" s="470" t="s">
        <v>1474</v>
      </c>
      <c r="B117" s="470" t="s">
        <v>2308</v>
      </c>
      <c r="C117" s="470" t="s">
        <v>2309</v>
      </c>
      <c r="D117" s="470" t="s">
        <v>1958</v>
      </c>
      <c r="E117" s="470" t="s">
        <v>1959</v>
      </c>
      <c r="F117" s="470" t="s">
        <v>1783</v>
      </c>
      <c r="G117" t="b">
        <v>1</v>
      </c>
      <c r="H117" s="470" t="s">
        <v>2310</v>
      </c>
    </row>
    <row r="118" spans="1:8">
      <c r="A118" s="470" t="s">
        <v>1476</v>
      </c>
      <c r="B118" s="470" t="s">
        <v>2311</v>
      </c>
      <c r="C118">
        <v>1</v>
      </c>
      <c r="D118" s="470" t="s">
        <v>2312</v>
      </c>
      <c r="E118" s="470" t="s">
        <v>1822</v>
      </c>
      <c r="F118" s="470" t="s">
        <v>1788</v>
      </c>
      <c r="G118" t="b">
        <v>1</v>
      </c>
      <c r="H118" s="470" t="s">
        <v>2313</v>
      </c>
    </row>
    <row r="119" spans="1:8">
      <c r="A119" s="470" t="s">
        <v>1480</v>
      </c>
      <c r="B119" s="470" t="s">
        <v>2314</v>
      </c>
      <c r="C119" s="470" t="s">
        <v>2315</v>
      </c>
      <c r="D119" s="470" t="s">
        <v>1808</v>
      </c>
      <c r="E119" s="470" t="s">
        <v>1809</v>
      </c>
      <c r="F119" s="470" t="s">
        <v>1810</v>
      </c>
      <c r="G119" t="b">
        <v>1</v>
      </c>
      <c r="H119" s="470" t="s">
        <v>2316</v>
      </c>
    </row>
    <row r="120" spans="1:8">
      <c r="A120" s="470" t="s">
        <v>1482</v>
      </c>
      <c r="B120" s="470" t="s">
        <v>2317</v>
      </c>
      <c r="C120" t="s">
        <v>1813</v>
      </c>
      <c r="D120" s="470" t="s">
        <v>2318</v>
      </c>
      <c r="E120" s="470" t="s">
        <v>2319</v>
      </c>
      <c r="F120" s="470" t="s">
        <v>1783</v>
      </c>
      <c r="G120" t="b">
        <v>1</v>
      </c>
      <c r="H120" s="470" t="s">
        <v>2320</v>
      </c>
    </row>
    <row r="121" spans="1:8">
      <c r="A121" s="470" t="s">
        <v>1484</v>
      </c>
      <c r="B121" s="470" t="s">
        <v>2321</v>
      </c>
      <c r="C121" s="470" t="s">
        <v>2011</v>
      </c>
      <c r="D121" s="470" t="s">
        <v>2322</v>
      </c>
      <c r="E121" s="470" t="s">
        <v>2323</v>
      </c>
      <c r="F121" s="470" t="s">
        <v>1783</v>
      </c>
      <c r="G121" t="b">
        <v>1</v>
      </c>
      <c r="H121" s="470" t="s">
        <v>2324</v>
      </c>
    </row>
    <row r="122" spans="1:8">
      <c r="A122" s="470" t="s">
        <v>1487</v>
      </c>
      <c r="B122" s="470" t="s">
        <v>2325</v>
      </c>
      <c r="C122" s="470" t="s">
        <v>2011</v>
      </c>
      <c r="D122" s="470" t="s">
        <v>2326</v>
      </c>
      <c r="E122" s="470" t="s">
        <v>2327</v>
      </c>
      <c r="F122" s="470" t="s">
        <v>1810</v>
      </c>
      <c r="G122" t="b">
        <v>1</v>
      </c>
      <c r="H122" s="470" t="s">
        <v>2328</v>
      </c>
    </row>
    <row r="123" spans="1:8">
      <c r="A123" s="470" t="s">
        <v>1490</v>
      </c>
      <c r="B123" s="470" t="s">
        <v>2329</v>
      </c>
      <c r="C123" s="470" t="s">
        <v>1922</v>
      </c>
      <c r="D123" s="470" t="s">
        <v>2330</v>
      </c>
      <c r="E123" s="470" t="s">
        <v>2331</v>
      </c>
      <c r="F123" s="470" t="s">
        <v>1783</v>
      </c>
      <c r="G123" t="b">
        <v>1</v>
      </c>
      <c r="H123" s="470" t="s">
        <v>2332</v>
      </c>
    </row>
    <row r="124" spans="1:8">
      <c r="A124" s="470" t="s">
        <v>1492</v>
      </c>
      <c r="B124" s="470" t="s">
        <v>2333</v>
      </c>
      <c r="C124" s="470" t="s">
        <v>656</v>
      </c>
      <c r="D124" s="470" t="s">
        <v>656</v>
      </c>
      <c r="E124" s="470" t="s">
        <v>2334</v>
      </c>
      <c r="F124" s="470" t="s">
        <v>2335</v>
      </c>
      <c r="G124" t="b">
        <v>1</v>
      </c>
      <c r="H124" s="470" t="s">
        <v>2336</v>
      </c>
    </row>
    <row r="125" spans="1:8">
      <c r="A125" s="470" t="s">
        <v>1496</v>
      </c>
      <c r="B125" s="470" t="s">
        <v>2337</v>
      </c>
      <c r="C125" s="470" t="s">
        <v>2234</v>
      </c>
      <c r="D125" s="470" t="s">
        <v>2338</v>
      </c>
      <c r="E125" s="470" t="s">
        <v>2202</v>
      </c>
      <c r="F125" s="470" t="s">
        <v>1783</v>
      </c>
      <c r="G125" t="b">
        <v>1</v>
      </c>
      <c r="H125" s="470" t="s">
        <v>2339</v>
      </c>
    </row>
    <row r="126" spans="1:8">
      <c r="A126" s="470" t="s">
        <v>1498</v>
      </c>
      <c r="B126" s="470" t="s">
        <v>2340</v>
      </c>
      <c r="C126" s="470" t="s">
        <v>656</v>
      </c>
      <c r="D126" s="470" t="s">
        <v>656</v>
      </c>
      <c r="E126" s="470" t="s">
        <v>2341</v>
      </c>
      <c r="F126" s="470" t="s">
        <v>1869</v>
      </c>
      <c r="G126" t="b">
        <v>1</v>
      </c>
      <c r="H126" s="470" t="s">
        <v>2342</v>
      </c>
    </row>
    <row r="127" spans="1:8">
      <c r="A127" s="470" t="s">
        <v>1499</v>
      </c>
      <c r="B127" s="470" t="s">
        <v>2343</v>
      </c>
      <c r="C127" s="470" t="s">
        <v>1836</v>
      </c>
      <c r="D127" s="470" t="s">
        <v>2344</v>
      </c>
      <c r="E127" s="470" t="s">
        <v>2345</v>
      </c>
      <c r="F127" s="470" t="s">
        <v>2163</v>
      </c>
      <c r="G127" t="b">
        <v>1</v>
      </c>
      <c r="H127" s="470" t="s">
        <v>2346</v>
      </c>
    </row>
    <row r="128" spans="1:8">
      <c r="A128" s="470" t="s">
        <v>1502</v>
      </c>
      <c r="B128" s="470" t="s">
        <v>2347</v>
      </c>
      <c r="C128" s="470" t="s">
        <v>2096</v>
      </c>
      <c r="D128" s="470" t="s">
        <v>2348</v>
      </c>
      <c r="E128" s="470" t="s">
        <v>2349</v>
      </c>
      <c r="F128" s="470" t="s">
        <v>2163</v>
      </c>
      <c r="G128" t="b">
        <v>1</v>
      </c>
      <c r="H128" s="470" t="s">
        <v>2350</v>
      </c>
    </row>
    <row r="129" spans="1:8">
      <c r="A129" s="470" t="s">
        <v>1504</v>
      </c>
      <c r="B129" s="470" t="s">
        <v>2351</v>
      </c>
      <c r="C129" s="470" t="s">
        <v>2352</v>
      </c>
      <c r="D129" s="470" t="s">
        <v>2353</v>
      </c>
      <c r="E129" s="470" t="s">
        <v>2354</v>
      </c>
      <c r="F129" s="470" t="s">
        <v>1810</v>
      </c>
      <c r="G129" t="b">
        <v>1</v>
      </c>
      <c r="H129" s="470" t="s">
        <v>2355</v>
      </c>
    </row>
    <row r="130" spans="1:8">
      <c r="A130" s="470" t="s">
        <v>1506</v>
      </c>
      <c r="B130" s="470" t="s">
        <v>2356</v>
      </c>
      <c r="C130" s="470" t="s">
        <v>1822</v>
      </c>
      <c r="D130" s="470" t="s">
        <v>2357</v>
      </c>
      <c r="E130" s="470" t="s">
        <v>2358</v>
      </c>
      <c r="F130" s="470" t="s">
        <v>1783</v>
      </c>
      <c r="G130" t="b">
        <v>1</v>
      </c>
      <c r="H130" s="470" t="s">
        <v>2359</v>
      </c>
    </row>
    <row r="131" spans="1:8">
      <c r="A131" s="470" t="s">
        <v>1509</v>
      </c>
      <c r="B131" s="470" t="s">
        <v>2360</v>
      </c>
      <c r="C131" s="470" t="s">
        <v>2166</v>
      </c>
      <c r="D131" s="470" t="s">
        <v>2361</v>
      </c>
      <c r="E131" s="470" t="s">
        <v>2362</v>
      </c>
      <c r="F131" s="470" t="s">
        <v>1783</v>
      </c>
      <c r="G131" t="b">
        <v>1</v>
      </c>
      <c r="H131" s="470" t="s">
        <v>2363</v>
      </c>
    </row>
    <row r="132" spans="1:8">
      <c r="A132" s="470" t="s">
        <v>1513</v>
      </c>
      <c r="B132" s="470" t="s">
        <v>2364</v>
      </c>
      <c r="C132" s="470" t="s">
        <v>1948</v>
      </c>
      <c r="D132" s="470" t="s">
        <v>2365</v>
      </c>
      <c r="E132" s="470" t="s">
        <v>2366</v>
      </c>
      <c r="F132" s="470" t="s">
        <v>1783</v>
      </c>
      <c r="G132" t="b">
        <v>1</v>
      </c>
      <c r="H132" s="470" t="s">
        <v>2367</v>
      </c>
    </row>
    <row r="133" spans="1:8">
      <c r="A133" s="470" t="s">
        <v>1517</v>
      </c>
      <c r="B133" s="470" t="s">
        <v>2368</v>
      </c>
      <c r="C133" s="470" t="s">
        <v>1813</v>
      </c>
      <c r="D133" s="470" t="s">
        <v>2369</v>
      </c>
      <c r="E133" s="470" t="s">
        <v>2370</v>
      </c>
      <c r="F133" s="470" t="s">
        <v>1783</v>
      </c>
      <c r="G133" t="b">
        <v>1</v>
      </c>
      <c r="H133" s="470" t="s">
        <v>2371</v>
      </c>
    </row>
    <row r="134" spans="1:8">
      <c r="A134" s="470" t="s">
        <v>1519</v>
      </c>
      <c r="B134" s="470" t="s">
        <v>2372</v>
      </c>
      <c r="C134" s="470" t="s">
        <v>2373</v>
      </c>
      <c r="D134" s="470" t="s">
        <v>2374</v>
      </c>
      <c r="E134" s="470" t="s">
        <v>2375</v>
      </c>
      <c r="F134" s="470" t="s">
        <v>1810</v>
      </c>
      <c r="G134" t="b">
        <v>1</v>
      </c>
      <c r="H134" s="470" t="s">
        <v>2376</v>
      </c>
    </row>
    <row r="135" spans="1:8">
      <c r="A135" s="470" t="s">
        <v>1519</v>
      </c>
      <c r="B135" s="470" t="s">
        <v>2377</v>
      </c>
      <c r="C135" s="470" t="s">
        <v>2378</v>
      </c>
      <c r="D135" s="470" t="s">
        <v>2379</v>
      </c>
      <c r="E135" s="470" t="s">
        <v>2380</v>
      </c>
      <c r="F135" s="470" t="s">
        <v>1810</v>
      </c>
      <c r="G135" t="b">
        <v>1</v>
      </c>
      <c r="H135" s="470" t="s">
        <v>2381</v>
      </c>
    </row>
    <row r="136" spans="1:8">
      <c r="A136" s="470" t="s">
        <v>1519</v>
      </c>
      <c r="B136" s="470" t="s">
        <v>2382</v>
      </c>
      <c r="C136" s="470" t="s">
        <v>2383</v>
      </c>
      <c r="D136" s="470" t="s">
        <v>2384</v>
      </c>
      <c r="E136" s="470" t="s">
        <v>2385</v>
      </c>
      <c r="F136" s="470" t="s">
        <v>1810</v>
      </c>
      <c r="G136" t="b">
        <v>1</v>
      </c>
      <c r="H136" s="470" t="s">
        <v>2386</v>
      </c>
    </row>
    <row r="137" spans="1:8">
      <c r="A137" s="470" t="s">
        <v>1519</v>
      </c>
      <c r="B137" s="470" t="s">
        <v>2387</v>
      </c>
      <c r="C137" s="470" t="s">
        <v>2388</v>
      </c>
      <c r="D137" s="470" t="s">
        <v>2389</v>
      </c>
      <c r="E137" s="470" t="s">
        <v>2390</v>
      </c>
      <c r="F137" s="470" t="s">
        <v>1810</v>
      </c>
      <c r="G137" t="b">
        <v>1</v>
      </c>
      <c r="H137" s="470" t="s">
        <v>2391</v>
      </c>
    </row>
    <row r="138" spans="1:8">
      <c r="A138" s="470" t="s">
        <v>1528</v>
      </c>
      <c r="B138" s="470" t="s">
        <v>2392</v>
      </c>
      <c r="C138" s="470" t="s">
        <v>2393</v>
      </c>
      <c r="D138" s="470" t="s">
        <v>2394</v>
      </c>
      <c r="E138" s="470" t="s">
        <v>2395</v>
      </c>
      <c r="F138" s="470" t="s">
        <v>1810</v>
      </c>
      <c r="G138" t="b">
        <v>1</v>
      </c>
      <c r="H138" s="470" t="s">
        <v>2396</v>
      </c>
    </row>
    <row r="139" spans="1:8">
      <c r="A139" s="470" t="s">
        <v>1530</v>
      </c>
      <c r="B139" s="470" t="s">
        <v>2397</v>
      </c>
      <c r="C139" s="470" t="s">
        <v>2398</v>
      </c>
      <c r="D139" s="470" t="s">
        <v>1814</v>
      </c>
      <c r="E139" s="470" t="s">
        <v>2399</v>
      </c>
      <c r="F139" s="470" t="s">
        <v>1783</v>
      </c>
      <c r="G139" t="b">
        <v>1</v>
      </c>
      <c r="H139" s="470" t="s">
        <v>2400</v>
      </c>
    </row>
    <row r="140" spans="1:8">
      <c r="A140" s="470" t="s">
        <v>1533</v>
      </c>
      <c r="B140" s="470" t="s">
        <v>2401</v>
      </c>
      <c r="C140" s="470" t="s">
        <v>1813</v>
      </c>
      <c r="D140" s="470" t="s">
        <v>2402</v>
      </c>
      <c r="E140" s="470" t="s">
        <v>2403</v>
      </c>
      <c r="F140" s="470" t="s">
        <v>1783</v>
      </c>
      <c r="G140" t="b">
        <v>1</v>
      </c>
      <c r="H140" s="470" t="s">
        <v>2404</v>
      </c>
    </row>
    <row r="141" spans="1:8">
      <c r="A141" s="470" t="s">
        <v>1536</v>
      </c>
      <c r="B141" s="470" t="s">
        <v>2405</v>
      </c>
      <c r="C141" s="470" t="s">
        <v>1813</v>
      </c>
      <c r="D141" s="470" t="s">
        <v>2406</v>
      </c>
      <c r="E141" s="470" t="s">
        <v>2407</v>
      </c>
      <c r="F141" s="470" t="s">
        <v>1783</v>
      </c>
      <c r="G141" t="b">
        <v>1</v>
      </c>
      <c r="H141" s="470" t="s">
        <v>2408</v>
      </c>
    </row>
    <row r="142" spans="1:8">
      <c r="A142" s="470" t="s">
        <v>1540</v>
      </c>
      <c r="B142" s="470" t="s">
        <v>2409</v>
      </c>
      <c r="C142" s="470" t="s">
        <v>1927</v>
      </c>
      <c r="D142" s="470" t="s">
        <v>2410</v>
      </c>
      <c r="E142" s="470" t="s">
        <v>2411</v>
      </c>
      <c r="F142" s="470" t="s">
        <v>1783</v>
      </c>
      <c r="G142" t="b">
        <v>1</v>
      </c>
      <c r="H142" s="470" t="s">
        <v>2412</v>
      </c>
    </row>
    <row r="143" spans="1:8">
      <c r="A143" s="470" t="s">
        <v>1543</v>
      </c>
      <c r="B143" s="470" t="s">
        <v>2413</v>
      </c>
      <c r="C143" s="470" t="s">
        <v>1822</v>
      </c>
      <c r="D143" s="470" t="s">
        <v>2414</v>
      </c>
      <c r="E143" s="470" t="s">
        <v>1822</v>
      </c>
      <c r="F143" s="470" t="s">
        <v>1869</v>
      </c>
      <c r="G143" t="b">
        <v>1</v>
      </c>
      <c r="H143" s="470" t="s">
        <v>2415</v>
      </c>
    </row>
    <row r="144" spans="1:8">
      <c r="A144" s="470" t="s">
        <v>1545</v>
      </c>
      <c r="B144" s="470" t="s">
        <v>2416</v>
      </c>
      <c r="C144" s="470" t="s">
        <v>1822</v>
      </c>
      <c r="D144" s="470" t="s">
        <v>2417</v>
      </c>
      <c r="E144" s="470" t="s">
        <v>2418</v>
      </c>
      <c r="F144" s="470" t="s">
        <v>1914</v>
      </c>
      <c r="G144" t="b">
        <v>1</v>
      </c>
      <c r="H144" s="470" t="s">
        <v>2419</v>
      </c>
    </row>
    <row r="145" spans="1:8">
      <c r="A145" s="470" t="s">
        <v>1548</v>
      </c>
      <c r="B145" s="470" t="s">
        <v>2420</v>
      </c>
      <c r="C145" s="470" t="s">
        <v>2096</v>
      </c>
      <c r="D145" s="470" t="s">
        <v>2421</v>
      </c>
      <c r="E145" s="470" t="s">
        <v>2248</v>
      </c>
      <c r="F145" s="470" t="s">
        <v>1783</v>
      </c>
      <c r="G145" t="b">
        <v>1</v>
      </c>
      <c r="H145" s="470" t="s">
        <v>2422</v>
      </c>
    </row>
    <row r="146" spans="1:8">
      <c r="A146" s="470" t="s">
        <v>1550</v>
      </c>
      <c r="B146" s="470" t="s">
        <v>2423</v>
      </c>
      <c r="C146" s="470" t="s">
        <v>1813</v>
      </c>
      <c r="D146" s="470" t="s">
        <v>2424</v>
      </c>
      <c r="E146" s="470" t="s">
        <v>2425</v>
      </c>
      <c r="F146" s="470" t="s">
        <v>2209</v>
      </c>
      <c r="G146" t="b">
        <v>1</v>
      </c>
      <c r="H146" s="470" t="s">
        <v>2426</v>
      </c>
    </row>
    <row r="147" spans="1:8">
      <c r="A147" s="470" t="s">
        <v>1553</v>
      </c>
      <c r="B147" s="470" t="s">
        <v>2427</v>
      </c>
      <c r="C147" s="470" t="s">
        <v>1822</v>
      </c>
      <c r="D147" s="470" t="s">
        <v>2428</v>
      </c>
      <c r="E147" s="470" t="s">
        <v>2429</v>
      </c>
      <c r="F147" s="470" t="s">
        <v>1783</v>
      </c>
      <c r="G147" t="b">
        <v>1</v>
      </c>
      <c r="H147" s="470" t="s">
        <v>2430</v>
      </c>
    </row>
    <row r="148" spans="1:8">
      <c r="A148" s="470" t="s">
        <v>1555</v>
      </c>
      <c r="B148" s="470" t="s">
        <v>2431</v>
      </c>
      <c r="C148" s="470" t="s">
        <v>1822</v>
      </c>
      <c r="D148" s="470" t="s">
        <v>2432</v>
      </c>
      <c r="E148" s="470" t="s">
        <v>2433</v>
      </c>
      <c r="F148" s="470" t="s">
        <v>1804</v>
      </c>
      <c r="G148" t="b">
        <v>1</v>
      </c>
      <c r="H148" s="470" t="s">
        <v>2434</v>
      </c>
    </row>
    <row r="149" spans="1:8">
      <c r="A149" s="470" t="s">
        <v>1558</v>
      </c>
      <c r="B149" s="470" t="s">
        <v>2435</v>
      </c>
      <c r="C149" s="470" t="s">
        <v>2436</v>
      </c>
      <c r="D149" s="470" t="s">
        <v>2437</v>
      </c>
      <c r="E149" s="470" t="s">
        <v>2438</v>
      </c>
      <c r="F149" s="470" t="s">
        <v>1783</v>
      </c>
      <c r="G149" t="b">
        <v>1</v>
      </c>
      <c r="H149" s="470" t="s">
        <v>2439</v>
      </c>
    </row>
    <row r="150" spans="1:8">
      <c r="A150" s="470" t="s">
        <v>1560</v>
      </c>
      <c r="B150" s="470" t="s">
        <v>2440</v>
      </c>
      <c r="C150" s="470" t="s">
        <v>1813</v>
      </c>
      <c r="D150" s="470" t="s">
        <v>2441</v>
      </c>
      <c r="E150" s="470" t="s">
        <v>2442</v>
      </c>
      <c r="F150" s="470" t="s">
        <v>1783</v>
      </c>
      <c r="G150" t="b">
        <v>1</v>
      </c>
      <c r="H150" s="470" t="s">
        <v>2443</v>
      </c>
    </row>
    <row r="151" spans="1:8">
      <c r="A151" s="470" t="s">
        <v>1562</v>
      </c>
      <c r="B151" s="470" t="s">
        <v>2444</v>
      </c>
      <c r="C151" s="470" t="s">
        <v>656</v>
      </c>
      <c r="D151" s="470" t="s">
        <v>2445</v>
      </c>
      <c r="E151" s="470" t="s">
        <v>2446</v>
      </c>
      <c r="F151" s="470" t="s">
        <v>1930</v>
      </c>
      <c r="G151" t="b">
        <v>1</v>
      </c>
      <c r="H151" s="470" t="s">
        <v>2447</v>
      </c>
    </row>
    <row r="152" spans="1:8">
      <c r="A152" s="470" t="s">
        <v>1563</v>
      </c>
      <c r="B152" s="470" t="s">
        <v>2448</v>
      </c>
      <c r="C152" s="470" t="s">
        <v>1813</v>
      </c>
      <c r="D152" s="470" t="s">
        <v>2449</v>
      </c>
      <c r="E152" s="470" t="s">
        <v>2450</v>
      </c>
      <c r="F152" s="470" t="s">
        <v>2209</v>
      </c>
      <c r="G152" t="b">
        <v>1</v>
      </c>
      <c r="H152" s="470" t="s">
        <v>2451</v>
      </c>
    </row>
    <row r="153" spans="1:8">
      <c r="A153" s="470" t="s">
        <v>1565</v>
      </c>
      <c r="B153" s="470" t="s">
        <v>2452</v>
      </c>
      <c r="C153" s="470" t="s">
        <v>2453</v>
      </c>
      <c r="D153" s="470" t="s">
        <v>2454</v>
      </c>
      <c r="E153" s="470" t="s">
        <v>2455</v>
      </c>
      <c r="F153" s="470" t="s">
        <v>1783</v>
      </c>
      <c r="G153" t="b">
        <v>1</v>
      </c>
      <c r="H153" s="470" t="s">
        <v>2456</v>
      </c>
    </row>
    <row r="154" spans="1:8">
      <c r="A154" s="470" t="s">
        <v>1566</v>
      </c>
      <c r="B154" s="470" t="s">
        <v>2457</v>
      </c>
      <c r="C154" s="470" t="s">
        <v>2458</v>
      </c>
      <c r="D154" s="470" t="s">
        <v>2459</v>
      </c>
      <c r="E154" s="470" t="s">
        <v>2460</v>
      </c>
      <c r="F154" s="470" t="s">
        <v>1783</v>
      </c>
      <c r="G154" t="b">
        <v>1</v>
      </c>
      <c r="H154" s="470" t="s">
        <v>2461</v>
      </c>
    </row>
    <row r="155" spans="1:8">
      <c r="A155" s="470" t="s">
        <v>1568</v>
      </c>
      <c r="B155" s="470" t="s">
        <v>2462</v>
      </c>
      <c r="C155" s="470" t="s">
        <v>1927</v>
      </c>
      <c r="D155" s="470" t="s">
        <v>2463</v>
      </c>
      <c r="E155" s="470" t="s">
        <v>2464</v>
      </c>
      <c r="F155" s="470" t="s">
        <v>1783</v>
      </c>
      <c r="G155" t="b">
        <v>1</v>
      </c>
      <c r="H155" s="470" t="s">
        <v>2465</v>
      </c>
    </row>
    <row r="156" spans="1:8">
      <c r="A156" s="470" t="s">
        <v>1570</v>
      </c>
      <c r="B156" s="470" t="s">
        <v>2466</v>
      </c>
      <c r="C156" s="470" t="s">
        <v>2467</v>
      </c>
      <c r="D156" s="470" t="s">
        <v>2468</v>
      </c>
      <c r="E156" s="470" t="s">
        <v>2469</v>
      </c>
      <c r="F156" s="470" t="s">
        <v>1783</v>
      </c>
      <c r="G156" t="b">
        <v>1</v>
      </c>
      <c r="H156" s="470" t="s">
        <v>2470</v>
      </c>
    </row>
    <row r="157" spans="1:8">
      <c r="A157" s="470" t="s">
        <v>1572</v>
      </c>
      <c r="B157" s="470" t="s">
        <v>2471</v>
      </c>
      <c r="C157" s="470" t="s">
        <v>2472</v>
      </c>
      <c r="D157" s="470" t="s">
        <v>2473</v>
      </c>
      <c r="E157" s="470" t="s">
        <v>2472</v>
      </c>
      <c r="F157" s="470" t="s">
        <v>1869</v>
      </c>
      <c r="G157" t="b">
        <v>1</v>
      </c>
      <c r="H157" s="470" t="s">
        <v>2474</v>
      </c>
    </row>
    <row r="158" spans="1:8">
      <c r="A158" s="470" t="s">
        <v>1575</v>
      </c>
      <c r="B158" s="470" t="s">
        <v>2475</v>
      </c>
      <c r="C158" s="470" t="s">
        <v>1786</v>
      </c>
      <c r="D158" s="470" t="s">
        <v>1786</v>
      </c>
      <c r="E158" s="470" t="s">
        <v>1786</v>
      </c>
      <c r="F158" s="470" t="s">
        <v>1869</v>
      </c>
      <c r="G158" t="b">
        <v>1</v>
      </c>
      <c r="H158" s="470" t="s">
        <v>2476</v>
      </c>
    </row>
    <row r="159" spans="1:8">
      <c r="A159" s="470" t="s">
        <v>1577</v>
      </c>
      <c r="B159" s="470" t="s">
        <v>2477</v>
      </c>
      <c r="C159" s="470" t="s">
        <v>1786</v>
      </c>
      <c r="D159" s="470" t="s">
        <v>1786</v>
      </c>
      <c r="E159" s="470" t="s">
        <v>1786</v>
      </c>
      <c r="F159" s="470" t="s">
        <v>1869</v>
      </c>
      <c r="G159" t="b">
        <v>1</v>
      </c>
      <c r="H159" s="470" t="s">
        <v>2478</v>
      </c>
    </row>
    <row r="160" spans="1:8">
      <c r="A160" s="470" t="s">
        <v>1579</v>
      </c>
      <c r="B160" s="470" t="s">
        <v>2479</v>
      </c>
      <c r="C160" s="470" t="s">
        <v>2472</v>
      </c>
      <c r="D160" s="470" t="s">
        <v>1781</v>
      </c>
      <c r="E160" s="470" t="s">
        <v>2480</v>
      </c>
      <c r="F160" s="470" t="s">
        <v>1783</v>
      </c>
      <c r="G160" t="b">
        <v>1</v>
      </c>
      <c r="H160" s="470" t="s">
        <v>2481</v>
      </c>
    </row>
    <row r="161" spans="1:8">
      <c r="A161" s="470" t="s">
        <v>1581</v>
      </c>
      <c r="B161" s="470" t="s">
        <v>2482</v>
      </c>
      <c r="C161" s="470" t="s">
        <v>1842</v>
      </c>
      <c r="D161" s="470" t="s">
        <v>2483</v>
      </c>
      <c r="E161" s="470" t="s">
        <v>2484</v>
      </c>
      <c r="F161" s="470" t="s">
        <v>1904</v>
      </c>
      <c r="G161" t="b">
        <v>1</v>
      </c>
      <c r="H161" s="470" t="s">
        <v>2485</v>
      </c>
    </row>
    <row r="162" spans="1:8">
      <c r="A162" s="470" t="s">
        <v>1583</v>
      </c>
      <c r="B162" s="470" t="s">
        <v>2486</v>
      </c>
      <c r="C162" s="470" t="s">
        <v>1922</v>
      </c>
      <c r="D162" s="470" t="s">
        <v>1933</v>
      </c>
      <c r="E162" s="470" t="s">
        <v>2487</v>
      </c>
      <c r="F162" s="470" t="s">
        <v>1783</v>
      </c>
      <c r="G162" t="b">
        <v>1</v>
      </c>
      <c r="H162" s="470" t="s">
        <v>2488</v>
      </c>
    </row>
    <row r="163" spans="1:8">
      <c r="A163" s="470" t="s">
        <v>1585</v>
      </c>
      <c r="B163" s="470" t="s">
        <v>2489</v>
      </c>
      <c r="C163" s="470" t="s">
        <v>2490</v>
      </c>
      <c r="D163" s="470" t="s">
        <v>2414</v>
      </c>
      <c r="E163" s="470" t="s">
        <v>1786</v>
      </c>
      <c r="F163" s="470" t="s">
        <v>2491</v>
      </c>
      <c r="G163" t="b">
        <v>1</v>
      </c>
      <c r="H163" s="470" t="s">
        <v>2492</v>
      </c>
    </row>
    <row r="164" spans="1:8">
      <c r="A164" s="470" t="s">
        <v>1587</v>
      </c>
      <c r="B164" s="470" t="s">
        <v>2493</v>
      </c>
      <c r="C164" s="470" t="s">
        <v>1822</v>
      </c>
      <c r="D164" s="470" t="s">
        <v>1822</v>
      </c>
      <c r="E164" s="470" t="s">
        <v>1822</v>
      </c>
      <c r="F164" s="470" t="s">
        <v>2491</v>
      </c>
      <c r="G164" t="b">
        <v>1</v>
      </c>
      <c r="H164" s="470" t="s">
        <v>2494</v>
      </c>
    </row>
    <row r="165" spans="1:8">
      <c r="A165" s="470" t="s">
        <v>1589</v>
      </c>
      <c r="B165" s="470" t="s">
        <v>2495</v>
      </c>
      <c r="C165" s="470" t="s">
        <v>1822</v>
      </c>
      <c r="D165" s="470" t="s">
        <v>2496</v>
      </c>
      <c r="E165" s="470" t="s">
        <v>2497</v>
      </c>
      <c r="F165" s="470" t="s">
        <v>1914</v>
      </c>
      <c r="G165" t="b">
        <v>1</v>
      </c>
      <c r="H165" s="470" t="s">
        <v>2498</v>
      </c>
    </row>
    <row r="166" spans="1:8">
      <c r="A166" s="470" t="s">
        <v>1591</v>
      </c>
      <c r="B166" s="470" t="s">
        <v>2499</v>
      </c>
      <c r="C166" s="470" t="s">
        <v>2500</v>
      </c>
      <c r="D166" s="470" t="s">
        <v>2501</v>
      </c>
      <c r="E166" s="470" t="s">
        <v>1822</v>
      </c>
      <c r="F166" s="470" t="s">
        <v>1788</v>
      </c>
      <c r="G166" t="b">
        <v>1</v>
      </c>
      <c r="H166" s="470" t="s">
        <v>2502</v>
      </c>
    </row>
    <row r="167" spans="1:8">
      <c r="A167" s="470" t="s">
        <v>1593</v>
      </c>
      <c r="B167" s="470" t="s">
        <v>2503</v>
      </c>
      <c r="C167" s="470" t="s">
        <v>2504</v>
      </c>
      <c r="D167" s="470" t="s">
        <v>2505</v>
      </c>
      <c r="E167" s="470" t="s">
        <v>2506</v>
      </c>
      <c r="F167" s="470" t="s">
        <v>1783</v>
      </c>
      <c r="G167" t="b">
        <v>1</v>
      </c>
      <c r="H167" s="470" t="s">
        <v>2507</v>
      </c>
    </row>
    <row r="168" spans="1:8">
      <c r="A168" s="470" t="s">
        <v>1595</v>
      </c>
      <c r="B168" s="470" t="s">
        <v>2508</v>
      </c>
      <c r="D168" s="470" t="s">
        <v>2509</v>
      </c>
      <c r="E168" s="470" t="s">
        <v>1852</v>
      </c>
      <c r="F168" s="470" t="s">
        <v>1783</v>
      </c>
      <c r="G168" t="b">
        <v>1</v>
      </c>
      <c r="H168" s="470" t="s">
        <v>2510</v>
      </c>
    </row>
    <row r="169" spans="1:8">
      <c r="A169" s="470" t="s">
        <v>1597</v>
      </c>
      <c r="B169" s="470" t="s">
        <v>2511</v>
      </c>
      <c r="C169" s="470" t="s">
        <v>2512</v>
      </c>
      <c r="D169" s="470" t="s">
        <v>2513</v>
      </c>
      <c r="E169" s="470" t="s">
        <v>2514</v>
      </c>
      <c r="F169" s="470" t="s">
        <v>1839</v>
      </c>
      <c r="G169" t="b">
        <v>1</v>
      </c>
      <c r="H169" s="470" t="s">
        <v>2515</v>
      </c>
    </row>
    <row r="170" spans="1:8">
      <c r="A170" s="470" t="s">
        <v>1598</v>
      </c>
      <c r="B170" s="470" t="s">
        <v>2516</v>
      </c>
      <c r="C170" s="470" t="s">
        <v>1813</v>
      </c>
      <c r="D170" s="470" t="s">
        <v>2517</v>
      </c>
      <c r="E170" s="470" t="s">
        <v>2518</v>
      </c>
      <c r="F170" s="470" t="s">
        <v>1783</v>
      </c>
      <c r="G170" t="b">
        <v>1</v>
      </c>
      <c r="H170" s="470" t="s">
        <v>2519</v>
      </c>
    </row>
    <row r="171" spans="1:8">
      <c r="A171" s="470" t="s">
        <v>1599</v>
      </c>
      <c r="B171" s="470" t="s">
        <v>2520</v>
      </c>
      <c r="C171" s="470" t="s">
        <v>1972</v>
      </c>
      <c r="D171" s="470" t="s">
        <v>2521</v>
      </c>
      <c r="E171" s="470" t="s">
        <v>2522</v>
      </c>
      <c r="F171" s="470" t="s">
        <v>1783</v>
      </c>
      <c r="G171" t="b">
        <v>1</v>
      </c>
      <c r="H171" s="470" t="s">
        <v>2523</v>
      </c>
    </row>
    <row r="172" spans="1:8">
      <c r="A172" s="470" t="s">
        <v>1601</v>
      </c>
      <c r="B172" s="470" t="s">
        <v>2524</v>
      </c>
      <c r="C172" s="470" t="s">
        <v>2525</v>
      </c>
      <c r="D172" s="470" t="s">
        <v>2526</v>
      </c>
      <c r="E172" s="470" t="s">
        <v>2527</v>
      </c>
      <c r="F172" s="470" t="s">
        <v>1810</v>
      </c>
      <c r="G172" t="b">
        <v>1</v>
      </c>
      <c r="H172" s="470" t="s">
        <v>2528</v>
      </c>
    </row>
    <row r="173" spans="1:8">
      <c r="A173" s="470" t="s">
        <v>1602</v>
      </c>
      <c r="B173" s="470" t="s">
        <v>2529</v>
      </c>
      <c r="C173" s="470" t="s">
        <v>656</v>
      </c>
      <c r="D173" s="470" t="s">
        <v>2530</v>
      </c>
      <c r="E173" s="470" t="s">
        <v>2531</v>
      </c>
      <c r="F173" s="470" t="s">
        <v>1783</v>
      </c>
      <c r="G173" t="b">
        <v>1</v>
      </c>
      <c r="H173" s="470" t="s">
        <v>2532</v>
      </c>
    </row>
    <row r="174" spans="1:8">
      <c r="A174" s="470" t="s">
        <v>1603</v>
      </c>
      <c r="B174" s="470" t="s">
        <v>2533</v>
      </c>
      <c r="C174" s="470" t="s">
        <v>2534</v>
      </c>
      <c r="D174" s="470" t="s">
        <v>2483</v>
      </c>
      <c r="E174" s="470" t="s">
        <v>2535</v>
      </c>
      <c r="F174" s="470" t="s">
        <v>1914</v>
      </c>
      <c r="G174" t="b">
        <v>1</v>
      </c>
      <c r="H174" s="470" t="s">
        <v>2536</v>
      </c>
    </row>
    <row r="175" spans="1:8">
      <c r="A175" s="470" t="s">
        <v>1605</v>
      </c>
      <c r="B175" s="470" t="s">
        <v>2537</v>
      </c>
      <c r="C175" s="470" t="s">
        <v>2206</v>
      </c>
      <c r="D175" s="470" t="s">
        <v>2538</v>
      </c>
      <c r="E175" s="470" t="s">
        <v>2539</v>
      </c>
      <c r="F175" s="470" t="s">
        <v>2163</v>
      </c>
      <c r="G175" t="b">
        <v>1</v>
      </c>
      <c r="H175" s="470" t="s">
        <v>2540</v>
      </c>
    </row>
    <row r="176" spans="1:8">
      <c r="A176" s="470" t="s">
        <v>1607</v>
      </c>
      <c r="B176" s="470" t="s">
        <v>2541</v>
      </c>
      <c r="C176" s="470" t="s">
        <v>1822</v>
      </c>
      <c r="D176" s="470" t="s">
        <v>2542</v>
      </c>
      <c r="E176" s="470" t="s">
        <v>1822</v>
      </c>
      <c r="F176" s="470" t="s">
        <v>1788</v>
      </c>
      <c r="G176" t="b">
        <v>1</v>
      </c>
      <c r="H176" s="470" t="s">
        <v>2543</v>
      </c>
    </row>
    <row r="177" spans="1:8">
      <c r="A177" s="470" t="s">
        <v>1609</v>
      </c>
      <c r="B177" s="470" t="s">
        <v>2544</v>
      </c>
      <c r="C177" s="470" t="s">
        <v>1822</v>
      </c>
      <c r="D177" s="470" t="s">
        <v>2545</v>
      </c>
      <c r="E177" s="470" t="s">
        <v>1822</v>
      </c>
      <c r="F177" s="470" t="s">
        <v>1788</v>
      </c>
      <c r="G177" t="b">
        <v>1</v>
      </c>
      <c r="H177" s="470" t="s">
        <v>2546</v>
      </c>
    </row>
    <row r="178" spans="1:8">
      <c r="A178" s="470" t="s">
        <v>1610</v>
      </c>
      <c r="B178" s="470" t="s">
        <v>2547</v>
      </c>
      <c r="C178" s="470" t="s">
        <v>1822</v>
      </c>
      <c r="D178" s="470" t="s">
        <v>2548</v>
      </c>
      <c r="E178" s="470" t="s">
        <v>2549</v>
      </c>
      <c r="F178" s="470" t="s">
        <v>1788</v>
      </c>
      <c r="G178" t="b">
        <v>1</v>
      </c>
      <c r="H178" s="470" t="s">
        <v>2550</v>
      </c>
    </row>
    <row r="179" spans="1:8">
      <c r="A179" s="470" t="s">
        <v>1611</v>
      </c>
      <c r="B179" s="470" t="s">
        <v>2551</v>
      </c>
      <c r="C179" s="470" t="s">
        <v>2552</v>
      </c>
      <c r="D179" s="470" t="s">
        <v>2553</v>
      </c>
      <c r="E179" s="470" t="s">
        <v>2202</v>
      </c>
      <c r="F179" s="470" t="s">
        <v>1788</v>
      </c>
      <c r="G179" t="b">
        <v>1</v>
      </c>
      <c r="H179" s="470" t="s">
        <v>2554</v>
      </c>
    </row>
    <row r="180" spans="1:8">
      <c r="A180" s="470" t="s">
        <v>1613</v>
      </c>
      <c r="B180" s="470" t="s">
        <v>2555</v>
      </c>
      <c r="C180" s="470" t="s">
        <v>2556</v>
      </c>
      <c r="D180" s="470" t="s">
        <v>2557</v>
      </c>
      <c r="E180" s="470" t="s">
        <v>2558</v>
      </c>
      <c r="F180" s="470" t="s">
        <v>2559</v>
      </c>
      <c r="G180" t="b">
        <v>1</v>
      </c>
      <c r="H180" s="470" t="s">
        <v>2560</v>
      </c>
    </row>
    <row r="181" spans="1:8">
      <c r="A181" s="470" t="s">
        <v>1614</v>
      </c>
      <c r="B181" s="470" t="s">
        <v>2561</v>
      </c>
      <c r="C181" s="470" t="s">
        <v>2562</v>
      </c>
      <c r="D181" s="470" t="s">
        <v>2414</v>
      </c>
      <c r="E181" s="470" t="s">
        <v>1786</v>
      </c>
      <c r="F181" s="470" t="s">
        <v>2491</v>
      </c>
      <c r="G181" t="b">
        <v>1</v>
      </c>
      <c r="H181" s="470" t="s">
        <v>2563</v>
      </c>
    </row>
    <row r="182" spans="1:8">
      <c r="A182" s="470" t="s">
        <v>1616</v>
      </c>
      <c r="B182" s="470" t="s">
        <v>2564</v>
      </c>
      <c r="C182" s="470" t="s">
        <v>2053</v>
      </c>
      <c r="D182" s="470" t="s">
        <v>2565</v>
      </c>
      <c r="E182" s="470" t="s">
        <v>2566</v>
      </c>
      <c r="F182" s="470" t="s">
        <v>1810</v>
      </c>
      <c r="G182" t="b">
        <v>1</v>
      </c>
      <c r="H182" s="470" t="s">
        <v>2567</v>
      </c>
    </row>
    <row r="183" spans="1:8">
      <c r="A183" s="470" t="s">
        <v>1618</v>
      </c>
      <c r="B183" s="470" t="s">
        <v>2568</v>
      </c>
      <c r="C183" s="470" t="s">
        <v>1977</v>
      </c>
      <c r="D183" s="470" t="s">
        <v>2569</v>
      </c>
      <c r="E183" s="470" t="s">
        <v>2570</v>
      </c>
      <c r="F183" s="470" t="s">
        <v>1783</v>
      </c>
      <c r="G183" t="b">
        <v>1</v>
      </c>
      <c r="H183" s="470" t="s">
        <v>2571</v>
      </c>
    </row>
    <row r="184" spans="1:8">
      <c r="A184" s="470" t="s">
        <v>1620</v>
      </c>
      <c r="B184" s="470" t="s">
        <v>2572</v>
      </c>
      <c r="C184" s="470" t="s">
        <v>1813</v>
      </c>
      <c r="D184" s="470" t="s">
        <v>2573</v>
      </c>
      <c r="E184" s="470" t="s">
        <v>2574</v>
      </c>
      <c r="F184" s="470" t="s">
        <v>2575</v>
      </c>
      <c r="G184" t="b">
        <v>1</v>
      </c>
      <c r="H184" s="470" t="s">
        <v>2576</v>
      </c>
    </row>
    <row r="185" spans="1:8">
      <c r="A185" s="470" t="s">
        <v>1622</v>
      </c>
      <c r="B185" s="470" t="s">
        <v>2577</v>
      </c>
      <c r="C185" s="470" t="s">
        <v>2552</v>
      </c>
      <c r="D185" s="470" t="s">
        <v>2483</v>
      </c>
      <c r="E185" s="470" t="s">
        <v>2578</v>
      </c>
      <c r="F185" s="470" t="s">
        <v>1904</v>
      </c>
      <c r="G185" t="b">
        <v>1</v>
      </c>
      <c r="H185" s="470" t="s">
        <v>2579</v>
      </c>
    </row>
    <row r="186" spans="1:8">
      <c r="A186" s="470" t="s">
        <v>1623</v>
      </c>
      <c r="B186" s="470" t="s">
        <v>2580</v>
      </c>
      <c r="C186" s="470" t="s">
        <v>656</v>
      </c>
      <c r="D186" s="470" t="s">
        <v>2581</v>
      </c>
      <c r="E186" s="470" t="s">
        <v>2582</v>
      </c>
      <c r="F186" s="470" t="s">
        <v>1904</v>
      </c>
      <c r="G186" t="b">
        <v>1</v>
      </c>
      <c r="H186" s="470" t="s">
        <v>2583</v>
      </c>
    </row>
    <row r="187" spans="1:8">
      <c r="A187" s="470" t="s">
        <v>1624</v>
      </c>
      <c r="B187" s="470" t="s">
        <v>2584</v>
      </c>
      <c r="C187" s="470" t="s">
        <v>1786</v>
      </c>
      <c r="D187" s="470" t="s">
        <v>1786</v>
      </c>
      <c r="E187" s="470" t="s">
        <v>2585</v>
      </c>
      <c r="F187" s="470" t="s">
        <v>1930</v>
      </c>
      <c r="G187" t="b">
        <v>1</v>
      </c>
      <c r="H187" s="470" t="s">
        <v>2586</v>
      </c>
    </row>
    <row r="188" spans="1:8">
      <c r="A188" s="470" t="s">
        <v>1625</v>
      </c>
      <c r="B188" s="470" t="s">
        <v>2587</v>
      </c>
      <c r="C188" s="470" t="s">
        <v>2076</v>
      </c>
      <c r="D188" s="470" t="s">
        <v>2588</v>
      </c>
      <c r="E188" s="470" t="s">
        <v>2589</v>
      </c>
      <c r="F188" s="470" t="s">
        <v>1810</v>
      </c>
      <c r="G188" t="b">
        <v>1</v>
      </c>
      <c r="H188" s="470" t="s">
        <v>2590</v>
      </c>
    </row>
    <row r="189" spans="1:8">
      <c r="A189" s="470" t="s">
        <v>1626</v>
      </c>
      <c r="B189" s="470" t="s">
        <v>2591</v>
      </c>
      <c r="C189" s="470" t="s">
        <v>1813</v>
      </c>
      <c r="D189" s="470" t="s">
        <v>2592</v>
      </c>
      <c r="E189" s="470" t="s">
        <v>2593</v>
      </c>
      <c r="F189" s="470" t="s">
        <v>1783</v>
      </c>
      <c r="G189" t="b">
        <v>1</v>
      </c>
      <c r="H189" s="470" t="s">
        <v>2594</v>
      </c>
    </row>
    <row r="190" spans="1:8">
      <c r="A190" s="470" t="s">
        <v>1627</v>
      </c>
      <c r="B190" s="470" t="s">
        <v>2595</v>
      </c>
      <c r="C190" s="470" t="s">
        <v>2234</v>
      </c>
      <c r="D190" s="470" t="s">
        <v>1843</v>
      </c>
      <c r="E190" s="470" t="s">
        <v>2411</v>
      </c>
      <c r="F190" s="470" t="s">
        <v>1783</v>
      </c>
      <c r="G190" t="b">
        <v>1</v>
      </c>
      <c r="H190" s="470" t="s">
        <v>2596</v>
      </c>
    </row>
    <row r="191" spans="1:8">
      <c r="A191" s="470" t="s">
        <v>1628</v>
      </c>
      <c r="B191" s="470" t="s">
        <v>2597</v>
      </c>
      <c r="C191" s="470" t="s">
        <v>1927</v>
      </c>
      <c r="D191" s="470" t="s">
        <v>2598</v>
      </c>
      <c r="E191" s="470" t="s">
        <v>2599</v>
      </c>
      <c r="F191" s="470" t="s">
        <v>1804</v>
      </c>
      <c r="G191" t="b">
        <v>1</v>
      </c>
      <c r="H191" s="470" t="s">
        <v>2600</v>
      </c>
    </row>
    <row r="192" spans="1:8">
      <c r="A192" s="470" t="s">
        <v>1629</v>
      </c>
      <c r="B192" s="470" t="s">
        <v>2601</v>
      </c>
      <c r="C192" s="470" t="s">
        <v>2053</v>
      </c>
      <c r="D192" s="470" t="s">
        <v>2239</v>
      </c>
      <c r="E192" s="470" t="s">
        <v>2602</v>
      </c>
      <c r="F192" s="470" t="s">
        <v>1783</v>
      </c>
      <c r="G192" t="b">
        <v>1</v>
      </c>
      <c r="H192" s="470" t="s">
        <v>2603</v>
      </c>
    </row>
    <row r="193" spans="1:8">
      <c r="A193" s="470" t="s">
        <v>1630</v>
      </c>
      <c r="B193" s="470" t="s">
        <v>2604</v>
      </c>
      <c r="C193" s="470" t="s">
        <v>1822</v>
      </c>
      <c r="D193" s="470" t="s">
        <v>2605</v>
      </c>
      <c r="E193" s="470" t="s">
        <v>2606</v>
      </c>
      <c r="F193" s="470" t="s">
        <v>1783</v>
      </c>
      <c r="G193" t="b">
        <v>1</v>
      </c>
      <c r="H193" s="470" t="s">
        <v>2607</v>
      </c>
    </row>
    <row r="194" spans="1:8">
      <c r="A194" s="470" t="s">
        <v>1631</v>
      </c>
      <c r="B194" s="470" t="s">
        <v>2608</v>
      </c>
      <c r="C194" s="470" t="s">
        <v>1922</v>
      </c>
      <c r="D194" s="470" t="s">
        <v>2609</v>
      </c>
      <c r="E194" s="470" t="s">
        <v>2610</v>
      </c>
      <c r="F194" s="470" t="s">
        <v>1783</v>
      </c>
      <c r="G194" t="b">
        <v>1</v>
      </c>
      <c r="H194" s="470" t="s">
        <v>2611</v>
      </c>
    </row>
    <row r="195" spans="1:8">
      <c r="A195" s="470" t="s">
        <v>1632</v>
      </c>
      <c r="B195" s="470" t="s">
        <v>2612</v>
      </c>
      <c r="C195" s="470" t="s">
        <v>2472</v>
      </c>
      <c r="D195" s="470" t="s">
        <v>2613</v>
      </c>
      <c r="E195" s="470" t="s">
        <v>2614</v>
      </c>
      <c r="F195" s="470" t="s">
        <v>1783</v>
      </c>
      <c r="G195" t="b">
        <v>1</v>
      </c>
      <c r="H195" s="470" t="s">
        <v>2615</v>
      </c>
    </row>
    <row r="196" spans="1:8">
      <c r="A196" s="470" t="s">
        <v>1633</v>
      </c>
      <c r="B196" s="470" t="s">
        <v>2616</v>
      </c>
      <c r="C196" s="470" t="s">
        <v>2011</v>
      </c>
      <c r="D196" s="470" t="s">
        <v>2617</v>
      </c>
      <c r="E196" s="470" t="s">
        <v>2618</v>
      </c>
      <c r="F196" s="470" t="s">
        <v>2163</v>
      </c>
      <c r="G196" t="b">
        <v>1</v>
      </c>
      <c r="H196" s="470" t="s">
        <v>2619</v>
      </c>
    </row>
    <row r="197" spans="1:8">
      <c r="A197" s="470" t="s">
        <v>1634</v>
      </c>
      <c r="B197" s="470" t="s">
        <v>2620</v>
      </c>
      <c r="C197" s="470" t="s">
        <v>2621</v>
      </c>
      <c r="D197" s="470" t="s">
        <v>2082</v>
      </c>
      <c r="E197" s="470" t="s">
        <v>1822</v>
      </c>
      <c r="F197" s="470" t="s">
        <v>1869</v>
      </c>
      <c r="G197" t="b">
        <v>1</v>
      </c>
      <c r="H197" s="470" t="s">
        <v>2622</v>
      </c>
    </row>
    <row r="198" spans="1:8">
      <c r="A198" s="470" t="s">
        <v>1635</v>
      </c>
      <c r="B198" s="470" t="s">
        <v>2623</v>
      </c>
      <c r="C198" s="470" t="s">
        <v>2011</v>
      </c>
      <c r="D198" s="470" t="s">
        <v>2624</v>
      </c>
      <c r="E198" s="470" t="s">
        <v>2625</v>
      </c>
      <c r="F198" s="470" t="s">
        <v>1810</v>
      </c>
      <c r="G198" t="b">
        <v>1</v>
      </c>
      <c r="H198" s="470" t="s">
        <v>2626</v>
      </c>
    </row>
    <row r="199" spans="1:8">
      <c r="A199" s="470" t="s">
        <v>1636</v>
      </c>
      <c r="B199" s="470" t="s">
        <v>2627</v>
      </c>
      <c r="C199" s="470" t="s">
        <v>2628</v>
      </c>
      <c r="D199" s="470" t="s">
        <v>2629</v>
      </c>
      <c r="E199" s="470" t="s">
        <v>2630</v>
      </c>
      <c r="F199" s="470" t="s">
        <v>1810</v>
      </c>
      <c r="G199" t="b">
        <v>1</v>
      </c>
      <c r="H199" s="470" t="s">
        <v>2631</v>
      </c>
    </row>
    <row r="200" spans="1:8">
      <c r="A200" s="470" t="s">
        <v>1637</v>
      </c>
      <c r="B200" s="470" t="s">
        <v>2632</v>
      </c>
      <c r="C200" s="470" t="s">
        <v>2633</v>
      </c>
      <c r="D200" s="470" t="s">
        <v>1786</v>
      </c>
      <c r="E200" s="470" t="s">
        <v>2634</v>
      </c>
      <c r="F200" s="470" t="s">
        <v>2635</v>
      </c>
      <c r="G200" t="b">
        <v>1</v>
      </c>
      <c r="H200" s="470" t="s">
        <v>2636</v>
      </c>
    </row>
    <row r="201" spans="1:8">
      <c r="A201" s="470" t="s">
        <v>1638</v>
      </c>
      <c r="B201" s="470" t="s">
        <v>2637</v>
      </c>
      <c r="C201">
        <v>18</v>
      </c>
      <c r="D201" s="470" t="s">
        <v>2638</v>
      </c>
      <c r="E201" s="470" t="s">
        <v>2639</v>
      </c>
      <c r="F201" s="470" t="s">
        <v>2640</v>
      </c>
      <c r="G201" t="b">
        <v>1</v>
      </c>
      <c r="H201" s="470" t="s">
        <v>2641</v>
      </c>
    </row>
    <row r="202" spans="1:8">
      <c r="A202" s="470" t="s">
        <v>1639</v>
      </c>
      <c r="B202" s="470" t="s">
        <v>2642</v>
      </c>
      <c r="C202" s="470" t="s">
        <v>2643</v>
      </c>
      <c r="D202" s="470" t="s">
        <v>2644</v>
      </c>
      <c r="E202" s="470" t="s">
        <v>2645</v>
      </c>
      <c r="F202" s="470" t="s">
        <v>2163</v>
      </c>
      <c r="G202" t="b">
        <v>1</v>
      </c>
      <c r="H202" s="470" t="s">
        <v>2646</v>
      </c>
    </row>
    <row r="203" spans="1:8">
      <c r="A203" s="470" t="s">
        <v>1640</v>
      </c>
      <c r="B203" s="470" t="s">
        <v>2647</v>
      </c>
      <c r="C203" s="470" t="s">
        <v>1948</v>
      </c>
      <c r="D203" s="470" t="s">
        <v>2648</v>
      </c>
      <c r="E203" s="470" t="s">
        <v>2649</v>
      </c>
      <c r="F203" s="470" t="s">
        <v>2163</v>
      </c>
      <c r="G203" t="b">
        <v>1</v>
      </c>
      <c r="H203" s="470" t="s">
        <v>2650</v>
      </c>
    </row>
    <row r="204" spans="1:8">
      <c r="A204" s="470" t="s">
        <v>1641</v>
      </c>
      <c r="B204" s="470" t="s">
        <v>2651</v>
      </c>
      <c r="C204" s="470" t="s">
        <v>1822</v>
      </c>
      <c r="D204" s="470" t="s">
        <v>2548</v>
      </c>
      <c r="E204" s="470" t="s">
        <v>1822</v>
      </c>
      <c r="F204" s="470" t="s">
        <v>1788</v>
      </c>
      <c r="G204" t="b">
        <v>1</v>
      </c>
      <c r="H204" s="470" t="s">
        <v>2652</v>
      </c>
    </row>
    <row r="205" spans="1:8">
      <c r="A205" s="470" t="s">
        <v>1642</v>
      </c>
      <c r="B205" s="470" t="s">
        <v>2653</v>
      </c>
      <c r="C205" s="470" t="s">
        <v>2654</v>
      </c>
      <c r="D205" s="470" t="s">
        <v>2655</v>
      </c>
      <c r="E205" s="470" t="s">
        <v>1822</v>
      </c>
      <c r="F205" s="470" t="s">
        <v>1869</v>
      </c>
      <c r="G205" t="b">
        <v>1</v>
      </c>
      <c r="H205" s="470" t="s">
        <v>2656</v>
      </c>
    </row>
    <row r="206" spans="1:8">
      <c r="A206" s="470" t="s">
        <v>1643</v>
      </c>
      <c r="B206" s="470" t="s">
        <v>2657</v>
      </c>
      <c r="C206" s="470" t="s">
        <v>2658</v>
      </c>
      <c r="D206" s="470" t="s">
        <v>2659</v>
      </c>
      <c r="E206" s="470" t="s">
        <v>2660</v>
      </c>
      <c r="F206" s="470" t="s">
        <v>1904</v>
      </c>
      <c r="G206" t="b">
        <v>1</v>
      </c>
      <c r="H206" s="470" t="s">
        <v>2661</v>
      </c>
    </row>
    <row r="207" spans="1:8">
      <c r="A207" s="470" t="s">
        <v>1644</v>
      </c>
      <c r="B207" s="470" t="s">
        <v>2662</v>
      </c>
      <c r="C207" s="470" t="s">
        <v>2053</v>
      </c>
      <c r="D207" s="470" t="s">
        <v>2663</v>
      </c>
      <c r="E207" s="470" t="s">
        <v>2664</v>
      </c>
      <c r="F207" s="470" t="s">
        <v>2163</v>
      </c>
      <c r="G207" t="b">
        <v>1</v>
      </c>
      <c r="H207" s="470" t="s">
        <v>2665</v>
      </c>
    </row>
    <row r="208" spans="1:8">
      <c r="A208" s="470" t="s">
        <v>1645</v>
      </c>
      <c r="B208" s="470" t="s">
        <v>2666</v>
      </c>
      <c r="C208" s="470" t="s">
        <v>2667</v>
      </c>
      <c r="D208" s="470" t="s">
        <v>2668</v>
      </c>
      <c r="E208" s="470" t="s">
        <v>2669</v>
      </c>
      <c r="F208" s="470" t="s">
        <v>1882</v>
      </c>
      <c r="G208" t="b">
        <v>1</v>
      </c>
      <c r="H208" s="470" t="s">
        <v>2670</v>
      </c>
    </row>
    <row r="209" spans="1:8">
      <c r="A209" s="470" t="s">
        <v>1646</v>
      </c>
      <c r="B209" s="470" t="s">
        <v>2671</v>
      </c>
      <c r="C209" s="470" t="s">
        <v>1822</v>
      </c>
      <c r="D209" s="470" t="s">
        <v>2672</v>
      </c>
      <c r="E209" s="470" t="s">
        <v>2673</v>
      </c>
      <c r="F209" s="470" t="s">
        <v>1882</v>
      </c>
      <c r="G209" t="b">
        <v>1</v>
      </c>
      <c r="H209" s="470" t="s">
        <v>2674</v>
      </c>
    </row>
    <row r="210" spans="1:8">
      <c r="A210" s="470" t="s">
        <v>1647</v>
      </c>
      <c r="B210" s="470" t="s">
        <v>2675</v>
      </c>
      <c r="C210" s="470" t="s">
        <v>2676</v>
      </c>
      <c r="D210" s="470" t="s">
        <v>2677</v>
      </c>
      <c r="E210" s="470" t="s">
        <v>2678</v>
      </c>
      <c r="F210" s="470" t="s">
        <v>1869</v>
      </c>
      <c r="G210" t="b">
        <v>1</v>
      </c>
      <c r="H210" s="470" t="s">
        <v>2679</v>
      </c>
    </row>
    <row r="211" spans="1:8">
      <c r="A211" s="470" t="s">
        <v>1648</v>
      </c>
      <c r="B211" s="470" t="s">
        <v>2680</v>
      </c>
      <c r="C211" s="470" t="s">
        <v>1786</v>
      </c>
      <c r="D211" s="470" t="s">
        <v>1786</v>
      </c>
      <c r="E211" s="470" t="s">
        <v>1786</v>
      </c>
      <c r="F211" s="470" t="s">
        <v>1869</v>
      </c>
      <c r="G211" t="b">
        <v>1</v>
      </c>
      <c r="H211" s="470" t="s">
        <v>2681</v>
      </c>
    </row>
    <row r="212" spans="1:8">
      <c r="A212" s="470" t="s">
        <v>1649</v>
      </c>
      <c r="B212" s="470" t="s">
        <v>2682</v>
      </c>
      <c r="C212" s="470" t="s">
        <v>1786</v>
      </c>
      <c r="D212" s="470" t="s">
        <v>1786</v>
      </c>
      <c r="E212" s="470" t="s">
        <v>1786</v>
      </c>
      <c r="F212" s="470" t="s">
        <v>1869</v>
      </c>
      <c r="G212" t="b">
        <v>1</v>
      </c>
      <c r="H212" s="470" t="s">
        <v>2683</v>
      </c>
    </row>
    <row r="213" spans="1:8">
      <c r="A213" s="470" t="s">
        <v>1650</v>
      </c>
      <c r="B213" s="470" t="s">
        <v>2684</v>
      </c>
      <c r="C213" s="470" t="s">
        <v>1786</v>
      </c>
      <c r="D213" s="470" t="s">
        <v>1786</v>
      </c>
      <c r="E213" s="470" t="s">
        <v>1786</v>
      </c>
      <c r="F213" s="470" t="s">
        <v>1869</v>
      </c>
      <c r="G213" t="b">
        <v>1</v>
      </c>
      <c r="H213" s="470" t="s">
        <v>2685</v>
      </c>
    </row>
    <row r="214" spans="1:8">
      <c r="A214" s="470" t="s">
        <v>1651</v>
      </c>
      <c r="B214" s="470" t="s">
        <v>2686</v>
      </c>
      <c r="C214" s="470" t="s">
        <v>1786</v>
      </c>
      <c r="D214" s="470" t="s">
        <v>1786</v>
      </c>
      <c r="E214" s="470" t="s">
        <v>1786</v>
      </c>
      <c r="F214" s="470" t="s">
        <v>1869</v>
      </c>
      <c r="G214" t="b">
        <v>1</v>
      </c>
      <c r="H214" s="470" t="s">
        <v>2687</v>
      </c>
    </row>
    <row r="215" spans="1:8">
      <c r="A215" s="470" t="s">
        <v>1652</v>
      </c>
      <c r="B215" s="470" t="s">
        <v>2688</v>
      </c>
      <c r="C215" s="470" t="s">
        <v>2689</v>
      </c>
      <c r="D215" s="470" t="s">
        <v>2690</v>
      </c>
      <c r="E215" s="470" t="s">
        <v>1786</v>
      </c>
      <c r="F215" s="470" t="s">
        <v>1869</v>
      </c>
      <c r="G215" t="b">
        <v>1</v>
      </c>
      <c r="H215" s="470" t="s">
        <v>2691</v>
      </c>
    </row>
    <row r="216" spans="1:8">
      <c r="A216" s="470" t="s">
        <v>1653</v>
      </c>
      <c r="B216" s="470" t="s">
        <v>2692</v>
      </c>
      <c r="C216" s="470" t="s">
        <v>2693</v>
      </c>
      <c r="D216" s="470" t="s">
        <v>2694</v>
      </c>
      <c r="E216" s="470" t="s">
        <v>2695</v>
      </c>
      <c r="F216" s="470" t="s">
        <v>1783</v>
      </c>
      <c r="G216" t="b">
        <v>1</v>
      </c>
      <c r="H216" s="470" t="s">
        <v>2696</v>
      </c>
    </row>
    <row r="217" spans="1:8">
      <c r="A217" s="470" t="s">
        <v>1654</v>
      </c>
      <c r="B217" s="470" t="s">
        <v>2697</v>
      </c>
      <c r="C217" s="470" t="s">
        <v>1907</v>
      </c>
      <c r="D217" s="470" t="s">
        <v>2698</v>
      </c>
      <c r="E217" s="470" t="s">
        <v>2699</v>
      </c>
      <c r="F217" s="470" t="s">
        <v>1810</v>
      </c>
      <c r="G217" t="b">
        <v>1</v>
      </c>
      <c r="H217" s="470" t="s">
        <v>2700</v>
      </c>
    </row>
    <row r="218" spans="1:8">
      <c r="A218" s="470" t="s">
        <v>1655</v>
      </c>
      <c r="B218" s="470" t="s">
        <v>2701</v>
      </c>
      <c r="C218" s="470" t="s">
        <v>2702</v>
      </c>
      <c r="D218" s="470" t="s">
        <v>2703</v>
      </c>
      <c r="E218" s="470" t="s">
        <v>2704</v>
      </c>
      <c r="F218" s="470" t="s">
        <v>1783</v>
      </c>
      <c r="G218" t="b">
        <v>1</v>
      </c>
      <c r="H218" s="470" t="s">
        <v>2705</v>
      </c>
    </row>
    <row r="219" spans="1:8">
      <c r="A219" s="470" t="s">
        <v>1656</v>
      </c>
      <c r="B219" s="470" t="s">
        <v>2706</v>
      </c>
      <c r="C219" s="470" t="s">
        <v>1922</v>
      </c>
      <c r="D219" s="470" t="s">
        <v>2707</v>
      </c>
      <c r="E219" s="470" t="s">
        <v>2202</v>
      </c>
      <c r="F219" s="470" t="s">
        <v>1783</v>
      </c>
      <c r="G219" t="b">
        <v>1</v>
      </c>
      <c r="H219" s="470" t="s">
        <v>2708</v>
      </c>
    </row>
    <row r="220" spans="1:8">
      <c r="A220" s="470" t="s">
        <v>1657</v>
      </c>
      <c r="B220" s="470" t="s">
        <v>2709</v>
      </c>
      <c r="C220" s="470" t="s">
        <v>2234</v>
      </c>
      <c r="D220" s="470" t="s">
        <v>2710</v>
      </c>
      <c r="E220" s="470" t="s">
        <v>2711</v>
      </c>
      <c r="F220" s="470" t="s">
        <v>1783</v>
      </c>
      <c r="G220" t="b">
        <v>1</v>
      </c>
      <c r="H220" s="470" t="s">
        <v>2712</v>
      </c>
    </row>
    <row r="221" spans="1:8">
      <c r="A221" s="470" t="s">
        <v>1658</v>
      </c>
      <c r="B221" s="470" t="s">
        <v>2713</v>
      </c>
      <c r="C221" s="470" t="s">
        <v>1893</v>
      </c>
      <c r="D221" s="470" t="s">
        <v>2714</v>
      </c>
      <c r="E221" s="470" t="s">
        <v>2715</v>
      </c>
      <c r="F221" s="470" t="s">
        <v>1783</v>
      </c>
      <c r="G221" t="b">
        <v>1</v>
      </c>
      <c r="H221" s="470" t="s">
        <v>2716</v>
      </c>
    </row>
    <row r="222" spans="1:8">
      <c r="A222" s="470" t="s">
        <v>1659</v>
      </c>
      <c r="B222" s="470" t="s">
        <v>2717</v>
      </c>
      <c r="C222" s="470" t="s">
        <v>2166</v>
      </c>
      <c r="D222" s="470" t="s">
        <v>2718</v>
      </c>
      <c r="E222" s="470" t="s">
        <v>2719</v>
      </c>
      <c r="F222" s="470" t="s">
        <v>2163</v>
      </c>
      <c r="G222" t="b">
        <v>1</v>
      </c>
      <c r="H222" s="470" t="s">
        <v>2720</v>
      </c>
    </row>
    <row r="223" spans="1:8">
      <c r="A223" s="470" t="s">
        <v>1660</v>
      </c>
      <c r="B223" s="470" t="s">
        <v>2721</v>
      </c>
      <c r="C223" s="470" t="s">
        <v>2722</v>
      </c>
      <c r="D223" s="470" t="s">
        <v>2723</v>
      </c>
      <c r="E223" s="470" t="s">
        <v>2724</v>
      </c>
      <c r="F223" s="470" t="s">
        <v>1783</v>
      </c>
      <c r="G223" t="b">
        <v>1</v>
      </c>
      <c r="H223" s="470" t="s">
        <v>2725</v>
      </c>
    </row>
    <row r="224" spans="1:8">
      <c r="A224" s="470" t="s">
        <v>1661</v>
      </c>
      <c r="B224" s="470" t="s">
        <v>2726</v>
      </c>
      <c r="C224" s="470" t="s">
        <v>656</v>
      </c>
      <c r="D224" s="470" t="s">
        <v>656</v>
      </c>
      <c r="E224" s="470" t="s">
        <v>2341</v>
      </c>
      <c r="F224" s="470" t="s">
        <v>1869</v>
      </c>
      <c r="G224" t="b">
        <v>1</v>
      </c>
      <c r="H224" s="470" t="s">
        <v>2727</v>
      </c>
    </row>
    <row r="225" spans="1:8">
      <c r="A225" s="470" t="s">
        <v>1662</v>
      </c>
      <c r="B225" s="470" t="s">
        <v>2728</v>
      </c>
      <c r="C225" s="470" t="s">
        <v>2053</v>
      </c>
      <c r="D225" s="470" t="s">
        <v>2729</v>
      </c>
      <c r="E225" s="470" t="s">
        <v>2730</v>
      </c>
      <c r="F225" s="470" t="s">
        <v>2491</v>
      </c>
      <c r="G225" t="b">
        <v>1</v>
      </c>
      <c r="H225" s="470" t="s">
        <v>2731</v>
      </c>
    </row>
    <row r="226" spans="1:8">
      <c r="A226" s="470" t="s">
        <v>1663</v>
      </c>
      <c r="B226" s="470" t="s">
        <v>2732</v>
      </c>
      <c r="C226" s="470" t="s">
        <v>2733</v>
      </c>
      <c r="D226" s="470" t="s">
        <v>2734</v>
      </c>
      <c r="E226" s="470" t="s">
        <v>2735</v>
      </c>
      <c r="F226" s="470" t="s">
        <v>2559</v>
      </c>
      <c r="G226" t="b">
        <v>1</v>
      </c>
      <c r="H226" s="470" t="s">
        <v>2736</v>
      </c>
    </row>
    <row r="227" spans="1:8">
      <c r="A227" s="470" t="s">
        <v>1664</v>
      </c>
      <c r="B227" s="470" t="s">
        <v>2737</v>
      </c>
      <c r="C227" s="470" t="s">
        <v>1796</v>
      </c>
      <c r="D227" s="470" t="s">
        <v>2738</v>
      </c>
      <c r="E227" s="470" t="s">
        <v>2739</v>
      </c>
      <c r="F227" s="470" t="s">
        <v>2209</v>
      </c>
      <c r="G227" t="b">
        <v>1</v>
      </c>
      <c r="H227" s="470" t="s">
        <v>2740</v>
      </c>
    </row>
    <row r="228" spans="1:8">
      <c r="A228" s="470" t="s">
        <v>1665</v>
      </c>
      <c r="B228" s="470" t="s">
        <v>2741</v>
      </c>
      <c r="C228" s="470" t="s">
        <v>2562</v>
      </c>
      <c r="D228" s="470" t="s">
        <v>2742</v>
      </c>
      <c r="E228" s="470" t="s">
        <v>2743</v>
      </c>
      <c r="F228" s="470" t="s">
        <v>1783</v>
      </c>
      <c r="G228" t="b">
        <v>1</v>
      </c>
      <c r="H228" s="470" t="s">
        <v>2744</v>
      </c>
    </row>
    <row r="229" spans="1:8">
      <c r="A229" s="470" t="s">
        <v>1666</v>
      </c>
      <c r="B229" s="470" t="s">
        <v>2745</v>
      </c>
      <c r="C229" s="470" t="s">
        <v>2746</v>
      </c>
      <c r="D229" s="470" t="s">
        <v>2747</v>
      </c>
      <c r="E229" s="470" t="s">
        <v>2748</v>
      </c>
      <c r="F229" s="470" t="s">
        <v>2559</v>
      </c>
      <c r="G229" t="b">
        <v>1</v>
      </c>
      <c r="H229" s="470" t="s">
        <v>2749</v>
      </c>
    </row>
    <row r="230" spans="1:8">
      <c r="A230" s="470" t="s">
        <v>1667</v>
      </c>
      <c r="B230" s="470" t="s">
        <v>2750</v>
      </c>
      <c r="C230" s="470" t="s">
        <v>2076</v>
      </c>
      <c r="D230" s="470" t="s">
        <v>2751</v>
      </c>
      <c r="E230" s="470" t="s">
        <v>2752</v>
      </c>
      <c r="F230" s="470" t="s">
        <v>2335</v>
      </c>
      <c r="G230" t="b">
        <v>1</v>
      </c>
      <c r="H230" s="470" t="s">
        <v>2753</v>
      </c>
    </row>
    <row r="231" spans="1:8">
      <c r="A231" s="470" t="s">
        <v>1668</v>
      </c>
      <c r="B231" s="470" t="s">
        <v>2754</v>
      </c>
      <c r="C231" s="470" t="s">
        <v>656</v>
      </c>
      <c r="D231" s="470" t="s">
        <v>656</v>
      </c>
      <c r="E231" s="470" t="s">
        <v>2341</v>
      </c>
      <c r="F231" s="470" t="s">
        <v>2491</v>
      </c>
      <c r="G231" t="b">
        <v>1</v>
      </c>
      <c r="H231" s="470" t="s">
        <v>2755</v>
      </c>
    </row>
    <row r="232" spans="1:8">
      <c r="A232" s="470" t="s">
        <v>1669</v>
      </c>
      <c r="B232" s="470" t="s">
        <v>2756</v>
      </c>
      <c r="C232" s="470" t="s">
        <v>656</v>
      </c>
      <c r="D232" s="470" t="s">
        <v>656</v>
      </c>
      <c r="E232" s="470" t="s">
        <v>1788</v>
      </c>
      <c r="F232" s="470" t="s">
        <v>1788</v>
      </c>
      <c r="G232" t="b">
        <v>1</v>
      </c>
      <c r="H232" s="470" t="s">
        <v>2757</v>
      </c>
    </row>
    <row r="233" spans="1:8">
      <c r="A233" s="470" t="s">
        <v>1670</v>
      </c>
      <c r="B233" s="470" t="s">
        <v>2758</v>
      </c>
      <c r="C233" s="470" t="s">
        <v>2759</v>
      </c>
      <c r="D233" s="470" t="s">
        <v>2760</v>
      </c>
      <c r="E233" s="470" t="s">
        <v>2761</v>
      </c>
      <c r="F233" s="470" t="s">
        <v>1869</v>
      </c>
      <c r="G233" t="b">
        <v>1</v>
      </c>
      <c r="H233" s="470" t="s">
        <v>2762</v>
      </c>
    </row>
    <row r="234" spans="1:8">
      <c r="A234" s="470" t="s">
        <v>1671</v>
      </c>
      <c r="B234" s="470" t="s">
        <v>2763</v>
      </c>
      <c r="C234" s="470" t="s">
        <v>2076</v>
      </c>
      <c r="D234" s="470" t="s">
        <v>2764</v>
      </c>
      <c r="E234" s="470" t="s">
        <v>2765</v>
      </c>
      <c r="F234" s="470" t="s">
        <v>1810</v>
      </c>
      <c r="G234" t="b">
        <v>1</v>
      </c>
      <c r="H234" s="470" t="s">
        <v>2766</v>
      </c>
    </row>
    <row r="235" spans="1:8">
      <c r="A235" s="470" t="s">
        <v>1672</v>
      </c>
      <c r="B235" s="470" t="s">
        <v>2767</v>
      </c>
      <c r="C235" s="470" t="s">
        <v>656</v>
      </c>
      <c r="D235" s="470" t="s">
        <v>656</v>
      </c>
      <c r="E235" s="470" t="s">
        <v>2768</v>
      </c>
      <c r="F235" s="470" t="s">
        <v>2769</v>
      </c>
      <c r="G235" t="b">
        <v>1</v>
      </c>
      <c r="H235" s="470" t="s">
        <v>2770</v>
      </c>
    </row>
    <row r="236" spans="1:8">
      <c r="A236" s="470" t="s">
        <v>1673</v>
      </c>
      <c r="B236" s="470" t="s">
        <v>2771</v>
      </c>
      <c r="C236" s="470" t="s">
        <v>1813</v>
      </c>
      <c r="D236" s="470" t="s">
        <v>2772</v>
      </c>
      <c r="E236" s="470" t="s">
        <v>2773</v>
      </c>
      <c r="F236" s="470" t="s">
        <v>2335</v>
      </c>
      <c r="G236" t="b">
        <v>1</v>
      </c>
      <c r="H236" s="470" t="s">
        <v>2774</v>
      </c>
    </row>
    <row r="237" spans="1:8">
      <c r="A237" s="470" t="s">
        <v>1674</v>
      </c>
      <c r="B237" s="470" t="s">
        <v>2775</v>
      </c>
      <c r="C237" s="470" t="s">
        <v>1786</v>
      </c>
      <c r="D237" s="470" t="s">
        <v>1786</v>
      </c>
      <c r="E237" s="470" t="s">
        <v>1786</v>
      </c>
      <c r="F237" s="470" t="s">
        <v>1869</v>
      </c>
      <c r="G237" t="b">
        <v>1</v>
      </c>
      <c r="H237" s="470" t="s">
        <v>2776</v>
      </c>
    </row>
    <row r="238" spans="1:8">
      <c r="A238" s="470" t="s">
        <v>1675</v>
      </c>
      <c r="B238" s="470" t="s">
        <v>2777</v>
      </c>
      <c r="C238" s="470" t="s">
        <v>2628</v>
      </c>
      <c r="D238" s="470" t="s">
        <v>2778</v>
      </c>
      <c r="E238" s="470" t="s">
        <v>2779</v>
      </c>
      <c r="F238" s="470" t="s">
        <v>1839</v>
      </c>
      <c r="G238" t="b">
        <v>1</v>
      </c>
      <c r="H238" s="470" t="s">
        <v>2780</v>
      </c>
    </row>
    <row r="239" spans="1:8">
      <c r="A239" s="470" t="s">
        <v>1676</v>
      </c>
      <c r="B239" s="470" t="s">
        <v>2781</v>
      </c>
      <c r="C239" s="470" t="s">
        <v>2782</v>
      </c>
      <c r="D239" s="470" t="s">
        <v>2783</v>
      </c>
      <c r="E239" s="470" t="s">
        <v>2784</v>
      </c>
      <c r="F239" s="470" t="s">
        <v>1783</v>
      </c>
      <c r="G239" t="b">
        <v>1</v>
      </c>
      <c r="H239" s="470" t="s">
        <v>2785</v>
      </c>
    </row>
    <row r="240" spans="1:8">
      <c r="A240" s="470" t="s">
        <v>1677</v>
      </c>
      <c r="B240" s="470" t="s">
        <v>2786</v>
      </c>
      <c r="C240" s="470" t="s">
        <v>1977</v>
      </c>
      <c r="D240" s="470" t="s">
        <v>2787</v>
      </c>
      <c r="E240" s="470" t="s">
        <v>2472</v>
      </c>
      <c r="F240" s="470" t="s">
        <v>1783</v>
      </c>
      <c r="G240" t="b">
        <v>1</v>
      </c>
      <c r="H240" s="470" t="s">
        <v>2788</v>
      </c>
    </row>
    <row r="241" spans="1:8">
      <c r="A241" s="470" t="s">
        <v>1678</v>
      </c>
      <c r="B241" s="470" t="s">
        <v>2789</v>
      </c>
      <c r="C241" s="470" t="s">
        <v>2352</v>
      </c>
      <c r="D241" s="470" t="s">
        <v>2177</v>
      </c>
      <c r="E241" s="470" t="s">
        <v>2790</v>
      </c>
      <c r="F241" s="470" t="s">
        <v>1783</v>
      </c>
      <c r="G241" t="b">
        <v>1</v>
      </c>
      <c r="H241" s="470" t="s">
        <v>2791</v>
      </c>
    </row>
    <row r="242" spans="1:8">
      <c r="A242" s="470" t="s">
        <v>1679</v>
      </c>
      <c r="B242" s="470" t="s">
        <v>2792</v>
      </c>
      <c r="C242" s="470" t="s">
        <v>1859</v>
      </c>
      <c r="D242" s="470" t="s">
        <v>2793</v>
      </c>
      <c r="E242" s="470" t="s">
        <v>2794</v>
      </c>
      <c r="F242" s="470" t="s">
        <v>1783</v>
      </c>
      <c r="G242" t="b">
        <v>1</v>
      </c>
      <c r="H242" s="470" t="s">
        <v>2795</v>
      </c>
    </row>
    <row r="243" spans="1:8">
      <c r="A243" s="470" t="s">
        <v>1680</v>
      </c>
      <c r="B243" s="470" t="s">
        <v>2796</v>
      </c>
      <c r="C243" s="470" t="s">
        <v>1822</v>
      </c>
      <c r="D243" s="470" t="s">
        <v>2797</v>
      </c>
      <c r="E243" s="470" t="s">
        <v>2798</v>
      </c>
      <c r="F243" s="470" t="s">
        <v>1783</v>
      </c>
      <c r="G243" t="b">
        <v>1</v>
      </c>
      <c r="H243" s="470" t="s">
        <v>2799</v>
      </c>
    </row>
    <row r="244" spans="1:8">
      <c r="A244" s="470" t="s">
        <v>1681</v>
      </c>
      <c r="B244" s="470" t="s">
        <v>2800</v>
      </c>
      <c r="C244" s="470" t="s">
        <v>1813</v>
      </c>
      <c r="D244" s="470" t="s">
        <v>1988</v>
      </c>
      <c r="E244" s="470" t="s">
        <v>2801</v>
      </c>
      <c r="F244" s="470" t="s">
        <v>1783</v>
      </c>
      <c r="G244" t="b">
        <v>1</v>
      </c>
      <c r="H244" s="470" t="s">
        <v>2802</v>
      </c>
    </row>
    <row r="245" spans="1:8">
      <c r="A245" s="470" t="s">
        <v>1682</v>
      </c>
      <c r="B245" s="470" t="s">
        <v>2803</v>
      </c>
      <c r="C245" s="470" t="s">
        <v>2804</v>
      </c>
      <c r="D245" s="470" t="s">
        <v>1988</v>
      </c>
      <c r="E245" s="470" t="s">
        <v>2805</v>
      </c>
      <c r="F245" s="470" t="s">
        <v>1783</v>
      </c>
      <c r="G245" t="b">
        <v>1</v>
      </c>
      <c r="H245" s="470" t="s">
        <v>2806</v>
      </c>
    </row>
    <row r="246" spans="1:8">
      <c r="A246" s="470" t="s">
        <v>1683</v>
      </c>
      <c r="B246" s="470" t="s">
        <v>2807</v>
      </c>
      <c r="C246" s="470" t="s">
        <v>1822</v>
      </c>
      <c r="D246" s="470" t="s">
        <v>2808</v>
      </c>
      <c r="E246" s="470" t="s">
        <v>2809</v>
      </c>
      <c r="F246" s="470" t="s">
        <v>1804</v>
      </c>
      <c r="G246" t="b">
        <v>1</v>
      </c>
      <c r="H246" s="470" t="s">
        <v>2810</v>
      </c>
    </row>
    <row r="247" spans="1:8">
      <c r="A247" s="470" t="s">
        <v>1684</v>
      </c>
      <c r="B247" s="470" t="s">
        <v>2811</v>
      </c>
      <c r="C247" s="470" t="s">
        <v>1822</v>
      </c>
      <c r="D247" s="470" t="s">
        <v>2812</v>
      </c>
      <c r="E247" s="470" t="s">
        <v>2813</v>
      </c>
      <c r="F247" s="470" t="s">
        <v>1783</v>
      </c>
      <c r="G247" t="b">
        <v>1</v>
      </c>
      <c r="H247" s="470" t="s">
        <v>2814</v>
      </c>
    </row>
    <row r="248" spans="1:8">
      <c r="A248" s="470" t="s">
        <v>1685</v>
      </c>
      <c r="B248" s="470" t="s">
        <v>2815</v>
      </c>
      <c r="C248" s="470" t="s">
        <v>2816</v>
      </c>
      <c r="D248" s="470" t="s">
        <v>2817</v>
      </c>
      <c r="E248" s="470" t="s">
        <v>2818</v>
      </c>
      <c r="F248" s="470" t="s">
        <v>1783</v>
      </c>
      <c r="G248" t="b">
        <v>1</v>
      </c>
      <c r="H248" s="470" t="s">
        <v>2079</v>
      </c>
    </row>
    <row r="249" spans="1:8">
      <c r="A249" s="470" t="s">
        <v>1686</v>
      </c>
      <c r="B249" s="470" t="s">
        <v>2819</v>
      </c>
      <c r="C249" s="470" t="s">
        <v>2820</v>
      </c>
      <c r="D249" s="470" t="s">
        <v>2821</v>
      </c>
      <c r="E249" s="470" t="s">
        <v>2822</v>
      </c>
      <c r="F249" s="470" t="s">
        <v>1783</v>
      </c>
      <c r="G249" t="b">
        <v>1</v>
      </c>
      <c r="H249" s="470" t="s">
        <v>2823</v>
      </c>
    </row>
    <row r="250" spans="1:8">
      <c r="A250" s="470" t="s">
        <v>1687</v>
      </c>
      <c r="B250" s="470" t="s">
        <v>2824</v>
      </c>
      <c r="C250" s="470" t="s">
        <v>2825</v>
      </c>
      <c r="D250" s="470" t="s">
        <v>2826</v>
      </c>
      <c r="E250" s="470" t="s">
        <v>2827</v>
      </c>
      <c r="F250" s="470" t="s">
        <v>1783</v>
      </c>
      <c r="G250" t="b">
        <v>1</v>
      </c>
      <c r="H250" s="470" t="s">
        <v>2828</v>
      </c>
    </row>
    <row r="251" spans="1:8">
      <c r="A251" s="470" t="s">
        <v>1688</v>
      </c>
      <c r="B251" s="470" t="s">
        <v>2829</v>
      </c>
      <c r="C251" s="470" t="s">
        <v>656</v>
      </c>
      <c r="D251" s="470" t="s">
        <v>1933</v>
      </c>
      <c r="E251" s="470" t="s">
        <v>2830</v>
      </c>
      <c r="F251" s="470" t="s">
        <v>1783</v>
      </c>
      <c r="G251" t="b">
        <v>1</v>
      </c>
      <c r="H251" s="470" t="s">
        <v>2831</v>
      </c>
    </row>
    <row r="252" spans="1:8">
      <c r="A252" s="470" t="s">
        <v>1689</v>
      </c>
      <c r="B252" s="470" t="s">
        <v>2832</v>
      </c>
      <c r="C252" s="470" t="s">
        <v>1813</v>
      </c>
      <c r="D252" s="470" t="s">
        <v>2833</v>
      </c>
      <c r="E252" s="470" t="s">
        <v>2834</v>
      </c>
      <c r="F252" s="470" t="s">
        <v>1783</v>
      </c>
      <c r="G252" t="b">
        <v>1</v>
      </c>
      <c r="H252" s="470" t="s">
        <v>2835</v>
      </c>
    </row>
    <row r="253" spans="1:8">
      <c r="A253" s="470" t="s">
        <v>1690</v>
      </c>
      <c r="B253" s="470" t="s">
        <v>2836</v>
      </c>
      <c r="C253" s="470" t="s">
        <v>1786</v>
      </c>
      <c r="D253" s="470" t="s">
        <v>1786</v>
      </c>
      <c r="E253" s="470" t="s">
        <v>1786</v>
      </c>
      <c r="F253" s="470" t="s">
        <v>2837</v>
      </c>
      <c r="G253" t="b">
        <v>1</v>
      </c>
      <c r="H253" s="470" t="s">
        <v>2838</v>
      </c>
    </row>
    <row r="254" spans="1:8">
      <c r="A254" s="470" t="s">
        <v>1691</v>
      </c>
      <c r="B254" s="470" t="s">
        <v>2839</v>
      </c>
      <c r="C254" s="470" t="s">
        <v>2840</v>
      </c>
      <c r="D254" s="470" t="s">
        <v>2841</v>
      </c>
      <c r="E254" s="470" t="s">
        <v>2842</v>
      </c>
      <c r="F254" s="470" t="s">
        <v>1783</v>
      </c>
      <c r="G254" t="b">
        <v>1</v>
      </c>
      <c r="H254" s="470" t="s">
        <v>2843</v>
      </c>
    </row>
    <row r="255" spans="1:8">
      <c r="A255" s="470" t="s">
        <v>1692</v>
      </c>
      <c r="B255" s="470" t="s">
        <v>2844</v>
      </c>
      <c r="C255" s="470" t="s">
        <v>2096</v>
      </c>
      <c r="D255" s="470" t="s">
        <v>2845</v>
      </c>
      <c r="E255" s="470" t="s">
        <v>2846</v>
      </c>
      <c r="F255" s="470" t="s">
        <v>1930</v>
      </c>
      <c r="G255" t="b">
        <v>1</v>
      </c>
      <c r="H255" s="470" t="s">
        <v>2847</v>
      </c>
    </row>
    <row r="256" spans="1:8">
      <c r="A256" s="470" t="s">
        <v>1693</v>
      </c>
      <c r="B256" s="470" t="s">
        <v>2848</v>
      </c>
      <c r="C256" s="470" t="s">
        <v>2849</v>
      </c>
      <c r="D256" s="470" t="s">
        <v>2850</v>
      </c>
      <c r="E256" s="470" t="s">
        <v>2851</v>
      </c>
      <c r="F256" s="470" t="s">
        <v>1783</v>
      </c>
      <c r="G256" t="b">
        <v>1</v>
      </c>
      <c r="H256" s="470" t="s">
        <v>2852</v>
      </c>
    </row>
    <row r="257" spans="1:8">
      <c r="A257" s="470" t="s">
        <v>1694</v>
      </c>
      <c r="B257" s="470" t="s">
        <v>2853</v>
      </c>
      <c r="C257" s="470" t="s">
        <v>2840</v>
      </c>
      <c r="D257" s="470" t="s">
        <v>2854</v>
      </c>
      <c r="E257" s="470" t="s">
        <v>2855</v>
      </c>
      <c r="F257" s="470" t="s">
        <v>1783</v>
      </c>
      <c r="G257" t="b">
        <v>1</v>
      </c>
      <c r="H257" s="470" t="s">
        <v>2856</v>
      </c>
    </row>
    <row r="258" spans="1:8">
      <c r="A258" s="470" t="s">
        <v>1695</v>
      </c>
      <c r="B258" s="470" t="s">
        <v>2857</v>
      </c>
      <c r="C258" s="470" t="s">
        <v>2234</v>
      </c>
      <c r="D258" s="470" t="s">
        <v>2858</v>
      </c>
      <c r="E258" s="470" t="s">
        <v>1786</v>
      </c>
      <c r="F258" s="470" t="s">
        <v>1783</v>
      </c>
      <c r="G258" t="b">
        <v>1</v>
      </c>
      <c r="H258" s="470" t="s">
        <v>2859</v>
      </c>
    </row>
    <row r="259" spans="1:8">
      <c r="A259" s="470" t="s">
        <v>1696</v>
      </c>
      <c r="B259" s="470" t="s">
        <v>2860</v>
      </c>
      <c r="C259" s="470" t="s">
        <v>1822</v>
      </c>
      <c r="D259" s="470" t="s">
        <v>2861</v>
      </c>
      <c r="E259" s="470" t="s">
        <v>2862</v>
      </c>
      <c r="F259" s="470" t="s">
        <v>1783</v>
      </c>
      <c r="G259" t="b">
        <v>1</v>
      </c>
      <c r="H259" s="470" t="s">
        <v>2863</v>
      </c>
    </row>
    <row r="260" spans="1:8">
      <c r="A260" s="470" t="s">
        <v>1697</v>
      </c>
      <c r="B260" s="470" t="s">
        <v>2864</v>
      </c>
      <c r="C260" s="470" t="s">
        <v>1822</v>
      </c>
      <c r="D260" s="470" t="s">
        <v>2865</v>
      </c>
      <c r="E260" s="470" t="s">
        <v>1822</v>
      </c>
      <c r="F260" s="470" t="s">
        <v>1783</v>
      </c>
      <c r="G260" t="b">
        <v>1</v>
      </c>
      <c r="H260" s="470" t="s">
        <v>2866</v>
      </c>
    </row>
    <row r="261" spans="1:8">
      <c r="A261" s="470" t="s">
        <v>1698</v>
      </c>
      <c r="B261" s="470" t="s">
        <v>2867</v>
      </c>
      <c r="C261" s="470" t="s">
        <v>656</v>
      </c>
      <c r="D261" s="470" t="s">
        <v>2868</v>
      </c>
      <c r="E261" s="470" t="s">
        <v>2869</v>
      </c>
      <c r="F261" s="470" t="s">
        <v>1783</v>
      </c>
      <c r="G261" t="b">
        <v>1</v>
      </c>
      <c r="H261" s="470" t="s">
        <v>2870</v>
      </c>
    </row>
    <row r="262" spans="1:8">
      <c r="A262" s="470" t="s">
        <v>1698</v>
      </c>
      <c r="B262" s="470" t="s">
        <v>2871</v>
      </c>
      <c r="C262" s="470" t="s">
        <v>656</v>
      </c>
      <c r="D262" s="470" t="s">
        <v>2872</v>
      </c>
      <c r="E262" s="470" t="s">
        <v>2873</v>
      </c>
      <c r="F262" s="470" t="s">
        <v>1783</v>
      </c>
      <c r="G262" t="b">
        <v>1</v>
      </c>
      <c r="H262" s="470" t="s">
        <v>2874</v>
      </c>
    </row>
    <row r="263" spans="1:8">
      <c r="A263" s="470" t="s">
        <v>1699</v>
      </c>
      <c r="B263" s="470" t="s">
        <v>2875</v>
      </c>
      <c r="C263" s="470" t="s">
        <v>2383</v>
      </c>
      <c r="D263" s="470" t="s">
        <v>2876</v>
      </c>
      <c r="E263" s="470" t="s">
        <v>2877</v>
      </c>
      <c r="F263" s="470" t="s">
        <v>1810</v>
      </c>
      <c r="G263" t="b">
        <v>1</v>
      </c>
      <c r="H263" s="470" t="s">
        <v>2878</v>
      </c>
    </row>
    <row r="264" spans="1:8">
      <c r="A264" s="470" t="s">
        <v>1700</v>
      </c>
      <c r="B264" s="470" t="s">
        <v>2879</v>
      </c>
      <c r="C264" s="470" t="s">
        <v>1822</v>
      </c>
      <c r="D264" s="470" t="s">
        <v>2880</v>
      </c>
      <c r="E264" s="470" t="s">
        <v>2881</v>
      </c>
      <c r="F264" s="470" t="s">
        <v>1783</v>
      </c>
      <c r="G264" t="b">
        <v>1</v>
      </c>
      <c r="H264" s="470" t="s">
        <v>2882</v>
      </c>
    </row>
    <row r="265" spans="1:8">
      <c r="A265" s="470" t="s">
        <v>1701</v>
      </c>
      <c r="B265" s="470" t="s">
        <v>2883</v>
      </c>
      <c r="C265" s="470" t="s">
        <v>2884</v>
      </c>
      <c r="D265" s="470" t="s">
        <v>2885</v>
      </c>
      <c r="E265" s="470" t="s">
        <v>1852</v>
      </c>
      <c r="F265" s="470" t="s">
        <v>1783</v>
      </c>
      <c r="G265" t="b">
        <v>1</v>
      </c>
      <c r="H265" s="470" t="s">
        <v>2886</v>
      </c>
    </row>
    <row r="266" spans="1:8">
      <c r="A266" s="470" t="s">
        <v>1702</v>
      </c>
      <c r="B266" s="470" t="s">
        <v>2887</v>
      </c>
      <c r="C266" s="470" t="s">
        <v>2888</v>
      </c>
      <c r="D266" s="470" t="s">
        <v>2889</v>
      </c>
      <c r="E266" s="470" t="s">
        <v>2890</v>
      </c>
      <c r="F266" s="470" t="s">
        <v>1783</v>
      </c>
      <c r="G266" t="b">
        <v>1</v>
      </c>
      <c r="H266" s="470" t="s">
        <v>2891</v>
      </c>
    </row>
    <row r="267" spans="1:8">
      <c r="A267" s="470" t="s">
        <v>1703</v>
      </c>
      <c r="B267" s="470" t="s">
        <v>2892</v>
      </c>
      <c r="C267" s="470" t="s">
        <v>2840</v>
      </c>
      <c r="D267" s="470" t="s">
        <v>2893</v>
      </c>
      <c r="E267" s="470" t="s">
        <v>2894</v>
      </c>
      <c r="F267" s="470" t="s">
        <v>1783</v>
      </c>
      <c r="G267" t="b">
        <v>1</v>
      </c>
      <c r="H267" s="470" t="s">
        <v>2895</v>
      </c>
    </row>
    <row r="268" spans="1:8">
      <c r="A268" s="470" t="s">
        <v>1704</v>
      </c>
      <c r="B268" s="470" t="s">
        <v>2896</v>
      </c>
      <c r="C268" s="470" t="s">
        <v>2897</v>
      </c>
      <c r="D268" s="470" t="s">
        <v>1792</v>
      </c>
      <c r="E268" s="470" t="s">
        <v>2898</v>
      </c>
      <c r="F268" s="470" t="s">
        <v>1783</v>
      </c>
      <c r="G268" t="b">
        <v>1</v>
      </c>
      <c r="H268" s="470" t="s">
        <v>2899</v>
      </c>
    </row>
    <row r="269" spans="1:8">
      <c r="A269" s="470" t="s">
        <v>1705</v>
      </c>
      <c r="B269" s="470" t="s">
        <v>2900</v>
      </c>
      <c r="C269" s="470" t="s">
        <v>2901</v>
      </c>
      <c r="D269" s="470" t="s">
        <v>2902</v>
      </c>
      <c r="E269" s="470" t="s">
        <v>2472</v>
      </c>
      <c r="F269" s="470" t="s">
        <v>1869</v>
      </c>
      <c r="G269" t="b">
        <v>1</v>
      </c>
      <c r="H269" s="470" t="s">
        <v>2903</v>
      </c>
    </row>
    <row r="270" spans="1:8">
      <c r="A270" s="470" t="s">
        <v>1706</v>
      </c>
      <c r="B270" s="470" t="s">
        <v>2904</v>
      </c>
      <c r="C270" s="470" t="s">
        <v>2905</v>
      </c>
      <c r="D270" s="470" t="s">
        <v>1908</v>
      </c>
      <c r="E270" s="470" t="s">
        <v>2906</v>
      </c>
      <c r="F270" s="470" t="s">
        <v>1810</v>
      </c>
      <c r="G270" t="b">
        <v>1</v>
      </c>
      <c r="H270" s="470" t="s">
        <v>2907</v>
      </c>
    </row>
    <row r="271" spans="1:8">
      <c r="A271" s="470" t="s">
        <v>1707</v>
      </c>
      <c r="B271" s="470" t="s">
        <v>2908</v>
      </c>
      <c r="C271" s="470" t="s">
        <v>1907</v>
      </c>
      <c r="D271" s="470" t="s">
        <v>2909</v>
      </c>
      <c r="E271" s="470" t="s">
        <v>2910</v>
      </c>
      <c r="F271" s="470" t="s">
        <v>1783</v>
      </c>
      <c r="G271" t="b">
        <v>1</v>
      </c>
      <c r="H271" s="470" t="s">
        <v>2911</v>
      </c>
    </row>
    <row r="272" spans="1:8">
      <c r="A272" s="470" t="s">
        <v>1708</v>
      </c>
      <c r="B272" s="470" t="s">
        <v>2912</v>
      </c>
      <c r="C272" s="470" t="s">
        <v>656</v>
      </c>
      <c r="D272" s="470" t="s">
        <v>2913</v>
      </c>
      <c r="E272" s="470" t="s">
        <v>2914</v>
      </c>
      <c r="F272" s="470" t="s">
        <v>1904</v>
      </c>
      <c r="G272" t="b">
        <v>1</v>
      </c>
      <c r="H272" s="470" t="s">
        <v>2915</v>
      </c>
    </row>
    <row r="273" spans="1:8">
      <c r="A273" s="470" t="s">
        <v>1709</v>
      </c>
      <c r="B273" s="470" t="s">
        <v>2916</v>
      </c>
      <c r="C273" s="470" t="s">
        <v>2917</v>
      </c>
      <c r="D273" s="470" t="s">
        <v>2918</v>
      </c>
      <c r="E273" s="470" t="s">
        <v>2919</v>
      </c>
      <c r="F273" s="470" t="s">
        <v>1783</v>
      </c>
      <c r="G273" t="b">
        <v>1</v>
      </c>
      <c r="H273" s="470" t="s">
        <v>2920</v>
      </c>
    </row>
    <row r="274" spans="1:8">
      <c r="A274" s="470" t="s">
        <v>1710</v>
      </c>
      <c r="B274" s="470" t="s">
        <v>2921</v>
      </c>
      <c r="C274" s="470" t="s">
        <v>1813</v>
      </c>
      <c r="D274" s="470" t="s">
        <v>2922</v>
      </c>
      <c r="E274" s="470" t="s">
        <v>2923</v>
      </c>
      <c r="F274" s="470" t="s">
        <v>1783</v>
      </c>
      <c r="G274" t="b">
        <v>1</v>
      </c>
      <c r="H274" s="470" t="s">
        <v>2924</v>
      </c>
    </row>
    <row r="275" spans="1:8">
      <c r="A275" s="470" t="s">
        <v>1711</v>
      </c>
      <c r="B275" s="470" t="s">
        <v>2925</v>
      </c>
      <c r="C275" s="470" t="s">
        <v>2926</v>
      </c>
      <c r="D275" s="470" t="s">
        <v>1988</v>
      </c>
      <c r="E275" s="470" t="s">
        <v>2927</v>
      </c>
      <c r="F275" s="470" t="s">
        <v>1783</v>
      </c>
      <c r="G275" t="b">
        <v>1</v>
      </c>
      <c r="H275" s="470" t="s">
        <v>2928</v>
      </c>
    </row>
    <row r="276" spans="1:8">
      <c r="A276" s="470" t="s">
        <v>1712</v>
      </c>
      <c r="B276" s="470" t="s">
        <v>2929</v>
      </c>
      <c r="C276" s="470" t="s">
        <v>656</v>
      </c>
      <c r="D276" s="470" t="s">
        <v>2930</v>
      </c>
      <c r="E276" s="470" t="s">
        <v>656</v>
      </c>
      <c r="F276" s="470" t="s">
        <v>2286</v>
      </c>
      <c r="G276" t="b">
        <v>1</v>
      </c>
      <c r="H276" s="470" t="s">
        <v>2931</v>
      </c>
    </row>
    <row r="277" spans="1:8">
      <c r="A277" s="470" t="s">
        <v>1713</v>
      </c>
      <c r="B277" s="470" t="s">
        <v>2932</v>
      </c>
      <c r="C277" s="470" t="s">
        <v>2933</v>
      </c>
      <c r="D277" s="470" t="s">
        <v>2934</v>
      </c>
      <c r="E277" s="470" t="s">
        <v>2935</v>
      </c>
      <c r="F277" s="470" t="s">
        <v>2209</v>
      </c>
      <c r="G277" t="b">
        <v>1</v>
      </c>
      <c r="H277" s="470" t="s">
        <v>2936</v>
      </c>
    </row>
    <row r="278" spans="1:8">
      <c r="A278" s="470" t="s">
        <v>1714</v>
      </c>
      <c r="B278" s="470" t="s">
        <v>2937</v>
      </c>
      <c r="C278" s="470" t="s">
        <v>1822</v>
      </c>
      <c r="D278" s="470" t="s">
        <v>2938</v>
      </c>
      <c r="E278" s="470" t="s">
        <v>2939</v>
      </c>
      <c r="F278" s="470" t="s">
        <v>2940</v>
      </c>
      <c r="G278" t="b">
        <v>1</v>
      </c>
      <c r="H278" s="470" t="s">
        <v>2941</v>
      </c>
    </row>
    <row r="279" spans="1:8">
      <c r="A279" s="470" t="s">
        <v>1715</v>
      </c>
      <c r="B279" s="470" t="s">
        <v>2942</v>
      </c>
      <c r="C279" s="470" t="s">
        <v>1907</v>
      </c>
      <c r="D279" s="470" t="s">
        <v>2943</v>
      </c>
      <c r="E279" s="470" t="s">
        <v>2944</v>
      </c>
      <c r="F279" s="470" t="s">
        <v>1783</v>
      </c>
      <c r="G279" t="b">
        <v>1</v>
      </c>
      <c r="H279" s="470" t="s">
        <v>2945</v>
      </c>
    </row>
    <row r="280" spans="1:8">
      <c r="A280" s="470" t="s">
        <v>1716</v>
      </c>
      <c r="B280" s="470" t="s">
        <v>2946</v>
      </c>
      <c r="C280" s="470" t="s">
        <v>1893</v>
      </c>
      <c r="D280" s="470" t="s">
        <v>2947</v>
      </c>
      <c r="E280" s="470" t="s">
        <v>2948</v>
      </c>
      <c r="F280" s="470" t="s">
        <v>1788</v>
      </c>
      <c r="G280" t="b">
        <v>1</v>
      </c>
      <c r="H280" s="470" t="s">
        <v>2949</v>
      </c>
    </row>
    <row r="281" spans="1:8">
      <c r="A281" s="470" t="s">
        <v>1717</v>
      </c>
      <c r="B281" s="470" t="s">
        <v>2950</v>
      </c>
      <c r="C281" s="470" t="s">
        <v>2951</v>
      </c>
      <c r="D281" s="470" t="s">
        <v>2952</v>
      </c>
      <c r="E281" s="470" t="s">
        <v>2953</v>
      </c>
      <c r="F281" s="470" t="s">
        <v>1783</v>
      </c>
      <c r="G281" t="b">
        <v>1</v>
      </c>
      <c r="H281" s="470" t="s">
        <v>2954</v>
      </c>
    </row>
    <row r="282" spans="1:8">
      <c r="A282" s="470" t="s">
        <v>1718</v>
      </c>
      <c r="B282" s="470" t="s">
        <v>2955</v>
      </c>
      <c r="C282" s="470" t="s">
        <v>2956</v>
      </c>
      <c r="D282" s="470" t="s">
        <v>2957</v>
      </c>
      <c r="E282" s="470" t="s">
        <v>2472</v>
      </c>
      <c r="F282" s="470" t="s">
        <v>1869</v>
      </c>
      <c r="G282" t="b">
        <v>1</v>
      </c>
      <c r="H282" s="470" t="s">
        <v>2958</v>
      </c>
    </row>
    <row r="283" spans="1:8">
      <c r="A283" s="470" t="s">
        <v>1719</v>
      </c>
      <c r="B283" s="470" t="s">
        <v>2959</v>
      </c>
      <c r="C283" s="470" t="s">
        <v>1786</v>
      </c>
      <c r="D283" s="470" t="s">
        <v>1786</v>
      </c>
      <c r="E283" s="470" t="s">
        <v>1786</v>
      </c>
      <c r="F283" s="470" t="s">
        <v>1869</v>
      </c>
      <c r="G283" t="b">
        <v>1</v>
      </c>
      <c r="H283" s="470" t="s">
        <v>2960</v>
      </c>
    </row>
    <row r="284" spans="1:8">
      <c r="A284" s="470" t="s">
        <v>1720</v>
      </c>
      <c r="B284" s="470" t="s">
        <v>2961</v>
      </c>
      <c r="C284" s="470" t="s">
        <v>1786</v>
      </c>
      <c r="D284" s="470" t="s">
        <v>1786</v>
      </c>
      <c r="E284" s="470" t="s">
        <v>1786</v>
      </c>
      <c r="F284" s="470" t="s">
        <v>1869</v>
      </c>
      <c r="G284" t="b">
        <v>1</v>
      </c>
      <c r="H284" s="470" t="s">
        <v>2962</v>
      </c>
    </row>
    <row r="285" spans="1:8">
      <c r="A285" s="470" t="s">
        <v>1721</v>
      </c>
      <c r="B285" s="470" t="s">
        <v>2963</v>
      </c>
      <c r="C285" s="470" t="s">
        <v>2964</v>
      </c>
      <c r="D285" s="470" t="s">
        <v>2965</v>
      </c>
      <c r="E285" s="470" t="s">
        <v>2966</v>
      </c>
      <c r="F285" s="470" t="s">
        <v>1810</v>
      </c>
      <c r="G285" t="b">
        <v>1</v>
      </c>
      <c r="H285" s="470" t="s">
        <v>2967</v>
      </c>
    </row>
    <row r="286" spans="1:8">
      <c r="A286" s="470" t="s">
        <v>1722</v>
      </c>
      <c r="B286" s="470" t="s">
        <v>2968</v>
      </c>
      <c r="C286" s="470" t="s">
        <v>1813</v>
      </c>
      <c r="D286" s="470" t="s">
        <v>2969</v>
      </c>
      <c r="E286" s="470" t="s">
        <v>2970</v>
      </c>
      <c r="F286" s="470" t="s">
        <v>1783</v>
      </c>
      <c r="G286" t="b">
        <v>1</v>
      </c>
      <c r="H286" s="470" t="s">
        <v>2971</v>
      </c>
    </row>
    <row r="287" spans="1:8">
      <c r="A287" s="470" t="s">
        <v>1723</v>
      </c>
      <c r="B287" s="470" t="s">
        <v>2972</v>
      </c>
      <c r="C287" s="470" t="s">
        <v>1813</v>
      </c>
      <c r="D287" s="470" t="s">
        <v>2973</v>
      </c>
      <c r="E287" s="470" t="s">
        <v>2974</v>
      </c>
      <c r="F287" s="470" t="s">
        <v>1804</v>
      </c>
      <c r="G287" t="b">
        <v>1</v>
      </c>
      <c r="H287" s="470" t="s">
        <v>2975</v>
      </c>
    </row>
    <row r="288" spans="1:8">
      <c r="A288" s="470" t="s">
        <v>1724</v>
      </c>
      <c r="B288" s="470" t="s">
        <v>2976</v>
      </c>
      <c r="C288" s="470" t="s">
        <v>2977</v>
      </c>
      <c r="D288" s="470" t="s">
        <v>2978</v>
      </c>
      <c r="E288" s="470" t="s">
        <v>2979</v>
      </c>
      <c r="F288" s="470" t="s">
        <v>1783</v>
      </c>
      <c r="G288" t="b">
        <v>1</v>
      </c>
      <c r="H288" s="470" t="s">
        <v>2980</v>
      </c>
    </row>
    <row r="289" spans="1:8">
      <c r="A289" s="470" t="s">
        <v>1725</v>
      </c>
      <c r="B289" s="470" t="s">
        <v>2981</v>
      </c>
      <c r="C289" s="470" t="s">
        <v>2982</v>
      </c>
      <c r="D289" s="470" t="s">
        <v>2983</v>
      </c>
      <c r="E289" s="470" t="s">
        <v>2984</v>
      </c>
      <c r="F289" s="470" t="s">
        <v>1804</v>
      </c>
      <c r="G289" t="b">
        <v>1</v>
      </c>
      <c r="H289" s="470" t="s">
        <v>2985</v>
      </c>
    </row>
    <row r="290" spans="1:8">
      <c r="A290" s="470" t="s">
        <v>1726</v>
      </c>
      <c r="B290" s="470" t="s">
        <v>2986</v>
      </c>
      <c r="C290" s="470" t="s">
        <v>2053</v>
      </c>
      <c r="D290" s="470" t="s">
        <v>2987</v>
      </c>
      <c r="E290" s="470" t="s">
        <v>2988</v>
      </c>
      <c r="F290" s="470" t="s">
        <v>2989</v>
      </c>
      <c r="G290" t="b">
        <v>1</v>
      </c>
      <c r="H290" s="470" t="s">
        <v>2990</v>
      </c>
    </row>
    <row r="291" spans="1:8">
      <c r="A291" s="470" t="s">
        <v>1727</v>
      </c>
      <c r="B291" s="470" t="s">
        <v>2991</v>
      </c>
      <c r="C291" s="470" t="s">
        <v>656</v>
      </c>
      <c r="D291" s="470" t="s">
        <v>656</v>
      </c>
      <c r="E291" s="470" t="s">
        <v>2992</v>
      </c>
      <c r="F291" s="470" t="s">
        <v>2335</v>
      </c>
      <c r="G291" t="b">
        <v>1</v>
      </c>
      <c r="H291" s="470" t="s">
        <v>2993</v>
      </c>
    </row>
    <row r="292" spans="1:8">
      <c r="A292" s="470" t="s">
        <v>1728</v>
      </c>
      <c r="B292" s="470" t="s">
        <v>2994</v>
      </c>
      <c r="C292" s="470" t="s">
        <v>2995</v>
      </c>
      <c r="D292" s="470" t="s">
        <v>2996</v>
      </c>
      <c r="E292" s="470" t="s">
        <v>2997</v>
      </c>
      <c r="F292" s="470" t="s">
        <v>1810</v>
      </c>
      <c r="G292" t="b">
        <v>1</v>
      </c>
      <c r="H292" s="470" t="s">
        <v>2998</v>
      </c>
    </row>
    <row r="293" spans="1:8">
      <c r="A293" s="470" t="s">
        <v>1729</v>
      </c>
      <c r="B293" s="470" t="s">
        <v>2999</v>
      </c>
      <c r="C293" s="470" t="s">
        <v>1859</v>
      </c>
      <c r="D293" s="470" t="s">
        <v>3000</v>
      </c>
      <c r="E293" s="470" t="s">
        <v>3001</v>
      </c>
      <c r="F293" s="470" t="s">
        <v>1783</v>
      </c>
      <c r="G293" t="b">
        <v>1</v>
      </c>
      <c r="H293" s="470" t="s">
        <v>3002</v>
      </c>
    </row>
    <row r="294" spans="1:8">
      <c r="A294" s="470" t="s">
        <v>1730</v>
      </c>
      <c r="B294" s="470" t="s">
        <v>3003</v>
      </c>
      <c r="C294" s="470" t="s">
        <v>2166</v>
      </c>
      <c r="D294" s="470" t="s">
        <v>3004</v>
      </c>
      <c r="E294" s="470" t="s">
        <v>3005</v>
      </c>
      <c r="F294" s="470" t="s">
        <v>1810</v>
      </c>
      <c r="G294" t="b">
        <v>1</v>
      </c>
      <c r="H294" s="470" t="s">
        <v>3006</v>
      </c>
    </row>
    <row r="295" spans="1:8">
      <c r="A295" s="470" t="s">
        <v>1731</v>
      </c>
      <c r="B295" s="470" t="s">
        <v>3007</v>
      </c>
      <c r="C295" s="470" t="s">
        <v>2472</v>
      </c>
      <c r="D295" s="470" t="s">
        <v>3008</v>
      </c>
      <c r="E295" s="470" t="s">
        <v>2472</v>
      </c>
      <c r="F295" s="470" t="s">
        <v>1783</v>
      </c>
      <c r="G295" t="b">
        <v>1</v>
      </c>
      <c r="H295" s="470" t="s">
        <v>3009</v>
      </c>
    </row>
    <row r="296" spans="1:8">
      <c r="A296" s="470" t="s">
        <v>1732</v>
      </c>
      <c r="B296" s="470" t="s">
        <v>3010</v>
      </c>
      <c r="C296" s="470" t="s">
        <v>3011</v>
      </c>
      <c r="D296" s="470" t="s">
        <v>2483</v>
      </c>
      <c r="E296" s="470" t="s">
        <v>3012</v>
      </c>
      <c r="F296" s="470" t="s">
        <v>1904</v>
      </c>
      <c r="G296" t="b">
        <v>1</v>
      </c>
      <c r="H296" s="470" t="s">
        <v>3013</v>
      </c>
    </row>
    <row r="297" spans="1:8">
      <c r="A297" s="470" t="s">
        <v>1733</v>
      </c>
      <c r="B297" s="470" t="s">
        <v>3014</v>
      </c>
      <c r="C297" s="470" t="s">
        <v>1786</v>
      </c>
      <c r="D297" s="470" t="s">
        <v>2414</v>
      </c>
      <c r="E297" s="470" t="s">
        <v>1786</v>
      </c>
      <c r="F297" s="470" t="s">
        <v>2491</v>
      </c>
      <c r="G297" t="b">
        <v>1</v>
      </c>
      <c r="H297" s="470" t="s">
        <v>3015</v>
      </c>
    </row>
    <row r="298" spans="1:8">
      <c r="A298" s="470" t="s">
        <v>1734</v>
      </c>
      <c r="B298" s="470" t="s">
        <v>3016</v>
      </c>
      <c r="C298" s="470" t="s">
        <v>656</v>
      </c>
      <c r="D298" s="470" t="s">
        <v>656</v>
      </c>
      <c r="E298" s="470" t="s">
        <v>2816</v>
      </c>
      <c r="F298" s="470" t="s">
        <v>2940</v>
      </c>
      <c r="G298" t="b">
        <v>1</v>
      </c>
      <c r="H298" s="470" t="s">
        <v>3017</v>
      </c>
    </row>
    <row r="299" spans="1:8">
      <c r="A299" s="470" t="s">
        <v>1735</v>
      </c>
      <c r="B299" s="470" t="s">
        <v>3018</v>
      </c>
      <c r="C299" s="470" t="s">
        <v>1786</v>
      </c>
      <c r="D299" s="470" t="s">
        <v>3019</v>
      </c>
      <c r="E299" s="470" t="s">
        <v>3020</v>
      </c>
      <c r="F299" s="470" t="s">
        <v>1783</v>
      </c>
      <c r="G299" t="b">
        <v>1</v>
      </c>
      <c r="H299" s="470" t="s">
        <v>3021</v>
      </c>
    </row>
    <row r="300" spans="1:8">
      <c r="A300" s="470" t="s">
        <v>1736</v>
      </c>
      <c r="B300" s="470" t="s">
        <v>3022</v>
      </c>
      <c r="C300" s="470" t="s">
        <v>1813</v>
      </c>
      <c r="D300" s="470" t="s">
        <v>3023</v>
      </c>
      <c r="E300" s="470" t="s">
        <v>2202</v>
      </c>
      <c r="F300" s="470" t="s">
        <v>2940</v>
      </c>
      <c r="G300" t="b">
        <v>1</v>
      </c>
      <c r="H300" s="470" t="s">
        <v>3024</v>
      </c>
    </row>
    <row r="301" spans="1:8">
      <c r="A301" s="470" t="s">
        <v>1737</v>
      </c>
      <c r="B301" s="470" t="s">
        <v>3025</v>
      </c>
      <c r="C301" s="470" t="s">
        <v>3026</v>
      </c>
      <c r="D301" s="470" t="s">
        <v>3027</v>
      </c>
      <c r="E301" s="470" t="s">
        <v>3028</v>
      </c>
      <c r="F301" s="470" t="s">
        <v>1810</v>
      </c>
      <c r="G301" t="b">
        <v>1</v>
      </c>
      <c r="H301" s="470" t="s">
        <v>3029</v>
      </c>
    </row>
    <row r="302" spans="1:8">
      <c r="A302" s="470" t="s">
        <v>1738</v>
      </c>
      <c r="B302" s="470" t="s">
        <v>3030</v>
      </c>
      <c r="C302" s="470" t="s">
        <v>656</v>
      </c>
      <c r="D302" s="470" t="s">
        <v>3031</v>
      </c>
      <c r="E302" s="470" t="s">
        <v>2816</v>
      </c>
      <c r="F302" s="470" t="s">
        <v>2203</v>
      </c>
      <c r="G302" t="b">
        <v>1</v>
      </c>
      <c r="H302" s="470" t="s">
        <v>3032</v>
      </c>
    </row>
    <row r="303" spans="1:8">
      <c r="A303" s="470" t="s">
        <v>1739</v>
      </c>
      <c r="B303" s="470" t="s">
        <v>3033</v>
      </c>
      <c r="C303" s="470" t="s">
        <v>3034</v>
      </c>
      <c r="D303" s="470" t="s">
        <v>3035</v>
      </c>
      <c r="E303" s="470" t="s">
        <v>2202</v>
      </c>
      <c r="F303" s="470" t="s">
        <v>1869</v>
      </c>
      <c r="G303" t="b">
        <v>1</v>
      </c>
      <c r="H303" s="470" t="s">
        <v>3036</v>
      </c>
    </row>
    <row r="304" spans="1:8">
      <c r="A304" s="470" t="s">
        <v>1740</v>
      </c>
      <c r="B304" s="470" t="s">
        <v>3037</v>
      </c>
      <c r="C304" s="470" t="s">
        <v>656</v>
      </c>
      <c r="D304" s="470" t="s">
        <v>656</v>
      </c>
      <c r="E304" s="470" t="s">
        <v>2341</v>
      </c>
      <c r="F304" s="470" t="s">
        <v>1869</v>
      </c>
      <c r="G304" t="b">
        <v>1</v>
      </c>
      <c r="H304" s="470" t="s">
        <v>3038</v>
      </c>
    </row>
    <row r="305" spans="1:8">
      <c r="A305" s="470" t="s">
        <v>1741</v>
      </c>
      <c r="B305" s="470" t="s">
        <v>3039</v>
      </c>
      <c r="C305" s="470" t="s">
        <v>1786</v>
      </c>
      <c r="D305" s="470" t="s">
        <v>1786</v>
      </c>
      <c r="E305" s="470" t="s">
        <v>1786</v>
      </c>
      <c r="F305" s="470" t="s">
        <v>1869</v>
      </c>
      <c r="G305" t="b">
        <v>1</v>
      </c>
      <c r="H305" s="470" t="s">
        <v>3040</v>
      </c>
    </row>
    <row r="306" spans="1:8">
      <c r="A306" s="470" t="s">
        <v>1742</v>
      </c>
      <c r="B306" s="470" t="s">
        <v>3041</v>
      </c>
      <c r="C306" s="470" t="s">
        <v>656</v>
      </c>
      <c r="D306" s="470" t="s">
        <v>656</v>
      </c>
      <c r="E306" s="470" t="s">
        <v>3042</v>
      </c>
      <c r="F306" s="470" t="s">
        <v>1869</v>
      </c>
      <c r="G306" t="b">
        <v>1</v>
      </c>
      <c r="H306" s="470" t="s">
        <v>3043</v>
      </c>
    </row>
    <row r="307" spans="1:8">
      <c r="A307" s="470" t="s">
        <v>1743</v>
      </c>
      <c r="B307" s="470" t="s">
        <v>3044</v>
      </c>
      <c r="C307" s="470" t="s">
        <v>1822</v>
      </c>
      <c r="D307" s="470" t="s">
        <v>3045</v>
      </c>
      <c r="E307" s="470" t="s">
        <v>1822</v>
      </c>
      <c r="F307" s="470" t="s">
        <v>1869</v>
      </c>
      <c r="G307" t="b">
        <v>1</v>
      </c>
      <c r="H307" s="470" t="s">
        <v>3046</v>
      </c>
    </row>
    <row r="308" spans="1:8">
      <c r="A308" s="470" t="s">
        <v>1744</v>
      </c>
      <c r="B308" s="470" t="s">
        <v>3047</v>
      </c>
      <c r="C308" s="470" t="s">
        <v>3048</v>
      </c>
      <c r="D308" s="470" t="s">
        <v>3049</v>
      </c>
      <c r="E308" s="470" t="s">
        <v>3050</v>
      </c>
      <c r="F308" s="470" t="s">
        <v>1869</v>
      </c>
      <c r="G308" t="b">
        <v>1</v>
      </c>
      <c r="H308" s="470" t="s">
        <v>3051</v>
      </c>
    </row>
    <row r="309" spans="1:8">
      <c r="A309" s="470" t="s">
        <v>1745</v>
      </c>
      <c r="B309" s="470" t="s">
        <v>3052</v>
      </c>
      <c r="C309" s="470" t="s">
        <v>656</v>
      </c>
      <c r="D309" s="470" t="s">
        <v>3053</v>
      </c>
      <c r="E309" s="470" t="s">
        <v>2341</v>
      </c>
      <c r="F309" s="470" t="s">
        <v>1869</v>
      </c>
      <c r="G309" t="b">
        <v>1</v>
      </c>
      <c r="H309" s="470" t="s">
        <v>3054</v>
      </c>
    </row>
    <row r="310" spans="1:8">
      <c r="A310" s="470" t="s">
        <v>1746</v>
      </c>
      <c r="B310" s="470" t="s">
        <v>3055</v>
      </c>
      <c r="C310" s="470" t="s">
        <v>1822</v>
      </c>
      <c r="D310" s="470" t="s">
        <v>3056</v>
      </c>
      <c r="E310" s="470" t="s">
        <v>3057</v>
      </c>
      <c r="F310" s="470" t="s">
        <v>1783</v>
      </c>
      <c r="G310" t="b">
        <v>1</v>
      </c>
      <c r="H310" s="470" t="s">
        <v>3058</v>
      </c>
    </row>
    <row r="311" spans="1:8">
      <c r="A311" s="470" t="s">
        <v>1747</v>
      </c>
      <c r="B311" s="470" t="s">
        <v>3059</v>
      </c>
      <c r="C311" s="470" t="s">
        <v>3060</v>
      </c>
      <c r="D311" s="470" t="s">
        <v>1958</v>
      </c>
      <c r="E311" s="470" t="s">
        <v>3061</v>
      </c>
      <c r="F311" s="470" t="s">
        <v>1783</v>
      </c>
      <c r="G311" t="b">
        <v>1</v>
      </c>
      <c r="H311" s="470" t="s">
        <v>3062</v>
      </c>
    </row>
    <row r="312" spans="1:8">
      <c r="A312" s="470" t="s">
        <v>1747</v>
      </c>
      <c r="B312" s="470" t="s">
        <v>3063</v>
      </c>
      <c r="C312" s="470" t="s">
        <v>1922</v>
      </c>
      <c r="D312" s="470" t="s">
        <v>3064</v>
      </c>
      <c r="E312" s="470" t="s">
        <v>1815</v>
      </c>
      <c r="F312" s="470" t="s">
        <v>1783</v>
      </c>
      <c r="G312" t="b">
        <v>1</v>
      </c>
      <c r="H312" s="470" t="s">
        <v>3065</v>
      </c>
    </row>
    <row r="313" spans="1:8">
      <c r="A313" s="470" t="s">
        <v>1748</v>
      </c>
      <c r="B313" s="470" t="s">
        <v>3066</v>
      </c>
      <c r="C313" s="470" t="s">
        <v>3067</v>
      </c>
      <c r="D313" s="470" t="s">
        <v>3068</v>
      </c>
      <c r="E313" s="470" t="s">
        <v>3069</v>
      </c>
      <c r="F313" s="470" t="s">
        <v>1804</v>
      </c>
      <c r="G313" t="b">
        <v>1</v>
      </c>
      <c r="H313" s="470" t="s">
        <v>3070</v>
      </c>
    </row>
    <row r="314" spans="1:8">
      <c r="A314" s="470" t="s">
        <v>1749</v>
      </c>
      <c r="B314" s="470" t="s">
        <v>3071</v>
      </c>
      <c r="C314" s="470" t="s">
        <v>3072</v>
      </c>
      <c r="D314" s="470" t="s">
        <v>2353</v>
      </c>
      <c r="E314" s="470" t="s">
        <v>3073</v>
      </c>
      <c r="F314" s="470" t="s">
        <v>1810</v>
      </c>
      <c r="G314" t="b">
        <v>1</v>
      </c>
      <c r="H314" s="470" t="s">
        <v>3074</v>
      </c>
    </row>
    <row r="315" spans="1:8">
      <c r="A315" s="470" t="s">
        <v>1750</v>
      </c>
      <c r="B315" s="470" t="s">
        <v>3075</v>
      </c>
      <c r="C315" s="470" t="s">
        <v>1822</v>
      </c>
      <c r="D315" s="470" t="s">
        <v>3076</v>
      </c>
      <c r="E315" s="470" t="s">
        <v>3077</v>
      </c>
      <c r="F315" s="470" t="s">
        <v>1940</v>
      </c>
      <c r="G315" t="b">
        <v>1</v>
      </c>
      <c r="H315" s="470" t="s">
        <v>3078</v>
      </c>
    </row>
    <row r="316" spans="1:8">
      <c r="A316" s="470" t="s">
        <v>1751</v>
      </c>
      <c r="B316" s="470" t="s">
        <v>3079</v>
      </c>
      <c r="C316" s="470" t="s">
        <v>3080</v>
      </c>
      <c r="D316" s="470" t="s">
        <v>1933</v>
      </c>
      <c r="E316" s="470" t="s">
        <v>3081</v>
      </c>
      <c r="F316" s="470" t="s">
        <v>1783</v>
      </c>
      <c r="G316" t="b">
        <v>1</v>
      </c>
      <c r="H316" s="470" t="s">
        <v>3082</v>
      </c>
    </row>
    <row r="317" spans="1:8">
      <c r="A317" s="470" t="s">
        <v>1752</v>
      </c>
      <c r="B317" s="470" t="s">
        <v>3083</v>
      </c>
      <c r="C317" s="470" t="s">
        <v>1813</v>
      </c>
      <c r="D317" s="470" t="s">
        <v>3084</v>
      </c>
      <c r="E317" s="470" t="s">
        <v>3085</v>
      </c>
      <c r="F317" s="470" t="s">
        <v>1804</v>
      </c>
      <c r="G317" t="b">
        <v>1</v>
      </c>
      <c r="H317" s="470" t="s">
        <v>3086</v>
      </c>
    </row>
    <row r="318" spans="1:8">
      <c r="A318" s="470" t="s">
        <v>1753</v>
      </c>
      <c r="B318" s="470" t="s">
        <v>3087</v>
      </c>
      <c r="C318" s="470" t="s">
        <v>1922</v>
      </c>
      <c r="D318" s="470" t="s">
        <v>3088</v>
      </c>
      <c r="E318" s="470" t="s">
        <v>3089</v>
      </c>
      <c r="F318" s="470" t="s">
        <v>1783</v>
      </c>
      <c r="G318" t="b">
        <v>1</v>
      </c>
      <c r="H318" s="470" t="s">
        <v>3090</v>
      </c>
    </row>
    <row r="319" spans="1:8">
      <c r="A319" s="470" t="s">
        <v>1754</v>
      </c>
      <c r="B319" s="470" t="s">
        <v>3091</v>
      </c>
      <c r="C319" s="470" t="s">
        <v>1813</v>
      </c>
      <c r="D319" s="470" t="s">
        <v>3092</v>
      </c>
      <c r="E319" s="470" t="s">
        <v>3093</v>
      </c>
      <c r="F319" s="470" t="s">
        <v>2335</v>
      </c>
      <c r="G319" t="b">
        <v>1</v>
      </c>
      <c r="H319" s="470" t="s">
        <v>3094</v>
      </c>
    </row>
    <row r="320" spans="1:8">
      <c r="A320" s="470" t="s">
        <v>1755</v>
      </c>
      <c r="B320" s="470" t="s">
        <v>3095</v>
      </c>
      <c r="C320" s="470" t="s">
        <v>1813</v>
      </c>
      <c r="D320" s="470" t="s">
        <v>3096</v>
      </c>
      <c r="E320" s="470" t="s">
        <v>3097</v>
      </c>
      <c r="F320" s="470" t="s">
        <v>1804</v>
      </c>
      <c r="G320" t="b">
        <v>1</v>
      </c>
      <c r="H320" s="470" t="s">
        <v>3098</v>
      </c>
    </row>
    <row r="321" spans="1:8">
      <c r="A321" s="470" t="s">
        <v>1756</v>
      </c>
      <c r="B321" s="470" t="s">
        <v>3099</v>
      </c>
      <c r="C321" s="470" t="s">
        <v>1813</v>
      </c>
      <c r="D321" s="470" t="s">
        <v>3100</v>
      </c>
      <c r="E321" s="470" t="s">
        <v>3101</v>
      </c>
      <c r="F321" s="470" t="s">
        <v>1783</v>
      </c>
      <c r="G321" t="b">
        <v>1</v>
      </c>
      <c r="H321" s="470" t="s">
        <v>3102</v>
      </c>
    </row>
    <row r="322" spans="1:8">
      <c r="A322" s="470" t="s">
        <v>1757</v>
      </c>
      <c r="B322" s="470" t="s">
        <v>3103</v>
      </c>
      <c r="C322" s="470" t="s">
        <v>2472</v>
      </c>
      <c r="D322" s="470" t="s">
        <v>3104</v>
      </c>
      <c r="E322" s="470" t="s">
        <v>3105</v>
      </c>
      <c r="F322" s="470" t="s">
        <v>1869</v>
      </c>
      <c r="G322" t="b">
        <v>1</v>
      </c>
      <c r="H322" s="470" t="s">
        <v>3106</v>
      </c>
    </row>
    <row r="323" spans="1:8">
      <c r="A323" s="470" t="s">
        <v>1758</v>
      </c>
      <c r="B323" s="470" t="s">
        <v>3107</v>
      </c>
      <c r="C323" s="470" t="s">
        <v>1822</v>
      </c>
      <c r="D323" s="470" t="s">
        <v>3108</v>
      </c>
      <c r="E323" s="470" t="s">
        <v>1822</v>
      </c>
      <c r="F323" s="470" t="s">
        <v>2491</v>
      </c>
      <c r="G323" t="b">
        <v>1</v>
      </c>
      <c r="H323" s="470" t="s">
        <v>3109</v>
      </c>
    </row>
    <row r="324" spans="1:8">
      <c r="A324" s="470" t="s">
        <v>1759</v>
      </c>
      <c r="B324" s="470" t="s">
        <v>3110</v>
      </c>
      <c r="C324" s="470" t="s">
        <v>656</v>
      </c>
      <c r="D324" s="470" t="s">
        <v>3053</v>
      </c>
      <c r="E324" s="470" t="s">
        <v>2341</v>
      </c>
      <c r="F324" s="470" t="s">
        <v>2491</v>
      </c>
      <c r="G324" t="b">
        <v>1</v>
      </c>
      <c r="H324" s="470" t="s">
        <v>3111</v>
      </c>
    </row>
    <row r="325" spans="1:8">
      <c r="A325" s="470" t="s">
        <v>1760</v>
      </c>
      <c r="B325" s="470" t="s">
        <v>3112</v>
      </c>
      <c r="C325" s="470" t="s">
        <v>1813</v>
      </c>
      <c r="D325" s="470" t="s">
        <v>3113</v>
      </c>
      <c r="E325" s="470" t="s">
        <v>3114</v>
      </c>
      <c r="F325" s="470" t="s">
        <v>1869</v>
      </c>
      <c r="G325" t="b">
        <v>1</v>
      </c>
      <c r="H325" s="470" t="s">
        <v>3115</v>
      </c>
    </row>
    <row r="326" spans="1:8">
      <c r="A326" s="470" t="s">
        <v>1761</v>
      </c>
      <c r="B326" s="470" t="s">
        <v>3116</v>
      </c>
      <c r="C326" s="470" t="s">
        <v>3117</v>
      </c>
      <c r="D326" s="470" t="s">
        <v>3118</v>
      </c>
      <c r="E326" s="470" t="s">
        <v>3119</v>
      </c>
      <c r="F326" s="470" t="s">
        <v>2559</v>
      </c>
      <c r="G326" t="b">
        <v>1</v>
      </c>
      <c r="H326" s="470" t="s">
        <v>3120</v>
      </c>
    </row>
    <row r="327" spans="1:8">
      <c r="A327" s="470" t="s">
        <v>1762</v>
      </c>
      <c r="B327" s="470" t="s">
        <v>3121</v>
      </c>
      <c r="C327" s="470" t="s">
        <v>1893</v>
      </c>
      <c r="D327" s="470" t="s">
        <v>2369</v>
      </c>
      <c r="E327" s="470" t="s">
        <v>1893</v>
      </c>
      <c r="F327" s="470" t="s">
        <v>1783</v>
      </c>
      <c r="G327" t="b">
        <v>1</v>
      </c>
      <c r="H327" s="470" t="s">
        <v>3122</v>
      </c>
    </row>
    <row r="328" spans="1:8">
      <c r="A328" s="470" t="s">
        <v>1763</v>
      </c>
      <c r="B328" s="470" t="s">
        <v>3123</v>
      </c>
      <c r="C328" s="470" t="s">
        <v>1859</v>
      </c>
      <c r="D328" s="470" t="s">
        <v>3124</v>
      </c>
      <c r="E328" s="470" t="s">
        <v>3125</v>
      </c>
      <c r="F328" s="470" t="s">
        <v>1810</v>
      </c>
      <c r="G328" t="b">
        <v>1</v>
      </c>
      <c r="H328" s="470" t="s">
        <v>3126</v>
      </c>
    </row>
    <row r="329" spans="1:8">
      <c r="A329" s="470" t="s">
        <v>1764</v>
      </c>
      <c r="B329" s="470" t="s">
        <v>3127</v>
      </c>
      <c r="C329" s="470" t="s">
        <v>1786</v>
      </c>
      <c r="D329" s="470" t="s">
        <v>1786</v>
      </c>
      <c r="E329" s="470" t="s">
        <v>1786</v>
      </c>
      <c r="F329" s="470" t="s">
        <v>1869</v>
      </c>
      <c r="G329" t="b">
        <v>1</v>
      </c>
      <c r="H329" s="470" t="s">
        <v>3128</v>
      </c>
    </row>
    <row r="330" spans="1:8">
      <c r="A330" s="470" t="s">
        <v>1765</v>
      </c>
      <c r="B330" s="470" t="s">
        <v>3129</v>
      </c>
      <c r="C330" s="470" t="s">
        <v>1907</v>
      </c>
      <c r="D330" s="470" t="s">
        <v>3130</v>
      </c>
      <c r="E330" s="470" t="s">
        <v>3131</v>
      </c>
      <c r="F330" s="470" t="s">
        <v>3132</v>
      </c>
      <c r="G330" t="b">
        <v>1</v>
      </c>
      <c r="H330" s="470" t="s">
        <v>3133</v>
      </c>
    </row>
    <row r="331" spans="1:8">
      <c r="A331" s="470" t="s">
        <v>1766</v>
      </c>
      <c r="B331" s="470" t="s">
        <v>3134</v>
      </c>
      <c r="C331" s="470" t="s">
        <v>1786</v>
      </c>
      <c r="D331" s="470" t="s">
        <v>3135</v>
      </c>
      <c r="E331" s="470" t="s">
        <v>1786</v>
      </c>
      <c r="F331" s="470" t="s">
        <v>1869</v>
      </c>
      <c r="G331" t="b">
        <v>1</v>
      </c>
      <c r="H331" s="470" t="s">
        <v>3136</v>
      </c>
    </row>
    <row r="332" spans="1:8">
      <c r="A332" s="470" t="s">
        <v>1767</v>
      </c>
      <c r="B332" s="470" t="s">
        <v>3137</v>
      </c>
      <c r="C332" s="470" t="s">
        <v>1786</v>
      </c>
      <c r="D332" s="470" t="s">
        <v>1786</v>
      </c>
      <c r="E332" s="470" t="s">
        <v>1786</v>
      </c>
      <c r="F332" s="470" t="s">
        <v>1869</v>
      </c>
      <c r="G332" t="b">
        <v>1</v>
      </c>
      <c r="H332" s="470" t="s">
        <v>3138</v>
      </c>
    </row>
    <row r="333" spans="1:8">
      <c r="A333" s="470" t="s">
        <v>1768</v>
      </c>
      <c r="B333" s="470" t="s">
        <v>3139</v>
      </c>
      <c r="C333" s="470" t="s">
        <v>656</v>
      </c>
      <c r="D333" s="470" t="s">
        <v>656</v>
      </c>
      <c r="E333" s="470" t="s">
        <v>2341</v>
      </c>
      <c r="F333" s="470" t="s">
        <v>1869</v>
      </c>
      <c r="G333" t="b">
        <v>1</v>
      </c>
      <c r="H333" s="470" t="s">
        <v>3140</v>
      </c>
    </row>
    <row r="334" spans="1:8">
      <c r="A334" s="470" t="s">
        <v>1769</v>
      </c>
      <c r="B334" s="470" t="s">
        <v>3141</v>
      </c>
      <c r="C334" s="470" t="s">
        <v>656</v>
      </c>
      <c r="D334" s="470" t="s">
        <v>656</v>
      </c>
      <c r="E334" s="470" t="s">
        <v>2341</v>
      </c>
      <c r="F334" s="470" t="s">
        <v>1869</v>
      </c>
      <c r="G334" t="b">
        <v>1</v>
      </c>
      <c r="H334" s="470" t="s">
        <v>3142</v>
      </c>
    </row>
    <row r="335" spans="1:8">
      <c r="A335" s="470" t="s">
        <v>1770</v>
      </c>
      <c r="B335" s="470" t="s">
        <v>3143</v>
      </c>
      <c r="C335" s="470" t="s">
        <v>2096</v>
      </c>
      <c r="D335" s="470" t="s">
        <v>3144</v>
      </c>
      <c r="E335" s="470" t="s">
        <v>3145</v>
      </c>
      <c r="F335" s="470" t="s">
        <v>1783</v>
      </c>
      <c r="G335" t="b">
        <v>1</v>
      </c>
      <c r="H335" s="470" t="s">
        <v>3146</v>
      </c>
    </row>
    <row r="336" spans="1:8">
      <c r="A336" t="s">
        <v>3147</v>
      </c>
    </row>
  </sheetData>
  <autoFilter ref="A1:H336" xr:uid="{00000000-0009-0000-0000-000027000000}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K1048"/>
  <sheetViews>
    <sheetView zoomScale="70" zoomScaleNormal="70" workbookViewId="0">
      <selection activeCell="A6" sqref="A6"/>
    </sheetView>
  </sheetViews>
  <sheetFormatPr defaultColWidth="9" defaultRowHeight="15"/>
  <cols>
    <col min="1" max="1" width="5.25" customWidth="1"/>
    <col min="2" max="2" width="15.125" customWidth="1"/>
    <col min="4" max="4" width="55.875" customWidth="1"/>
    <col min="6" max="6" width="16.625" customWidth="1"/>
    <col min="7" max="7" width="14.875" customWidth="1"/>
    <col min="17" max="17" width="47.5" customWidth="1"/>
  </cols>
  <sheetData>
    <row r="1" spans="1:37" s="14" customFormat="1" ht="23.25">
      <c r="A1" s="343"/>
      <c r="B1" s="64" t="s">
        <v>265</v>
      </c>
      <c r="C1" s="343"/>
      <c r="D1" s="343"/>
      <c r="E1" s="343"/>
      <c r="F1" s="343"/>
      <c r="G1" s="185" t="s">
        <v>192</v>
      </c>
      <c r="H1" s="186">
        <f>Atividade!L3</f>
        <v>0</v>
      </c>
      <c r="I1" s="187" t="s">
        <v>141</v>
      </c>
      <c r="J1" s="186">
        <f>Atividade!I3</f>
        <v>2021</v>
      </c>
      <c r="K1" s="343"/>
      <c r="L1" s="344"/>
      <c r="M1" s="343"/>
      <c r="N1" s="343"/>
      <c r="O1" s="343"/>
      <c r="P1" s="343"/>
      <c r="Q1" s="343"/>
      <c r="R1" s="343"/>
      <c r="S1" s="343"/>
      <c r="T1" s="343"/>
      <c r="U1" s="343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40"/>
      <c r="AK1" s="40"/>
    </row>
    <row r="2" spans="1:37" s="14" customFormat="1">
      <c r="A2" s="345"/>
      <c r="B2" s="69" t="s">
        <v>193</v>
      </c>
      <c r="C2" s="345"/>
      <c r="D2" s="345"/>
      <c r="E2" s="345"/>
      <c r="F2" s="345"/>
      <c r="G2" s="345"/>
      <c r="H2" s="345"/>
      <c r="I2" s="345"/>
      <c r="J2" s="345"/>
      <c r="K2" s="345"/>
      <c r="L2" s="345"/>
      <c r="M2" s="345"/>
      <c r="N2" s="345"/>
      <c r="O2" s="345"/>
      <c r="P2" s="345"/>
      <c r="Q2" s="345"/>
      <c r="R2" s="345"/>
      <c r="S2" s="345"/>
      <c r="T2" s="345"/>
      <c r="U2" s="345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</row>
    <row r="6" spans="1:37" s="14" customFormat="1" ht="25.5" customHeight="1">
      <c r="A6" s="108"/>
      <c r="B6" s="109" t="s">
        <v>266</v>
      </c>
      <c r="C6" s="110"/>
      <c r="D6" s="110"/>
      <c r="E6" s="110"/>
      <c r="F6" s="110"/>
      <c r="G6" s="110"/>
      <c r="H6" s="110"/>
      <c r="I6" s="110"/>
      <c r="J6" s="110"/>
      <c r="K6" s="110"/>
      <c r="L6" s="110"/>
      <c r="M6" s="110"/>
      <c r="N6" s="110"/>
      <c r="O6" s="110"/>
      <c r="P6" s="110"/>
      <c r="Q6" s="111"/>
      <c r="R6" s="111"/>
      <c r="S6" s="111"/>
      <c r="T6" s="111"/>
      <c r="U6" s="111"/>
    </row>
    <row r="7" spans="1:37" ht="25.5" customHeight="1">
      <c r="A7" s="144"/>
      <c r="B7" s="145"/>
      <c r="C7" s="144"/>
      <c r="D7" s="144"/>
      <c r="E7" s="144"/>
      <c r="F7" s="144"/>
      <c r="G7" s="144"/>
      <c r="H7" s="144"/>
      <c r="I7" s="144"/>
      <c r="J7" s="144"/>
      <c r="K7" s="144"/>
      <c r="L7" s="144"/>
      <c r="M7" s="144"/>
      <c r="N7" s="144"/>
      <c r="O7" s="144"/>
      <c r="P7" s="144"/>
    </row>
    <row r="8" spans="1:37">
      <c r="B8" s="382" t="s">
        <v>267</v>
      </c>
    </row>
    <row r="9" spans="1:37" s="14" customFormat="1" ht="117.75" customHeight="1">
      <c r="A9" s="19"/>
      <c r="B9" s="134" t="s">
        <v>43</v>
      </c>
      <c r="C9" s="672" t="s">
        <v>262</v>
      </c>
      <c r="D9" s="673"/>
      <c r="E9" s="672" t="s">
        <v>263</v>
      </c>
      <c r="F9" s="674"/>
      <c r="G9" s="673"/>
      <c r="H9" s="672" t="s">
        <v>264</v>
      </c>
      <c r="I9" s="674"/>
      <c r="J9" s="674"/>
      <c r="K9" s="674"/>
      <c r="L9" s="674"/>
      <c r="M9" s="674"/>
      <c r="N9" s="674"/>
      <c r="O9" s="674"/>
      <c r="P9" s="674"/>
      <c r="Q9" s="673"/>
    </row>
    <row r="10" spans="1:37" s="14" customFormat="1">
      <c r="A10" s="19"/>
      <c r="B10" s="125">
        <v>1</v>
      </c>
      <c r="C10" s="675"/>
      <c r="D10" s="675"/>
      <c r="E10" s="695"/>
      <c r="F10" s="696"/>
      <c r="G10" s="697"/>
      <c r="H10" s="675"/>
      <c r="I10" s="675"/>
      <c r="J10" s="675"/>
      <c r="K10" s="675"/>
      <c r="L10" s="675"/>
      <c r="M10" s="675"/>
      <c r="N10" s="675"/>
      <c r="O10" s="675"/>
      <c r="P10" s="675"/>
      <c r="Q10" s="675"/>
    </row>
    <row r="11" spans="1:37">
      <c r="B11" s="125">
        <v>2</v>
      </c>
      <c r="C11" s="675"/>
      <c r="D11" s="675"/>
      <c r="E11" s="695"/>
      <c r="F11" s="696"/>
      <c r="G11" s="697"/>
      <c r="H11" s="675"/>
      <c r="I11" s="675"/>
      <c r="J11" s="675"/>
      <c r="K11" s="675"/>
      <c r="L11" s="675"/>
      <c r="M11" s="675"/>
      <c r="N11" s="675"/>
      <c r="O11" s="675"/>
      <c r="P11" s="675"/>
      <c r="Q11" s="675"/>
    </row>
    <row r="12" spans="1:37">
      <c r="B12" s="125">
        <v>3</v>
      </c>
      <c r="C12" s="675"/>
      <c r="D12" s="675"/>
      <c r="E12" s="695"/>
      <c r="F12" s="696"/>
      <c r="G12" s="697"/>
      <c r="H12" s="675"/>
      <c r="I12" s="675"/>
      <c r="J12" s="675"/>
      <c r="K12" s="675"/>
      <c r="L12" s="675"/>
      <c r="M12" s="675"/>
      <c r="N12" s="675"/>
      <c r="O12" s="675"/>
      <c r="P12" s="675"/>
      <c r="Q12" s="675"/>
    </row>
    <row r="13" spans="1:37">
      <c r="B13" s="125">
        <v>4</v>
      </c>
      <c r="C13" s="675"/>
      <c r="D13" s="675"/>
      <c r="E13" s="695"/>
      <c r="F13" s="696"/>
      <c r="G13" s="697"/>
      <c r="H13" s="675"/>
      <c r="I13" s="675"/>
      <c r="J13" s="675"/>
      <c r="K13" s="675"/>
      <c r="L13" s="675"/>
      <c r="M13" s="675"/>
      <c r="N13" s="675"/>
      <c r="O13" s="675"/>
      <c r="P13" s="675"/>
      <c r="Q13" s="675"/>
    </row>
    <row r="14" spans="1:37">
      <c r="B14" s="125">
        <v>5</v>
      </c>
      <c r="C14" s="675"/>
      <c r="D14" s="675"/>
      <c r="E14" s="695"/>
      <c r="F14" s="696"/>
      <c r="G14" s="697"/>
      <c r="H14" s="675"/>
      <c r="I14" s="675"/>
      <c r="J14" s="675"/>
      <c r="K14" s="675"/>
      <c r="L14" s="675"/>
      <c r="M14" s="675"/>
      <c r="N14" s="675"/>
      <c r="O14" s="675"/>
      <c r="P14" s="675"/>
      <c r="Q14" s="675"/>
    </row>
    <row r="15" spans="1:37">
      <c r="B15" s="125">
        <v>6</v>
      </c>
      <c r="C15" s="675"/>
      <c r="D15" s="675"/>
      <c r="E15" s="695"/>
      <c r="F15" s="696"/>
      <c r="G15" s="697"/>
      <c r="H15" s="675"/>
      <c r="I15" s="675"/>
      <c r="J15" s="675"/>
      <c r="K15" s="675"/>
      <c r="L15" s="675"/>
      <c r="M15" s="675"/>
      <c r="N15" s="675"/>
      <c r="O15" s="675"/>
      <c r="P15" s="675"/>
      <c r="Q15" s="675"/>
    </row>
    <row r="16" spans="1:37">
      <c r="B16" s="125">
        <v>7</v>
      </c>
      <c r="C16" s="675"/>
      <c r="D16" s="675"/>
      <c r="E16" s="695"/>
      <c r="F16" s="696"/>
      <c r="G16" s="697"/>
      <c r="H16" s="675"/>
      <c r="I16" s="675"/>
      <c r="J16" s="675"/>
      <c r="K16" s="675"/>
      <c r="L16" s="675"/>
      <c r="M16" s="675"/>
      <c r="N16" s="675"/>
      <c r="O16" s="675"/>
      <c r="P16" s="675"/>
      <c r="Q16" s="675"/>
    </row>
    <row r="17" spans="2:17">
      <c r="B17" s="125">
        <v>8</v>
      </c>
      <c r="C17" s="675"/>
      <c r="D17" s="675"/>
      <c r="E17" s="695"/>
      <c r="F17" s="696"/>
      <c r="G17" s="697"/>
      <c r="H17" s="675"/>
      <c r="I17" s="675"/>
      <c r="J17" s="675"/>
      <c r="K17" s="675"/>
      <c r="L17" s="675"/>
      <c r="M17" s="675"/>
      <c r="N17" s="675"/>
      <c r="O17" s="675"/>
      <c r="P17" s="675"/>
      <c r="Q17" s="675"/>
    </row>
    <row r="18" spans="2:17">
      <c r="B18" s="125">
        <v>9</v>
      </c>
      <c r="C18" s="675"/>
      <c r="D18" s="675"/>
      <c r="E18" s="695"/>
      <c r="F18" s="696"/>
      <c r="G18" s="697"/>
      <c r="H18" s="675"/>
      <c r="I18" s="675"/>
      <c r="J18" s="675"/>
      <c r="K18" s="675"/>
      <c r="L18" s="675"/>
      <c r="M18" s="675"/>
      <c r="N18" s="675"/>
      <c r="O18" s="675"/>
      <c r="P18" s="675"/>
      <c r="Q18" s="675"/>
    </row>
    <row r="19" spans="2:17">
      <c r="B19" s="125">
        <v>10</v>
      </c>
      <c r="C19" s="675"/>
      <c r="D19" s="675"/>
      <c r="E19" s="695"/>
      <c r="F19" s="696"/>
      <c r="G19" s="697"/>
      <c r="H19" s="675"/>
      <c r="I19" s="675"/>
      <c r="J19" s="675"/>
      <c r="K19" s="675"/>
      <c r="L19" s="675"/>
      <c r="M19" s="675"/>
      <c r="N19" s="675"/>
      <c r="O19" s="675"/>
      <c r="P19" s="675"/>
      <c r="Q19" s="675"/>
    </row>
    <row r="20" spans="2:17">
      <c r="B20" s="125">
        <v>11</v>
      </c>
      <c r="C20" s="675"/>
      <c r="D20" s="675"/>
      <c r="E20" s="695"/>
      <c r="F20" s="696"/>
      <c r="G20" s="697"/>
      <c r="H20" s="675"/>
      <c r="I20" s="675"/>
      <c r="J20" s="675"/>
      <c r="K20" s="675"/>
      <c r="L20" s="675"/>
      <c r="M20" s="675"/>
      <c r="N20" s="675"/>
      <c r="O20" s="675"/>
      <c r="P20" s="675"/>
      <c r="Q20" s="675"/>
    </row>
    <row r="21" spans="2:17">
      <c r="B21" s="125">
        <v>12</v>
      </c>
      <c r="C21" s="675"/>
      <c r="D21" s="675"/>
      <c r="E21" s="695"/>
      <c r="F21" s="696"/>
      <c r="G21" s="697"/>
      <c r="H21" s="675"/>
      <c r="I21" s="675"/>
      <c r="J21" s="675"/>
      <c r="K21" s="675"/>
      <c r="L21" s="675"/>
      <c r="M21" s="675"/>
      <c r="N21" s="675"/>
      <c r="O21" s="675"/>
      <c r="P21" s="675"/>
      <c r="Q21" s="675"/>
    </row>
    <row r="22" spans="2:17">
      <c r="B22" s="125">
        <v>13</v>
      </c>
      <c r="C22" s="675"/>
      <c r="D22" s="675"/>
      <c r="E22" s="695"/>
      <c r="F22" s="696"/>
      <c r="G22" s="697"/>
      <c r="H22" s="675"/>
      <c r="I22" s="675"/>
      <c r="J22" s="675"/>
      <c r="K22" s="675"/>
      <c r="L22" s="675"/>
      <c r="M22" s="675"/>
      <c r="N22" s="675"/>
      <c r="O22" s="675"/>
      <c r="P22" s="675"/>
      <c r="Q22" s="675"/>
    </row>
    <row r="23" spans="2:17">
      <c r="B23" s="125">
        <v>14</v>
      </c>
      <c r="C23" s="675"/>
      <c r="D23" s="675"/>
      <c r="E23" s="695"/>
      <c r="F23" s="696"/>
      <c r="G23" s="697"/>
      <c r="H23" s="675"/>
      <c r="I23" s="675"/>
      <c r="J23" s="675"/>
      <c r="K23" s="675"/>
      <c r="L23" s="675"/>
      <c r="M23" s="675"/>
      <c r="N23" s="675"/>
      <c r="O23" s="675"/>
      <c r="P23" s="675"/>
      <c r="Q23" s="675"/>
    </row>
    <row r="24" spans="2:17">
      <c r="B24" s="200"/>
      <c r="C24" s="200"/>
      <c r="D24" s="200"/>
      <c r="E24" s="200"/>
      <c r="F24" s="200"/>
      <c r="G24" s="200"/>
      <c r="H24" s="200"/>
      <c r="I24" s="200"/>
      <c r="J24" s="200"/>
      <c r="K24" s="200"/>
      <c r="L24" s="200"/>
      <c r="M24" s="200"/>
      <c r="N24" s="200"/>
      <c r="O24" s="200"/>
      <c r="P24" s="200"/>
      <c r="Q24" s="200"/>
    </row>
    <row r="25" spans="2:17">
      <c r="B25" s="200"/>
      <c r="C25" s="200"/>
      <c r="D25" s="200"/>
      <c r="E25" s="200"/>
      <c r="F25" s="200"/>
      <c r="G25" s="200"/>
      <c r="H25" s="200"/>
      <c r="I25" s="200"/>
      <c r="J25" s="200"/>
      <c r="K25" s="200"/>
      <c r="L25" s="200"/>
      <c r="M25" s="200"/>
      <c r="N25" s="200"/>
      <c r="O25" s="200"/>
      <c r="P25" s="200"/>
      <c r="Q25" s="200"/>
    </row>
    <row r="26" spans="2:17">
      <c r="B26" s="200"/>
      <c r="C26" s="200"/>
      <c r="D26" s="200"/>
      <c r="E26" s="200"/>
      <c r="F26" s="200"/>
      <c r="G26" s="200"/>
      <c r="H26" s="200"/>
      <c r="I26" s="200"/>
      <c r="J26" s="200"/>
      <c r="K26" s="200"/>
      <c r="L26" s="200"/>
      <c r="M26" s="200"/>
      <c r="N26" s="200"/>
      <c r="O26" s="200"/>
      <c r="P26" s="200"/>
      <c r="Q26" s="200"/>
    </row>
    <row r="27" spans="2:17">
      <c r="B27" s="200"/>
      <c r="C27" s="200"/>
      <c r="D27" s="200"/>
      <c r="E27" s="200"/>
      <c r="F27" s="200"/>
      <c r="G27" s="200"/>
      <c r="H27" s="200"/>
      <c r="I27" s="200"/>
      <c r="J27" s="200"/>
      <c r="K27" s="200"/>
      <c r="L27" s="200"/>
      <c r="M27" s="200"/>
      <c r="N27" s="200"/>
      <c r="O27" s="200"/>
      <c r="P27" s="200"/>
      <c r="Q27" s="200"/>
    </row>
    <row r="28" spans="2:17">
      <c r="B28" s="200"/>
      <c r="C28" s="200"/>
      <c r="D28" s="200"/>
      <c r="E28" s="200"/>
      <c r="F28" s="200"/>
      <c r="G28" s="200"/>
      <c r="H28" s="200"/>
      <c r="I28" s="200"/>
      <c r="J28" s="200"/>
      <c r="K28" s="200"/>
      <c r="L28" s="200"/>
      <c r="M28" s="200"/>
      <c r="N28" s="200"/>
      <c r="O28" s="200"/>
      <c r="P28" s="200"/>
      <c r="Q28" s="200"/>
    </row>
    <row r="29" spans="2:17">
      <c r="B29" s="200"/>
      <c r="C29" s="200"/>
      <c r="D29" s="200"/>
      <c r="E29" s="200"/>
      <c r="F29" s="200"/>
      <c r="G29" s="200"/>
      <c r="H29" s="200"/>
      <c r="I29" s="200"/>
      <c r="J29" s="200"/>
      <c r="K29" s="200"/>
      <c r="L29" s="200"/>
      <c r="M29" s="200"/>
      <c r="N29" s="200"/>
      <c r="O29" s="200"/>
      <c r="P29" s="200"/>
      <c r="Q29" s="200"/>
    </row>
    <row r="30" spans="2:17">
      <c r="B30" s="200"/>
      <c r="C30" s="200"/>
      <c r="D30" s="200"/>
      <c r="E30" s="200"/>
      <c r="F30" s="200"/>
      <c r="G30" s="200"/>
      <c r="H30" s="200"/>
      <c r="I30" s="200"/>
      <c r="J30" s="200"/>
      <c r="K30" s="200"/>
      <c r="L30" s="200"/>
      <c r="M30" s="200"/>
      <c r="N30" s="200"/>
      <c r="O30" s="200"/>
      <c r="P30" s="200"/>
      <c r="Q30" s="200"/>
    </row>
    <row r="31" spans="2:17">
      <c r="B31" s="200"/>
      <c r="C31" s="200"/>
      <c r="D31" s="200"/>
      <c r="E31" s="200"/>
      <c r="F31" s="200"/>
      <c r="G31" s="200"/>
      <c r="H31" s="200"/>
      <c r="I31" s="200"/>
      <c r="J31" s="200"/>
      <c r="K31" s="200"/>
      <c r="L31" s="200"/>
      <c r="M31" s="200"/>
      <c r="N31" s="200"/>
      <c r="O31" s="200"/>
      <c r="P31" s="200"/>
      <c r="Q31" s="200"/>
    </row>
    <row r="32" spans="2:17">
      <c r="B32" s="200"/>
      <c r="C32" s="200"/>
      <c r="D32" s="200"/>
      <c r="E32" s="200"/>
      <c r="F32" s="200"/>
      <c r="G32" s="200"/>
      <c r="H32" s="200"/>
      <c r="I32" s="200"/>
      <c r="J32" s="200"/>
      <c r="K32" s="200"/>
      <c r="L32" s="200"/>
      <c r="M32" s="200"/>
      <c r="N32" s="200"/>
      <c r="O32" s="200"/>
      <c r="P32" s="200"/>
      <c r="Q32" s="200"/>
    </row>
    <row r="33" spans="2:17">
      <c r="B33" s="200"/>
      <c r="C33" s="200"/>
      <c r="D33" s="200"/>
      <c r="E33" s="200"/>
      <c r="F33" s="200"/>
      <c r="G33" s="200"/>
      <c r="H33" s="200"/>
      <c r="I33" s="200"/>
      <c r="J33" s="200"/>
      <c r="K33" s="200"/>
      <c r="L33" s="200"/>
      <c r="M33" s="200"/>
      <c r="N33" s="200"/>
      <c r="O33" s="200"/>
      <c r="P33" s="200"/>
      <c r="Q33" s="200"/>
    </row>
    <row r="34" spans="2:17">
      <c r="B34" s="200"/>
      <c r="C34" s="200"/>
      <c r="D34" s="200"/>
      <c r="E34" s="200"/>
      <c r="F34" s="200"/>
      <c r="G34" s="200"/>
      <c r="H34" s="200"/>
      <c r="I34" s="200"/>
      <c r="J34" s="200"/>
      <c r="K34" s="200"/>
      <c r="L34" s="200"/>
      <c r="M34" s="200"/>
      <c r="N34" s="200"/>
      <c r="O34" s="200"/>
      <c r="P34" s="200"/>
      <c r="Q34" s="200"/>
    </row>
    <row r="35" spans="2:17">
      <c r="B35" s="200"/>
      <c r="C35" s="200"/>
      <c r="D35" s="200"/>
      <c r="E35" s="200"/>
      <c r="F35" s="200"/>
      <c r="G35" s="200"/>
      <c r="H35" s="200"/>
      <c r="I35" s="200"/>
      <c r="J35" s="200"/>
      <c r="K35" s="200"/>
      <c r="L35" s="200"/>
      <c r="M35" s="200"/>
      <c r="N35" s="200"/>
      <c r="O35" s="200"/>
      <c r="P35" s="200"/>
      <c r="Q35" s="200"/>
    </row>
    <row r="36" spans="2:17">
      <c r="B36" s="200"/>
      <c r="C36" s="200"/>
      <c r="D36" s="200"/>
      <c r="E36" s="200"/>
      <c r="F36" s="200"/>
      <c r="G36" s="200"/>
      <c r="H36" s="200"/>
      <c r="I36" s="200"/>
      <c r="J36" s="200"/>
      <c r="K36" s="200"/>
      <c r="L36" s="200"/>
      <c r="M36" s="200"/>
      <c r="N36" s="200"/>
      <c r="O36" s="200"/>
      <c r="P36" s="200"/>
      <c r="Q36" s="200"/>
    </row>
    <row r="37" spans="2:17">
      <c r="B37" s="200"/>
      <c r="C37" s="200"/>
      <c r="D37" s="200"/>
      <c r="E37" s="200"/>
      <c r="F37" s="200"/>
      <c r="G37" s="200"/>
      <c r="H37" s="200"/>
      <c r="I37" s="200"/>
      <c r="J37" s="200"/>
      <c r="K37" s="200"/>
      <c r="L37" s="200"/>
      <c r="M37" s="200"/>
      <c r="N37" s="200"/>
      <c r="O37" s="200"/>
      <c r="P37" s="200"/>
      <c r="Q37" s="200"/>
    </row>
    <row r="38" spans="2:17">
      <c r="B38" s="200"/>
      <c r="C38" s="200"/>
      <c r="D38" s="200"/>
      <c r="E38" s="200"/>
      <c r="F38" s="200"/>
      <c r="G38" s="200"/>
      <c r="H38" s="200"/>
      <c r="I38" s="200"/>
      <c r="J38" s="200"/>
      <c r="K38" s="200"/>
      <c r="L38" s="200"/>
      <c r="M38" s="200"/>
      <c r="N38" s="200"/>
      <c r="O38" s="200"/>
      <c r="P38" s="200"/>
      <c r="Q38" s="200"/>
    </row>
    <row r="39" spans="2:17">
      <c r="B39" s="200"/>
      <c r="C39" s="200"/>
      <c r="D39" s="200"/>
      <c r="E39" s="200"/>
      <c r="F39" s="200"/>
      <c r="G39" s="200"/>
      <c r="H39" s="200"/>
      <c r="I39" s="200"/>
      <c r="J39" s="200"/>
      <c r="K39" s="200"/>
      <c r="L39" s="200"/>
      <c r="M39" s="200"/>
      <c r="N39" s="200"/>
      <c r="O39" s="200"/>
      <c r="P39" s="200"/>
      <c r="Q39" s="200"/>
    </row>
    <row r="40" spans="2:17">
      <c r="B40" s="200"/>
      <c r="C40" s="200"/>
      <c r="D40" s="200"/>
      <c r="E40" s="200"/>
      <c r="F40" s="200"/>
      <c r="G40" s="200"/>
      <c r="H40" s="200"/>
      <c r="I40" s="200"/>
      <c r="J40" s="200"/>
      <c r="K40" s="200"/>
      <c r="L40" s="200"/>
      <c r="M40" s="200"/>
      <c r="N40" s="200"/>
      <c r="O40" s="200"/>
      <c r="P40" s="200"/>
      <c r="Q40" s="200"/>
    </row>
    <row r="41" spans="2:17">
      <c r="B41" s="200"/>
      <c r="C41" s="200"/>
      <c r="D41" s="200"/>
      <c r="E41" s="200"/>
      <c r="F41" s="200"/>
      <c r="G41" s="200"/>
      <c r="H41" s="200"/>
      <c r="I41" s="200"/>
      <c r="J41" s="200"/>
      <c r="K41" s="200"/>
      <c r="L41" s="200"/>
      <c r="M41" s="200"/>
      <c r="N41" s="200"/>
      <c r="O41" s="200"/>
      <c r="P41" s="200"/>
      <c r="Q41" s="200"/>
    </row>
    <row r="42" spans="2:17">
      <c r="B42" s="200"/>
      <c r="C42" s="200"/>
      <c r="D42" s="200"/>
      <c r="E42" s="200"/>
      <c r="F42" s="200"/>
      <c r="G42" s="200"/>
      <c r="H42" s="200"/>
      <c r="I42" s="200"/>
      <c r="J42" s="200"/>
      <c r="K42" s="200"/>
      <c r="L42" s="200"/>
      <c r="M42" s="200"/>
      <c r="N42" s="200"/>
      <c r="O42" s="200"/>
      <c r="P42" s="200"/>
      <c r="Q42" s="200"/>
    </row>
    <row r="43" spans="2:17">
      <c r="B43" s="200"/>
      <c r="C43" s="200"/>
      <c r="D43" s="200"/>
      <c r="E43" s="200"/>
      <c r="F43" s="200"/>
      <c r="G43" s="200"/>
      <c r="H43" s="200"/>
      <c r="I43" s="200"/>
      <c r="J43" s="200"/>
      <c r="K43" s="200"/>
      <c r="L43" s="200"/>
      <c r="M43" s="200"/>
      <c r="N43" s="200"/>
      <c r="O43" s="200"/>
      <c r="P43" s="200"/>
      <c r="Q43" s="200"/>
    </row>
    <row r="44" spans="2:17">
      <c r="B44" s="200"/>
      <c r="C44" s="200"/>
      <c r="D44" s="200"/>
      <c r="E44" s="200"/>
      <c r="F44" s="200"/>
      <c r="G44" s="200"/>
      <c r="H44" s="200"/>
      <c r="I44" s="200"/>
      <c r="J44" s="200"/>
      <c r="K44" s="200"/>
      <c r="L44" s="200"/>
      <c r="M44" s="200"/>
      <c r="N44" s="200"/>
      <c r="O44" s="200"/>
      <c r="P44" s="200"/>
      <c r="Q44" s="200"/>
    </row>
    <row r="45" spans="2:17">
      <c r="B45" s="200"/>
      <c r="C45" s="200"/>
      <c r="D45" s="200"/>
      <c r="E45" s="200"/>
      <c r="F45" s="200"/>
      <c r="G45" s="200"/>
      <c r="H45" s="200"/>
      <c r="I45" s="200"/>
      <c r="J45" s="200"/>
      <c r="K45" s="200"/>
      <c r="L45" s="200"/>
      <c r="M45" s="200"/>
      <c r="N45" s="200"/>
      <c r="O45" s="200"/>
      <c r="P45" s="200"/>
      <c r="Q45" s="200"/>
    </row>
    <row r="46" spans="2:17">
      <c r="B46" s="200"/>
      <c r="C46" s="200"/>
      <c r="D46" s="200"/>
      <c r="E46" s="200"/>
      <c r="F46" s="200"/>
      <c r="G46" s="200"/>
      <c r="H46" s="200"/>
      <c r="I46" s="200"/>
      <c r="J46" s="200"/>
      <c r="K46" s="200"/>
      <c r="L46" s="200"/>
      <c r="M46" s="200"/>
      <c r="N46" s="200"/>
      <c r="O46" s="200"/>
      <c r="P46" s="200"/>
      <c r="Q46" s="200"/>
    </row>
    <row r="47" spans="2:17">
      <c r="B47" s="200"/>
      <c r="C47" s="200"/>
      <c r="D47" s="200"/>
      <c r="E47" s="200"/>
      <c r="F47" s="200"/>
      <c r="G47" s="200"/>
      <c r="H47" s="200"/>
      <c r="I47" s="200"/>
      <c r="J47" s="200"/>
      <c r="K47" s="200"/>
      <c r="L47" s="200"/>
      <c r="M47" s="200"/>
      <c r="N47" s="200"/>
      <c r="O47" s="200"/>
      <c r="P47" s="200"/>
      <c r="Q47" s="200"/>
    </row>
    <row r="48" spans="2:17">
      <c r="B48" s="200"/>
      <c r="C48" s="200"/>
      <c r="D48" s="200"/>
      <c r="E48" s="200"/>
      <c r="F48" s="200"/>
      <c r="G48" s="200"/>
      <c r="H48" s="200"/>
      <c r="I48" s="200"/>
      <c r="J48" s="200"/>
      <c r="K48" s="200"/>
      <c r="L48" s="200"/>
      <c r="M48" s="200"/>
      <c r="N48" s="200"/>
      <c r="O48" s="200"/>
      <c r="P48" s="200"/>
      <c r="Q48" s="200"/>
    </row>
    <row r="49" spans="2:17">
      <c r="B49" s="200"/>
      <c r="C49" s="200"/>
      <c r="D49" s="200"/>
      <c r="E49" s="200"/>
      <c r="F49" s="200"/>
      <c r="G49" s="200"/>
      <c r="H49" s="200"/>
      <c r="I49" s="200"/>
      <c r="J49" s="200"/>
      <c r="K49" s="200"/>
      <c r="L49" s="200"/>
      <c r="M49" s="200"/>
      <c r="N49" s="200"/>
      <c r="O49" s="200"/>
      <c r="P49" s="200"/>
      <c r="Q49" s="200"/>
    </row>
    <row r="50" spans="2:17">
      <c r="B50" s="200"/>
      <c r="C50" s="200"/>
      <c r="D50" s="200"/>
      <c r="E50" s="200"/>
      <c r="F50" s="200"/>
      <c r="G50" s="200"/>
      <c r="H50" s="200"/>
      <c r="I50" s="200"/>
      <c r="J50" s="200"/>
      <c r="K50" s="200"/>
      <c r="L50" s="200"/>
      <c r="M50" s="200"/>
      <c r="N50" s="200"/>
      <c r="O50" s="200"/>
      <c r="P50" s="200"/>
      <c r="Q50" s="200"/>
    </row>
    <row r="51" spans="2:17">
      <c r="B51" s="200"/>
      <c r="C51" s="200"/>
      <c r="D51" s="200"/>
      <c r="E51" s="200"/>
      <c r="F51" s="200"/>
      <c r="G51" s="200"/>
      <c r="H51" s="200"/>
      <c r="I51" s="200"/>
      <c r="J51" s="200"/>
      <c r="K51" s="200"/>
      <c r="L51" s="200"/>
      <c r="M51" s="200"/>
      <c r="N51" s="200"/>
      <c r="O51" s="200"/>
      <c r="P51" s="200"/>
      <c r="Q51" s="200"/>
    </row>
    <row r="52" spans="2:17">
      <c r="B52" s="200"/>
      <c r="C52" s="200"/>
      <c r="D52" s="200"/>
      <c r="E52" s="200"/>
      <c r="F52" s="200"/>
      <c r="G52" s="200"/>
      <c r="H52" s="200"/>
      <c r="I52" s="200"/>
      <c r="J52" s="200"/>
      <c r="K52" s="200"/>
      <c r="L52" s="200"/>
      <c r="M52" s="200"/>
      <c r="N52" s="200"/>
      <c r="O52" s="200"/>
      <c r="P52" s="200"/>
      <c r="Q52" s="200"/>
    </row>
    <row r="53" spans="2:17">
      <c r="B53" s="200"/>
      <c r="C53" s="200"/>
      <c r="D53" s="200"/>
      <c r="E53" s="200"/>
      <c r="F53" s="200"/>
      <c r="G53" s="200"/>
      <c r="H53" s="200"/>
      <c r="I53" s="200"/>
      <c r="J53" s="200"/>
      <c r="K53" s="200"/>
      <c r="L53" s="200"/>
      <c r="M53" s="200"/>
      <c r="N53" s="200"/>
      <c r="O53" s="200"/>
      <c r="P53" s="200"/>
      <c r="Q53" s="200"/>
    </row>
    <row r="54" spans="2:17">
      <c r="B54" s="200"/>
      <c r="C54" s="200"/>
      <c r="D54" s="200"/>
      <c r="E54" s="200"/>
      <c r="F54" s="200"/>
      <c r="G54" s="200"/>
      <c r="H54" s="200"/>
      <c r="I54" s="200"/>
      <c r="J54" s="200"/>
      <c r="K54" s="200"/>
      <c r="L54" s="200"/>
      <c r="M54" s="200"/>
      <c r="N54" s="200"/>
      <c r="O54" s="200"/>
      <c r="P54" s="200"/>
      <c r="Q54" s="200"/>
    </row>
    <row r="55" spans="2:17">
      <c r="B55" s="200"/>
      <c r="C55" s="200"/>
      <c r="D55" s="200"/>
      <c r="E55" s="200"/>
      <c r="F55" s="200"/>
      <c r="G55" s="200"/>
      <c r="H55" s="200"/>
      <c r="I55" s="200"/>
      <c r="J55" s="200"/>
      <c r="K55" s="200"/>
      <c r="L55" s="200"/>
      <c r="M55" s="200"/>
      <c r="N55" s="200"/>
      <c r="O55" s="200"/>
      <c r="P55" s="200"/>
      <c r="Q55" s="200"/>
    </row>
    <row r="56" spans="2:17">
      <c r="B56" s="200"/>
      <c r="C56" s="200"/>
      <c r="D56" s="200"/>
      <c r="E56" s="200"/>
      <c r="F56" s="200"/>
      <c r="G56" s="200"/>
      <c r="H56" s="200"/>
      <c r="I56" s="200"/>
      <c r="J56" s="200"/>
      <c r="K56" s="200"/>
      <c r="L56" s="200"/>
      <c r="M56" s="200"/>
      <c r="N56" s="200"/>
      <c r="O56" s="200"/>
      <c r="P56" s="200"/>
      <c r="Q56" s="200"/>
    </row>
    <row r="57" spans="2:17">
      <c r="B57" s="200"/>
      <c r="C57" s="200"/>
      <c r="D57" s="200"/>
      <c r="E57" s="200"/>
      <c r="F57" s="200"/>
      <c r="G57" s="200"/>
      <c r="H57" s="200"/>
      <c r="I57" s="200"/>
      <c r="J57" s="200"/>
      <c r="K57" s="200"/>
      <c r="L57" s="200"/>
      <c r="M57" s="200"/>
      <c r="N57" s="200"/>
      <c r="O57" s="200"/>
      <c r="P57" s="200"/>
      <c r="Q57" s="200"/>
    </row>
    <row r="58" spans="2:17">
      <c r="B58" s="200"/>
      <c r="C58" s="200"/>
      <c r="D58" s="200"/>
      <c r="E58" s="200"/>
      <c r="F58" s="200"/>
      <c r="G58" s="200"/>
      <c r="H58" s="200"/>
      <c r="I58" s="200"/>
      <c r="J58" s="200"/>
      <c r="K58" s="200"/>
      <c r="L58" s="200"/>
      <c r="M58" s="200"/>
      <c r="N58" s="200"/>
      <c r="O58" s="200"/>
      <c r="P58" s="200"/>
      <c r="Q58" s="200"/>
    </row>
    <row r="59" spans="2:17">
      <c r="B59" s="200"/>
      <c r="C59" s="200"/>
      <c r="D59" s="200"/>
      <c r="E59" s="200"/>
      <c r="F59" s="200"/>
      <c r="G59" s="200"/>
      <c r="H59" s="200"/>
      <c r="I59" s="200"/>
      <c r="J59" s="200"/>
      <c r="K59" s="200"/>
      <c r="L59" s="200"/>
      <c r="M59" s="200"/>
      <c r="N59" s="200"/>
      <c r="O59" s="200"/>
      <c r="P59" s="200"/>
      <c r="Q59" s="200"/>
    </row>
    <row r="60" spans="2:17">
      <c r="B60" s="200"/>
      <c r="C60" s="200"/>
      <c r="D60" s="200"/>
      <c r="E60" s="200"/>
      <c r="F60" s="200"/>
      <c r="G60" s="200"/>
      <c r="H60" s="200"/>
      <c r="I60" s="200"/>
      <c r="J60" s="200"/>
      <c r="K60" s="200"/>
      <c r="L60" s="200"/>
      <c r="M60" s="200"/>
      <c r="N60" s="200"/>
      <c r="O60" s="200"/>
      <c r="P60" s="200"/>
      <c r="Q60" s="200"/>
    </row>
    <row r="61" spans="2:17">
      <c r="B61" s="200"/>
      <c r="C61" s="200"/>
      <c r="D61" s="200"/>
      <c r="E61" s="200"/>
      <c r="F61" s="200"/>
      <c r="G61" s="200"/>
      <c r="H61" s="200"/>
      <c r="I61" s="200"/>
      <c r="J61" s="200"/>
      <c r="K61" s="200"/>
      <c r="L61" s="200"/>
      <c r="M61" s="200"/>
      <c r="N61" s="200"/>
      <c r="O61" s="200"/>
      <c r="P61" s="200"/>
      <c r="Q61" s="200"/>
    </row>
    <row r="62" spans="2:17">
      <c r="B62" s="200"/>
      <c r="C62" s="200"/>
      <c r="D62" s="200"/>
      <c r="E62" s="200"/>
      <c r="F62" s="200"/>
      <c r="G62" s="200"/>
      <c r="H62" s="200"/>
      <c r="I62" s="200"/>
      <c r="J62" s="200"/>
      <c r="K62" s="200"/>
      <c r="L62" s="200"/>
      <c r="M62" s="200"/>
      <c r="N62" s="200"/>
      <c r="O62" s="200"/>
      <c r="P62" s="200"/>
      <c r="Q62" s="200"/>
    </row>
    <row r="63" spans="2:17">
      <c r="B63" s="200"/>
      <c r="C63" s="200"/>
      <c r="D63" s="200"/>
      <c r="E63" s="200"/>
      <c r="F63" s="200"/>
      <c r="G63" s="200"/>
      <c r="H63" s="200"/>
      <c r="I63" s="200"/>
      <c r="J63" s="200"/>
      <c r="K63" s="200"/>
      <c r="L63" s="200"/>
      <c r="M63" s="200"/>
      <c r="N63" s="200"/>
      <c r="O63" s="200"/>
      <c r="P63" s="200"/>
      <c r="Q63" s="200"/>
    </row>
    <row r="64" spans="2:17">
      <c r="B64" s="200"/>
      <c r="C64" s="200"/>
      <c r="D64" s="200"/>
      <c r="E64" s="200"/>
      <c r="F64" s="200"/>
      <c r="G64" s="200"/>
      <c r="H64" s="200"/>
      <c r="I64" s="200"/>
      <c r="J64" s="200"/>
      <c r="K64" s="200"/>
      <c r="L64" s="200"/>
      <c r="M64" s="200"/>
      <c r="N64" s="200"/>
      <c r="O64" s="200"/>
      <c r="P64" s="200"/>
      <c r="Q64" s="200"/>
    </row>
    <row r="65" spans="2:17">
      <c r="B65" s="200"/>
      <c r="C65" s="200"/>
      <c r="D65" s="200"/>
      <c r="E65" s="200"/>
      <c r="F65" s="200"/>
      <c r="G65" s="200"/>
      <c r="H65" s="200"/>
      <c r="I65" s="200"/>
      <c r="J65" s="200"/>
      <c r="K65" s="200"/>
      <c r="L65" s="200"/>
      <c r="M65" s="200"/>
      <c r="N65" s="200"/>
      <c r="O65" s="200"/>
      <c r="P65" s="200"/>
      <c r="Q65" s="200"/>
    </row>
    <row r="66" spans="2:17">
      <c r="B66" s="200"/>
      <c r="C66" s="200"/>
      <c r="D66" s="200"/>
      <c r="E66" s="200"/>
      <c r="F66" s="200"/>
      <c r="G66" s="200"/>
      <c r="H66" s="200"/>
      <c r="I66" s="200"/>
      <c r="J66" s="200"/>
      <c r="K66" s="200"/>
      <c r="L66" s="200"/>
      <c r="M66" s="200"/>
      <c r="N66" s="200"/>
      <c r="O66" s="200"/>
      <c r="P66" s="200"/>
      <c r="Q66" s="200"/>
    </row>
    <row r="67" spans="2:17">
      <c r="B67" s="200"/>
      <c r="C67" s="200"/>
      <c r="D67" s="200"/>
      <c r="E67" s="200"/>
      <c r="F67" s="200"/>
      <c r="G67" s="200"/>
      <c r="H67" s="200"/>
      <c r="I67" s="200"/>
      <c r="J67" s="200"/>
      <c r="K67" s="200"/>
      <c r="L67" s="200"/>
      <c r="M67" s="200"/>
      <c r="N67" s="200"/>
      <c r="O67" s="200"/>
      <c r="P67" s="200"/>
      <c r="Q67" s="200"/>
    </row>
    <row r="68" spans="2:17">
      <c r="B68" s="200"/>
      <c r="C68" s="200"/>
      <c r="D68" s="200"/>
      <c r="E68" s="200"/>
      <c r="F68" s="200"/>
      <c r="G68" s="200"/>
      <c r="H68" s="200"/>
      <c r="I68" s="200"/>
      <c r="J68" s="200"/>
      <c r="K68" s="200"/>
      <c r="L68" s="200"/>
      <c r="M68" s="200"/>
      <c r="N68" s="200"/>
      <c r="O68" s="200"/>
      <c r="P68" s="200"/>
      <c r="Q68" s="200"/>
    </row>
    <row r="69" spans="2:17">
      <c r="B69" s="200"/>
      <c r="C69" s="200"/>
      <c r="D69" s="200"/>
      <c r="E69" s="200"/>
      <c r="F69" s="200"/>
      <c r="G69" s="200"/>
      <c r="H69" s="200"/>
      <c r="I69" s="200"/>
      <c r="J69" s="200"/>
      <c r="K69" s="200"/>
      <c r="L69" s="200"/>
      <c r="M69" s="200"/>
      <c r="N69" s="200"/>
      <c r="O69" s="200"/>
      <c r="P69" s="200"/>
      <c r="Q69" s="200"/>
    </row>
    <row r="70" spans="2:17">
      <c r="B70" s="200"/>
      <c r="C70" s="200"/>
      <c r="D70" s="200"/>
      <c r="E70" s="200"/>
      <c r="F70" s="200"/>
      <c r="G70" s="200"/>
      <c r="H70" s="200"/>
      <c r="I70" s="200"/>
      <c r="J70" s="200"/>
      <c r="K70" s="200"/>
      <c r="L70" s="200"/>
      <c r="M70" s="200"/>
      <c r="N70" s="200"/>
      <c r="O70" s="200"/>
      <c r="P70" s="200"/>
      <c r="Q70" s="200"/>
    </row>
    <row r="71" spans="2:17">
      <c r="B71" s="200"/>
      <c r="C71" s="200"/>
      <c r="D71" s="200"/>
      <c r="E71" s="200"/>
      <c r="F71" s="200"/>
      <c r="G71" s="200"/>
      <c r="H71" s="200"/>
      <c r="I71" s="200"/>
      <c r="J71" s="200"/>
      <c r="K71" s="200"/>
      <c r="L71" s="200"/>
      <c r="M71" s="200"/>
      <c r="N71" s="200"/>
      <c r="O71" s="200"/>
      <c r="P71" s="200"/>
      <c r="Q71" s="200"/>
    </row>
    <row r="72" spans="2:17">
      <c r="B72" s="200"/>
      <c r="C72" s="200"/>
      <c r="D72" s="200"/>
      <c r="E72" s="200"/>
      <c r="F72" s="200"/>
      <c r="G72" s="200"/>
      <c r="H72" s="200"/>
      <c r="I72" s="200"/>
      <c r="J72" s="200"/>
      <c r="K72" s="200"/>
      <c r="L72" s="200"/>
      <c r="M72" s="200"/>
      <c r="N72" s="200"/>
      <c r="O72" s="200"/>
      <c r="P72" s="200"/>
      <c r="Q72" s="200"/>
    </row>
    <row r="73" spans="2:17">
      <c r="B73" s="200"/>
      <c r="C73" s="200"/>
      <c r="D73" s="200"/>
      <c r="E73" s="200"/>
      <c r="F73" s="200"/>
      <c r="G73" s="200"/>
      <c r="H73" s="200"/>
      <c r="I73" s="200"/>
      <c r="J73" s="200"/>
      <c r="K73" s="200"/>
      <c r="L73" s="200"/>
      <c r="M73" s="200"/>
      <c r="N73" s="200"/>
      <c r="O73" s="200"/>
      <c r="P73" s="200"/>
      <c r="Q73" s="200"/>
    </row>
    <row r="74" spans="2:17">
      <c r="B74" s="200"/>
      <c r="C74" s="200"/>
      <c r="D74" s="200"/>
      <c r="E74" s="200"/>
      <c r="F74" s="200"/>
      <c r="G74" s="200"/>
      <c r="H74" s="200"/>
      <c r="I74" s="200"/>
      <c r="J74" s="200"/>
      <c r="K74" s="200"/>
      <c r="L74" s="200"/>
      <c r="M74" s="200"/>
      <c r="N74" s="200"/>
      <c r="O74" s="200"/>
      <c r="P74" s="200"/>
      <c r="Q74" s="200"/>
    </row>
    <row r="75" spans="2:17">
      <c r="B75" s="200"/>
      <c r="C75" s="200"/>
      <c r="D75" s="200"/>
      <c r="E75" s="200"/>
      <c r="F75" s="200"/>
      <c r="G75" s="200"/>
      <c r="H75" s="200"/>
      <c r="I75" s="200"/>
      <c r="J75" s="200"/>
      <c r="K75" s="200"/>
      <c r="L75" s="200"/>
      <c r="M75" s="200"/>
      <c r="N75" s="200"/>
      <c r="O75" s="200"/>
      <c r="P75" s="200"/>
      <c r="Q75" s="200"/>
    </row>
    <row r="76" spans="2:17">
      <c r="B76" s="200"/>
      <c r="C76" s="200"/>
      <c r="D76" s="200"/>
      <c r="E76" s="200"/>
      <c r="F76" s="200"/>
      <c r="G76" s="200"/>
      <c r="H76" s="200"/>
      <c r="I76" s="200"/>
      <c r="J76" s="200"/>
      <c r="K76" s="200"/>
      <c r="L76" s="200"/>
      <c r="M76" s="200"/>
      <c r="N76" s="200"/>
      <c r="O76" s="200"/>
      <c r="P76" s="200"/>
      <c r="Q76" s="200"/>
    </row>
    <row r="77" spans="2:17">
      <c r="B77" s="200"/>
      <c r="C77" s="200"/>
      <c r="D77" s="200"/>
      <c r="E77" s="200"/>
      <c r="F77" s="200"/>
      <c r="G77" s="200"/>
      <c r="H77" s="200"/>
      <c r="I77" s="200"/>
      <c r="J77" s="200"/>
      <c r="K77" s="200"/>
      <c r="L77" s="200"/>
      <c r="M77" s="200"/>
      <c r="N77" s="200"/>
      <c r="O77" s="200"/>
      <c r="P77" s="200"/>
      <c r="Q77" s="200"/>
    </row>
    <row r="78" spans="2:17">
      <c r="B78" s="200"/>
      <c r="C78" s="200"/>
      <c r="D78" s="200"/>
      <c r="E78" s="200"/>
      <c r="F78" s="200"/>
      <c r="G78" s="200"/>
      <c r="H78" s="200"/>
      <c r="I78" s="200"/>
      <c r="J78" s="200"/>
      <c r="K78" s="200"/>
      <c r="L78" s="200"/>
      <c r="M78" s="200"/>
      <c r="N78" s="200"/>
      <c r="O78" s="200"/>
      <c r="P78" s="200"/>
      <c r="Q78" s="200"/>
    </row>
    <row r="79" spans="2:17">
      <c r="B79" s="200"/>
      <c r="C79" s="200"/>
      <c r="D79" s="200"/>
      <c r="E79" s="200"/>
      <c r="F79" s="200"/>
      <c r="G79" s="200"/>
      <c r="H79" s="200"/>
      <c r="I79" s="200"/>
      <c r="J79" s="200"/>
      <c r="K79" s="200"/>
      <c r="L79" s="200"/>
      <c r="M79" s="200"/>
      <c r="N79" s="200"/>
      <c r="O79" s="200"/>
      <c r="P79" s="200"/>
      <c r="Q79" s="200"/>
    </row>
    <row r="80" spans="2:17">
      <c r="B80" s="200"/>
      <c r="C80" s="200"/>
      <c r="D80" s="200"/>
      <c r="E80" s="200"/>
      <c r="F80" s="200"/>
      <c r="G80" s="200"/>
      <c r="H80" s="200"/>
      <c r="I80" s="200"/>
      <c r="J80" s="200"/>
      <c r="K80" s="200"/>
      <c r="L80" s="200"/>
      <c r="M80" s="200"/>
      <c r="N80" s="200"/>
      <c r="O80" s="200"/>
      <c r="P80" s="200"/>
      <c r="Q80" s="200"/>
    </row>
    <row r="81" spans="2:17">
      <c r="B81" s="200"/>
      <c r="C81" s="200"/>
      <c r="D81" s="200"/>
      <c r="E81" s="200"/>
      <c r="F81" s="200"/>
      <c r="G81" s="200"/>
      <c r="H81" s="200"/>
      <c r="I81" s="200"/>
      <c r="J81" s="200"/>
      <c r="K81" s="200"/>
      <c r="L81" s="200"/>
      <c r="M81" s="200"/>
      <c r="N81" s="200"/>
      <c r="O81" s="200"/>
      <c r="P81" s="200"/>
      <c r="Q81" s="200"/>
    </row>
    <row r="82" spans="2:17">
      <c r="B82" s="200"/>
      <c r="C82" s="200"/>
      <c r="D82" s="200"/>
      <c r="E82" s="200"/>
      <c r="F82" s="200"/>
      <c r="G82" s="200"/>
      <c r="H82" s="200"/>
      <c r="I82" s="200"/>
      <c r="J82" s="200"/>
      <c r="K82" s="200"/>
      <c r="L82" s="200"/>
      <c r="M82" s="200"/>
      <c r="N82" s="200"/>
      <c r="O82" s="200"/>
      <c r="P82" s="200"/>
      <c r="Q82" s="200"/>
    </row>
    <row r="83" spans="2:17">
      <c r="B83" s="200"/>
      <c r="C83" s="200"/>
      <c r="D83" s="200"/>
      <c r="E83" s="200"/>
      <c r="F83" s="200"/>
      <c r="G83" s="200"/>
      <c r="H83" s="200"/>
      <c r="I83" s="200"/>
      <c r="J83" s="200"/>
      <c r="K83" s="200"/>
      <c r="L83" s="200"/>
      <c r="M83" s="200"/>
      <c r="N83" s="200"/>
      <c r="O83" s="200"/>
      <c r="P83" s="200"/>
      <c r="Q83" s="200"/>
    </row>
    <row r="84" spans="2:17">
      <c r="B84" s="200"/>
      <c r="C84" s="200"/>
      <c r="D84" s="200"/>
      <c r="E84" s="200"/>
      <c r="F84" s="200"/>
      <c r="G84" s="200"/>
      <c r="H84" s="200"/>
      <c r="I84" s="200"/>
      <c r="J84" s="200"/>
      <c r="K84" s="200"/>
      <c r="L84" s="200"/>
      <c r="M84" s="200"/>
      <c r="N84" s="200"/>
      <c r="O84" s="200"/>
      <c r="P84" s="200"/>
      <c r="Q84" s="200"/>
    </row>
    <row r="85" spans="2:17">
      <c r="B85" s="200"/>
      <c r="C85" s="200"/>
      <c r="D85" s="200"/>
      <c r="E85" s="200"/>
      <c r="F85" s="200"/>
      <c r="G85" s="200"/>
      <c r="H85" s="200"/>
      <c r="I85" s="200"/>
      <c r="J85" s="200"/>
      <c r="K85" s="200"/>
      <c r="L85" s="200"/>
      <c r="M85" s="200"/>
      <c r="N85" s="200"/>
      <c r="O85" s="200"/>
      <c r="P85" s="200"/>
      <c r="Q85" s="200"/>
    </row>
    <row r="86" spans="2:17">
      <c r="B86" s="200"/>
      <c r="C86" s="200"/>
      <c r="D86" s="200"/>
      <c r="E86" s="200"/>
      <c r="F86" s="200"/>
      <c r="G86" s="200"/>
      <c r="H86" s="200"/>
      <c r="I86" s="200"/>
      <c r="J86" s="200"/>
      <c r="K86" s="200"/>
      <c r="L86" s="200"/>
      <c r="M86" s="200"/>
      <c r="N86" s="200"/>
      <c r="O86" s="200"/>
      <c r="P86" s="200"/>
      <c r="Q86" s="200"/>
    </row>
    <row r="87" spans="2:17">
      <c r="B87" s="200"/>
      <c r="C87" s="200"/>
      <c r="D87" s="200"/>
      <c r="E87" s="200"/>
      <c r="F87" s="200"/>
      <c r="G87" s="200"/>
      <c r="H87" s="200"/>
      <c r="I87" s="200"/>
      <c r="J87" s="200"/>
      <c r="K87" s="200"/>
      <c r="L87" s="200"/>
      <c r="M87" s="200"/>
      <c r="N87" s="200"/>
      <c r="O87" s="200"/>
      <c r="P87" s="200"/>
      <c r="Q87" s="200"/>
    </row>
    <row r="88" spans="2:17">
      <c r="B88" s="200"/>
      <c r="C88" s="200"/>
      <c r="D88" s="200"/>
      <c r="E88" s="200"/>
      <c r="F88" s="200"/>
      <c r="G88" s="200"/>
      <c r="H88" s="200"/>
      <c r="I88" s="200"/>
      <c r="J88" s="200"/>
      <c r="K88" s="200"/>
      <c r="L88" s="200"/>
      <c r="M88" s="200"/>
      <c r="N88" s="200"/>
      <c r="O88" s="200"/>
      <c r="P88" s="200"/>
      <c r="Q88" s="200"/>
    </row>
    <row r="89" spans="2:17">
      <c r="B89" s="200"/>
      <c r="C89" s="200"/>
      <c r="D89" s="200"/>
      <c r="E89" s="200"/>
      <c r="F89" s="200"/>
      <c r="G89" s="200"/>
      <c r="H89" s="200"/>
      <c r="I89" s="200"/>
      <c r="J89" s="200"/>
      <c r="K89" s="200"/>
      <c r="L89" s="200"/>
      <c r="M89" s="200"/>
      <c r="N89" s="200"/>
      <c r="O89" s="200"/>
      <c r="P89" s="200"/>
      <c r="Q89" s="200"/>
    </row>
    <row r="90" spans="2:17">
      <c r="B90" s="200"/>
      <c r="C90" s="200"/>
      <c r="D90" s="200"/>
      <c r="E90" s="200"/>
      <c r="F90" s="200"/>
      <c r="G90" s="200"/>
      <c r="H90" s="200"/>
      <c r="I90" s="200"/>
      <c r="J90" s="200"/>
      <c r="K90" s="200"/>
      <c r="L90" s="200"/>
      <c r="M90" s="200"/>
      <c r="N90" s="200"/>
      <c r="O90" s="200"/>
      <c r="P90" s="200"/>
      <c r="Q90" s="200"/>
    </row>
    <row r="91" spans="2:17">
      <c r="B91" s="200"/>
      <c r="C91" s="200"/>
      <c r="D91" s="200"/>
      <c r="E91" s="200"/>
      <c r="F91" s="200"/>
      <c r="G91" s="200"/>
      <c r="H91" s="200"/>
      <c r="I91" s="200"/>
      <c r="J91" s="200"/>
      <c r="K91" s="200"/>
      <c r="L91" s="200"/>
      <c r="M91" s="200"/>
      <c r="N91" s="200"/>
      <c r="O91" s="200"/>
      <c r="P91" s="200"/>
      <c r="Q91" s="200"/>
    </row>
    <row r="92" spans="2:17">
      <c r="B92" s="200"/>
      <c r="C92" s="200"/>
      <c r="D92" s="200"/>
      <c r="E92" s="200"/>
      <c r="F92" s="200"/>
      <c r="G92" s="200"/>
      <c r="H92" s="200"/>
      <c r="I92" s="200"/>
      <c r="J92" s="200"/>
      <c r="K92" s="200"/>
      <c r="L92" s="200"/>
      <c r="M92" s="200"/>
      <c r="N92" s="200"/>
      <c r="O92" s="200"/>
      <c r="P92" s="200"/>
      <c r="Q92" s="200"/>
    </row>
    <row r="93" spans="2:17">
      <c r="B93" s="200"/>
      <c r="C93" s="200"/>
      <c r="D93" s="200"/>
      <c r="E93" s="200"/>
      <c r="F93" s="200"/>
      <c r="G93" s="200"/>
      <c r="H93" s="200"/>
      <c r="I93" s="200"/>
      <c r="J93" s="200"/>
      <c r="K93" s="200"/>
      <c r="L93" s="200"/>
      <c r="M93" s="200"/>
      <c r="N93" s="200"/>
      <c r="O93" s="200"/>
      <c r="P93" s="200"/>
      <c r="Q93" s="200"/>
    </row>
    <row r="94" spans="2:17">
      <c r="B94" s="200"/>
      <c r="C94" s="200"/>
      <c r="D94" s="200"/>
      <c r="E94" s="200"/>
      <c r="F94" s="200"/>
      <c r="G94" s="200"/>
      <c r="H94" s="200"/>
      <c r="I94" s="200"/>
      <c r="J94" s="200"/>
      <c r="K94" s="200"/>
      <c r="L94" s="200"/>
      <c r="M94" s="200"/>
      <c r="N94" s="200"/>
      <c r="O94" s="200"/>
      <c r="P94" s="200"/>
      <c r="Q94" s="200"/>
    </row>
    <row r="95" spans="2:17">
      <c r="B95" s="200"/>
      <c r="C95" s="200"/>
      <c r="D95" s="200"/>
      <c r="E95" s="200"/>
      <c r="F95" s="200"/>
      <c r="G95" s="200"/>
      <c r="H95" s="200"/>
      <c r="I95" s="200"/>
      <c r="J95" s="200"/>
      <c r="K95" s="200"/>
      <c r="L95" s="200"/>
      <c r="M95" s="200"/>
      <c r="N95" s="200"/>
      <c r="O95" s="200"/>
      <c r="P95" s="200"/>
      <c r="Q95" s="200"/>
    </row>
    <row r="96" spans="2:17">
      <c r="B96" s="200"/>
      <c r="C96" s="200"/>
      <c r="D96" s="200"/>
      <c r="E96" s="200"/>
      <c r="F96" s="200"/>
      <c r="G96" s="200"/>
      <c r="H96" s="200"/>
      <c r="I96" s="200"/>
      <c r="J96" s="200"/>
      <c r="K96" s="200"/>
      <c r="L96" s="200"/>
      <c r="M96" s="200"/>
      <c r="N96" s="200"/>
      <c r="O96" s="200"/>
      <c r="P96" s="200"/>
      <c r="Q96" s="200"/>
    </row>
    <row r="97" spans="2:17">
      <c r="B97" s="200"/>
      <c r="C97" s="200"/>
      <c r="D97" s="200"/>
      <c r="E97" s="200"/>
      <c r="F97" s="200"/>
      <c r="G97" s="200"/>
      <c r="H97" s="200"/>
      <c r="I97" s="200"/>
      <c r="J97" s="200"/>
      <c r="K97" s="200"/>
      <c r="L97" s="200"/>
      <c r="M97" s="200"/>
      <c r="N97" s="200"/>
      <c r="O97" s="200"/>
      <c r="P97" s="200"/>
      <c r="Q97" s="200"/>
    </row>
    <row r="98" spans="2:17">
      <c r="B98" s="200"/>
      <c r="C98" s="200"/>
      <c r="D98" s="200"/>
      <c r="E98" s="200"/>
      <c r="F98" s="200"/>
      <c r="G98" s="200"/>
      <c r="H98" s="200"/>
      <c r="I98" s="200"/>
      <c r="J98" s="200"/>
      <c r="K98" s="200"/>
      <c r="L98" s="200"/>
      <c r="M98" s="200"/>
      <c r="N98" s="200"/>
      <c r="O98" s="200"/>
      <c r="P98" s="200"/>
      <c r="Q98" s="200"/>
    </row>
    <row r="99" spans="2:17">
      <c r="B99" s="200"/>
      <c r="C99" s="200"/>
      <c r="D99" s="200"/>
      <c r="E99" s="200"/>
      <c r="F99" s="200"/>
      <c r="G99" s="200"/>
      <c r="H99" s="200"/>
      <c r="I99" s="200"/>
      <c r="J99" s="200"/>
      <c r="K99" s="200"/>
      <c r="L99" s="200"/>
      <c r="M99" s="200"/>
      <c r="N99" s="200"/>
      <c r="O99" s="200"/>
      <c r="P99" s="200"/>
      <c r="Q99" s="200"/>
    </row>
    <row r="100" spans="2:17">
      <c r="B100" s="200"/>
      <c r="C100" s="200"/>
      <c r="D100" s="200"/>
      <c r="E100" s="200"/>
      <c r="F100" s="200"/>
      <c r="G100" s="200"/>
      <c r="H100" s="200"/>
      <c r="I100" s="200"/>
      <c r="J100" s="200"/>
      <c r="K100" s="200"/>
      <c r="L100" s="200"/>
      <c r="M100" s="200"/>
      <c r="N100" s="200"/>
      <c r="O100" s="200"/>
      <c r="P100" s="200"/>
      <c r="Q100" s="200"/>
    </row>
    <row r="101" spans="2:17">
      <c r="B101" s="200"/>
      <c r="C101" s="200"/>
      <c r="D101" s="200"/>
      <c r="E101" s="200"/>
      <c r="F101" s="200"/>
      <c r="G101" s="200"/>
      <c r="H101" s="200"/>
      <c r="I101" s="200"/>
      <c r="J101" s="200"/>
      <c r="K101" s="200"/>
      <c r="L101" s="200"/>
      <c r="M101" s="200"/>
      <c r="N101" s="200"/>
      <c r="O101" s="200"/>
      <c r="P101" s="200"/>
      <c r="Q101" s="200"/>
    </row>
    <row r="102" spans="2:17">
      <c r="B102" s="200"/>
      <c r="C102" s="200"/>
      <c r="D102" s="200"/>
      <c r="E102" s="200"/>
      <c r="F102" s="200"/>
      <c r="G102" s="200"/>
      <c r="H102" s="200"/>
      <c r="I102" s="200"/>
      <c r="J102" s="200"/>
      <c r="K102" s="200"/>
      <c r="L102" s="200"/>
      <c r="M102" s="200"/>
      <c r="N102" s="200"/>
      <c r="O102" s="200"/>
      <c r="P102" s="200"/>
      <c r="Q102" s="200"/>
    </row>
    <row r="103" spans="2:17">
      <c r="B103" s="200"/>
      <c r="C103" s="200"/>
      <c r="D103" s="200"/>
      <c r="E103" s="200"/>
      <c r="F103" s="200"/>
      <c r="G103" s="200"/>
      <c r="H103" s="200"/>
      <c r="I103" s="200"/>
      <c r="J103" s="200"/>
      <c r="K103" s="200"/>
      <c r="L103" s="200"/>
      <c r="M103" s="200"/>
      <c r="N103" s="200"/>
      <c r="O103" s="200"/>
      <c r="P103" s="200"/>
      <c r="Q103" s="200"/>
    </row>
    <row r="104" spans="2:17">
      <c r="B104" s="200"/>
      <c r="C104" s="200"/>
      <c r="D104" s="200"/>
      <c r="E104" s="200"/>
      <c r="F104" s="200"/>
      <c r="G104" s="200"/>
      <c r="H104" s="200"/>
      <c r="I104" s="200"/>
      <c r="J104" s="200"/>
      <c r="K104" s="200"/>
      <c r="L104" s="200"/>
      <c r="M104" s="200"/>
      <c r="N104" s="200"/>
      <c r="O104" s="200"/>
      <c r="P104" s="200"/>
      <c r="Q104" s="200"/>
    </row>
    <row r="105" spans="2:17">
      <c r="B105" s="200"/>
      <c r="C105" s="200"/>
      <c r="D105" s="200"/>
      <c r="E105" s="200"/>
      <c r="F105" s="200"/>
      <c r="G105" s="200"/>
      <c r="H105" s="200"/>
      <c r="I105" s="200"/>
      <c r="J105" s="200"/>
      <c r="K105" s="200"/>
      <c r="L105" s="200"/>
      <c r="M105" s="200"/>
      <c r="N105" s="200"/>
      <c r="O105" s="200"/>
      <c r="P105" s="200"/>
      <c r="Q105" s="200"/>
    </row>
    <row r="106" spans="2:17">
      <c r="B106" s="200"/>
      <c r="C106" s="200"/>
      <c r="D106" s="200"/>
      <c r="E106" s="200"/>
      <c r="F106" s="200"/>
      <c r="G106" s="200"/>
      <c r="H106" s="200"/>
      <c r="I106" s="200"/>
      <c r="J106" s="200"/>
      <c r="K106" s="200"/>
      <c r="L106" s="200"/>
      <c r="M106" s="200"/>
      <c r="N106" s="200"/>
      <c r="O106" s="200"/>
      <c r="P106" s="200"/>
      <c r="Q106" s="200"/>
    </row>
    <row r="107" spans="2:17">
      <c r="B107" s="200"/>
      <c r="C107" s="200"/>
      <c r="D107" s="200"/>
      <c r="E107" s="200"/>
      <c r="F107" s="200"/>
      <c r="G107" s="200"/>
      <c r="H107" s="200"/>
      <c r="I107" s="200"/>
      <c r="J107" s="200"/>
      <c r="K107" s="200"/>
      <c r="L107" s="200"/>
      <c r="M107" s="200"/>
      <c r="N107" s="200"/>
      <c r="O107" s="200"/>
      <c r="P107" s="200"/>
      <c r="Q107" s="200"/>
    </row>
    <row r="108" spans="2:17">
      <c r="B108" s="200"/>
      <c r="C108" s="200"/>
      <c r="D108" s="200"/>
      <c r="E108" s="200"/>
      <c r="F108" s="200"/>
      <c r="G108" s="200"/>
      <c r="H108" s="200"/>
      <c r="I108" s="200"/>
      <c r="J108" s="200"/>
      <c r="K108" s="200"/>
      <c r="L108" s="200"/>
      <c r="M108" s="200"/>
      <c r="N108" s="200"/>
      <c r="O108" s="200"/>
      <c r="P108" s="200"/>
      <c r="Q108" s="200"/>
    </row>
    <row r="109" spans="2:17">
      <c r="B109" s="200"/>
      <c r="C109" s="200"/>
      <c r="D109" s="200"/>
      <c r="E109" s="200"/>
      <c r="F109" s="200"/>
      <c r="G109" s="200"/>
      <c r="H109" s="200"/>
      <c r="I109" s="200"/>
      <c r="J109" s="200"/>
      <c r="K109" s="200"/>
      <c r="L109" s="200"/>
      <c r="M109" s="200"/>
      <c r="N109" s="200"/>
      <c r="O109" s="200"/>
      <c r="P109" s="200"/>
      <c r="Q109" s="200"/>
    </row>
    <row r="110" spans="2:17">
      <c r="B110" s="200"/>
      <c r="C110" s="200"/>
      <c r="D110" s="200"/>
      <c r="E110" s="200"/>
      <c r="F110" s="200"/>
      <c r="G110" s="200"/>
      <c r="H110" s="200"/>
      <c r="I110" s="200"/>
      <c r="J110" s="200"/>
      <c r="K110" s="200"/>
      <c r="L110" s="200"/>
      <c r="M110" s="200"/>
      <c r="N110" s="200"/>
      <c r="O110" s="200"/>
      <c r="P110" s="200"/>
      <c r="Q110" s="200"/>
    </row>
    <row r="111" spans="2:17">
      <c r="B111" s="200"/>
      <c r="C111" s="200"/>
      <c r="D111" s="200"/>
      <c r="E111" s="200"/>
      <c r="F111" s="200"/>
      <c r="G111" s="200"/>
      <c r="H111" s="200"/>
      <c r="I111" s="200"/>
      <c r="J111" s="200"/>
      <c r="K111" s="200"/>
      <c r="L111" s="200"/>
      <c r="M111" s="200"/>
      <c r="N111" s="200"/>
      <c r="O111" s="200"/>
      <c r="P111" s="200"/>
      <c r="Q111" s="200"/>
    </row>
    <row r="112" spans="2:17">
      <c r="B112" s="200"/>
      <c r="C112" s="200"/>
      <c r="D112" s="200"/>
      <c r="E112" s="200"/>
      <c r="F112" s="200"/>
      <c r="G112" s="200"/>
      <c r="H112" s="200"/>
      <c r="I112" s="200"/>
      <c r="J112" s="200"/>
      <c r="K112" s="200"/>
      <c r="L112" s="200"/>
      <c r="M112" s="200"/>
      <c r="N112" s="200"/>
      <c r="O112" s="200"/>
      <c r="P112" s="200"/>
      <c r="Q112" s="200"/>
    </row>
    <row r="113" spans="2:17">
      <c r="B113" s="200"/>
      <c r="C113" s="200"/>
      <c r="D113" s="200"/>
      <c r="E113" s="200"/>
      <c r="F113" s="200"/>
      <c r="G113" s="200"/>
      <c r="H113" s="200"/>
      <c r="I113" s="200"/>
      <c r="J113" s="200"/>
      <c r="K113" s="200"/>
      <c r="L113" s="200"/>
      <c r="M113" s="200"/>
      <c r="N113" s="200"/>
      <c r="O113" s="200"/>
      <c r="P113" s="200"/>
      <c r="Q113" s="200"/>
    </row>
    <row r="114" spans="2:17">
      <c r="B114" s="200"/>
      <c r="C114" s="200"/>
      <c r="D114" s="200"/>
      <c r="E114" s="200"/>
      <c r="F114" s="200"/>
      <c r="G114" s="200"/>
      <c r="H114" s="200"/>
      <c r="I114" s="200"/>
      <c r="J114" s="200"/>
      <c r="K114" s="200"/>
      <c r="L114" s="200"/>
      <c r="M114" s="200"/>
      <c r="N114" s="200"/>
      <c r="O114" s="200"/>
      <c r="P114" s="200"/>
      <c r="Q114" s="200"/>
    </row>
    <row r="115" spans="2:17">
      <c r="B115" s="200"/>
      <c r="C115" s="200"/>
      <c r="D115" s="200"/>
      <c r="E115" s="200"/>
      <c r="F115" s="200"/>
      <c r="G115" s="200"/>
      <c r="H115" s="200"/>
      <c r="I115" s="200"/>
      <c r="J115" s="200"/>
      <c r="K115" s="200"/>
      <c r="L115" s="200"/>
      <c r="M115" s="200"/>
      <c r="N115" s="200"/>
      <c r="O115" s="200"/>
      <c r="P115" s="200"/>
      <c r="Q115" s="200"/>
    </row>
    <row r="116" spans="2:17">
      <c r="B116" s="200"/>
      <c r="C116" s="200"/>
      <c r="D116" s="200"/>
      <c r="E116" s="200"/>
      <c r="F116" s="200"/>
      <c r="G116" s="200"/>
      <c r="H116" s="200"/>
      <c r="I116" s="200"/>
      <c r="J116" s="200"/>
      <c r="K116" s="200"/>
      <c r="L116" s="200"/>
      <c r="M116" s="200"/>
      <c r="N116" s="200"/>
      <c r="O116" s="200"/>
      <c r="P116" s="200"/>
      <c r="Q116" s="200"/>
    </row>
    <row r="117" spans="2:17">
      <c r="B117" s="200"/>
      <c r="C117" s="200"/>
      <c r="D117" s="200"/>
      <c r="E117" s="200"/>
      <c r="F117" s="200"/>
      <c r="G117" s="200"/>
      <c r="H117" s="200"/>
      <c r="I117" s="200"/>
      <c r="J117" s="200"/>
      <c r="K117" s="200"/>
      <c r="L117" s="200"/>
      <c r="M117" s="200"/>
      <c r="N117" s="200"/>
      <c r="O117" s="200"/>
      <c r="P117" s="200"/>
      <c r="Q117" s="200"/>
    </row>
    <row r="118" spans="2:17">
      <c r="B118" s="200"/>
      <c r="C118" s="200"/>
      <c r="D118" s="200"/>
      <c r="E118" s="200"/>
      <c r="F118" s="200"/>
      <c r="G118" s="200"/>
      <c r="H118" s="200"/>
      <c r="I118" s="200"/>
      <c r="J118" s="200"/>
      <c r="K118" s="200"/>
      <c r="L118" s="200"/>
      <c r="M118" s="200"/>
      <c r="N118" s="200"/>
      <c r="O118" s="200"/>
      <c r="P118" s="200"/>
      <c r="Q118" s="200"/>
    </row>
    <row r="119" spans="2:17">
      <c r="B119" s="200"/>
      <c r="C119" s="200"/>
      <c r="D119" s="200"/>
      <c r="E119" s="200"/>
      <c r="F119" s="200"/>
      <c r="G119" s="200"/>
      <c r="H119" s="200"/>
      <c r="I119" s="200"/>
      <c r="J119" s="200"/>
      <c r="K119" s="200"/>
      <c r="L119" s="200"/>
      <c r="M119" s="200"/>
      <c r="N119" s="200"/>
      <c r="O119" s="200"/>
      <c r="P119" s="200"/>
      <c r="Q119" s="200"/>
    </row>
    <row r="120" spans="2:17">
      <c r="B120" s="200"/>
      <c r="C120" s="200"/>
      <c r="D120" s="200"/>
      <c r="E120" s="200"/>
      <c r="F120" s="200"/>
      <c r="G120" s="200"/>
      <c r="H120" s="200"/>
      <c r="I120" s="200"/>
      <c r="J120" s="200"/>
      <c r="K120" s="200"/>
      <c r="L120" s="200"/>
      <c r="M120" s="200"/>
      <c r="N120" s="200"/>
      <c r="O120" s="200"/>
      <c r="P120" s="200"/>
      <c r="Q120" s="200"/>
    </row>
    <row r="121" spans="2:17">
      <c r="B121" s="200"/>
      <c r="C121" s="200"/>
      <c r="D121" s="200"/>
      <c r="E121" s="200"/>
      <c r="F121" s="200"/>
      <c r="G121" s="200"/>
      <c r="H121" s="200"/>
      <c r="I121" s="200"/>
      <c r="J121" s="200"/>
      <c r="K121" s="200"/>
      <c r="L121" s="200"/>
      <c r="M121" s="200"/>
      <c r="N121" s="200"/>
      <c r="O121" s="200"/>
      <c r="P121" s="200"/>
      <c r="Q121" s="200"/>
    </row>
    <row r="122" spans="2:17">
      <c r="B122" s="200"/>
      <c r="C122" s="200"/>
      <c r="D122" s="200"/>
      <c r="E122" s="200"/>
      <c r="F122" s="200"/>
      <c r="G122" s="200"/>
      <c r="H122" s="200"/>
      <c r="I122" s="200"/>
      <c r="J122" s="200"/>
      <c r="K122" s="200"/>
      <c r="L122" s="200"/>
      <c r="M122" s="200"/>
      <c r="N122" s="200"/>
      <c r="O122" s="200"/>
      <c r="P122" s="200"/>
      <c r="Q122" s="200"/>
    </row>
    <row r="123" spans="2:17">
      <c r="B123" s="200"/>
      <c r="C123" s="200"/>
      <c r="D123" s="200"/>
      <c r="E123" s="200"/>
      <c r="F123" s="200"/>
      <c r="G123" s="200"/>
      <c r="H123" s="200"/>
      <c r="I123" s="200"/>
      <c r="J123" s="200"/>
      <c r="K123" s="200"/>
      <c r="L123" s="200"/>
      <c r="M123" s="200"/>
      <c r="N123" s="200"/>
      <c r="O123" s="200"/>
      <c r="P123" s="200"/>
      <c r="Q123" s="200"/>
    </row>
    <row r="124" spans="2:17">
      <c r="B124" s="200"/>
      <c r="C124" s="200"/>
      <c r="D124" s="200"/>
      <c r="E124" s="200"/>
      <c r="F124" s="200"/>
      <c r="G124" s="200"/>
      <c r="H124" s="200"/>
      <c r="I124" s="200"/>
      <c r="J124" s="200"/>
      <c r="K124" s="200"/>
      <c r="L124" s="200"/>
      <c r="M124" s="200"/>
      <c r="N124" s="200"/>
      <c r="O124" s="200"/>
      <c r="P124" s="200"/>
      <c r="Q124" s="200"/>
    </row>
    <row r="125" spans="2:17">
      <c r="B125" s="200"/>
      <c r="C125" s="200"/>
      <c r="D125" s="200"/>
      <c r="E125" s="200"/>
      <c r="F125" s="200"/>
      <c r="G125" s="200"/>
      <c r="H125" s="200"/>
      <c r="I125" s="200"/>
      <c r="J125" s="200"/>
      <c r="K125" s="200"/>
      <c r="L125" s="200"/>
      <c r="M125" s="200"/>
      <c r="N125" s="200"/>
      <c r="O125" s="200"/>
      <c r="P125" s="200"/>
      <c r="Q125" s="200"/>
    </row>
    <row r="126" spans="2:17">
      <c r="B126" s="200"/>
      <c r="C126" s="200"/>
      <c r="D126" s="200"/>
      <c r="E126" s="200"/>
      <c r="F126" s="200"/>
      <c r="G126" s="200"/>
      <c r="H126" s="200"/>
      <c r="I126" s="200"/>
      <c r="J126" s="200"/>
      <c r="K126" s="200"/>
      <c r="L126" s="200"/>
      <c r="M126" s="200"/>
      <c r="N126" s="200"/>
      <c r="O126" s="200"/>
      <c r="P126" s="200"/>
      <c r="Q126" s="200"/>
    </row>
    <row r="127" spans="2:17">
      <c r="B127" s="200"/>
      <c r="C127" s="200"/>
      <c r="D127" s="200"/>
      <c r="E127" s="200"/>
      <c r="F127" s="200"/>
      <c r="G127" s="200"/>
      <c r="H127" s="200"/>
      <c r="I127" s="200"/>
      <c r="J127" s="200"/>
      <c r="K127" s="200"/>
      <c r="L127" s="200"/>
      <c r="M127" s="200"/>
      <c r="N127" s="200"/>
      <c r="O127" s="200"/>
      <c r="P127" s="200"/>
      <c r="Q127" s="200"/>
    </row>
    <row r="128" spans="2:17">
      <c r="B128" s="200"/>
      <c r="C128" s="200"/>
      <c r="D128" s="200"/>
      <c r="E128" s="200"/>
      <c r="F128" s="200"/>
      <c r="G128" s="200"/>
      <c r="H128" s="200"/>
      <c r="I128" s="200"/>
      <c r="J128" s="200"/>
      <c r="K128" s="200"/>
      <c r="L128" s="200"/>
      <c r="M128" s="200"/>
      <c r="N128" s="200"/>
      <c r="O128" s="200"/>
      <c r="P128" s="200"/>
      <c r="Q128" s="200"/>
    </row>
    <row r="129" spans="2:17">
      <c r="B129" s="200"/>
      <c r="C129" s="200"/>
      <c r="D129" s="200"/>
      <c r="E129" s="200"/>
      <c r="F129" s="200"/>
      <c r="G129" s="200"/>
      <c r="H129" s="200"/>
      <c r="I129" s="200"/>
      <c r="J129" s="200"/>
      <c r="K129" s="200"/>
      <c r="L129" s="200"/>
      <c r="M129" s="200"/>
      <c r="N129" s="200"/>
      <c r="O129" s="200"/>
      <c r="P129" s="200"/>
      <c r="Q129" s="200"/>
    </row>
    <row r="130" spans="2:17">
      <c r="B130" s="200"/>
      <c r="C130" s="200"/>
      <c r="D130" s="200"/>
      <c r="E130" s="200"/>
      <c r="F130" s="200"/>
      <c r="G130" s="200"/>
      <c r="H130" s="200"/>
      <c r="I130" s="200"/>
      <c r="J130" s="200"/>
      <c r="K130" s="200"/>
      <c r="L130" s="200"/>
      <c r="M130" s="200"/>
      <c r="N130" s="200"/>
      <c r="O130" s="200"/>
      <c r="P130" s="200"/>
      <c r="Q130" s="200"/>
    </row>
    <row r="131" spans="2:17">
      <c r="B131" s="200"/>
      <c r="C131" s="200"/>
      <c r="D131" s="200"/>
      <c r="E131" s="200"/>
      <c r="F131" s="200"/>
      <c r="G131" s="200"/>
      <c r="H131" s="200"/>
      <c r="I131" s="200"/>
      <c r="J131" s="200"/>
      <c r="K131" s="200"/>
      <c r="L131" s="200"/>
      <c r="M131" s="200"/>
      <c r="N131" s="200"/>
      <c r="O131" s="200"/>
      <c r="P131" s="200"/>
      <c r="Q131" s="200"/>
    </row>
    <row r="132" spans="2:17">
      <c r="B132" s="200"/>
      <c r="C132" s="200"/>
      <c r="D132" s="200"/>
      <c r="E132" s="200"/>
      <c r="F132" s="200"/>
      <c r="G132" s="200"/>
      <c r="H132" s="200"/>
      <c r="I132" s="200"/>
      <c r="J132" s="200"/>
      <c r="K132" s="200"/>
      <c r="L132" s="200"/>
      <c r="M132" s="200"/>
      <c r="N132" s="200"/>
      <c r="O132" s="200"/>
      <c r="P132" s="200"/>
      <c r="Q132" s="200"/>
    </row>
    <row r="133" spans="2:17">
      <c r="B133" s="200"/>
      <c r="C133" s="200"/>
      <c r="D133" s="200"/>
      <c r="E133" s="200"/>
      <c r="F133" s="200"/>
      <c r="G133" s="200"/>
      <c r="H133" s="200"/>
      <c r="I133" s="200"/>
      <c r="J133" s="200"/>
      <c r="K133" s="200"/>
      <c r="L133" s="200"/>
      <c r="M133" s="200"/>
      <c r="N133" s="200"/>
      <c r="O133" s="200"/>
      <c r="P133" s="200"/>
      <c r="Q133" s="200"/>
    </row>
    <row r="134" spans="2:17">
      <c r="B134" s="200"/>
      <c r="C134" s="200"/>
      <c r="D134" s="200"/>
      <c r="E134" s="200"/>
      <c r="F134" s="200"/>
      <c r="G134" s="200"/>
      <c r="H134" s="200"/>
      <c r="I134" s="200"/>
      <c r="J134" s="200"/>
      <c r="K134" s="200"/>
      <c r="L134" s="200"/>
      <c r="M134" s="200"/>
      <c r="N134" s="200"/>
      <c r="O134" s="200"/>
      <c r="P134" s="200"/>
      <c r="Q134" s="200"/>
    </row>
    <row r="135" spans="2:17">
      <c r="B135" s="200"/>
      <c r="C135" s="200"/>
      <c r="D135" s="200"/>
      <c r="E135" s="200"/>
      <c r="F135" s="200"/>
      <c r="G135" s="200"/>
      <c r="H135" s="200"/>
      <c r="I135" s="200"/>
      <c r="J135" s="200"/>
      <c r="K135" s="200"/>
      <c r="L135" s="200"/>
      <c r="M135" s="200"/>
      <c r="N135" s="200"/>
      <c r="O135" s="200"/>
      <c r="P135" s="200"/>
      <c r="Q135" s="200"/>
    </row>
    <row r="136" spans="2:17">
      <c r="B136" s="200"/>
      <c r="C136" s="200"/>
      <c r="D136" s="200"/>
      <c r="E136" s="200"/>
      <c r="F136" s="200"/>
      <c r="G136" s="200"/>
      <c r="H136" s="200"/>
      <c r="I136" s="200"/>
      <c r="J136" s="200"/>
      <c r="K136" s="200"/>
      <c r="L136" s="200"/>
      <c r="M136" s="200"/>
      <c r="N136" s="200"/>
      <c r="O136" s="200"/>
      <c r="P136" s="200"/>
      <c r="Q136" s="200"/>
    </row>
    <row r="137" spans="2:17">
      <c r="B137" s="200"/>
      <c r="C137" s="200"/>
      <c r="D137" s="200"/>
      <c r="E137" s="200"/>
      <c r="F137" s="200"/>
      <c r="G137" s="200"/>
      <c r="H137" s="200"/>
      <c r="I137" s="200"/>
      <c r="J137" s="200"/>
      <c r="K137" s="200"/>
      <c r="L137" s="200"/>
      <c r="M137" s="200"/>
      <c r="N137" s="200"/>
      <c r="O137" s="200"/>
      <c r="P137" s="200"/>
      <c r="Q137" s="200"/>
    </row>
    <row r="138" spans="2:17">
      <c r="B138" s="200"/>
      <c r="C138" s="200"/>
      <c r="D138" s="200"/>
      <c r="E138" s="200"/>
      <c r="F138" s="200"/>
      <c r="G138" s="200"/>
      <c r="H138" s="200"/>
      <c r="I138" s="200"/>
      <c r="J138" s="200"/>
      <c r="K138" s="200"/>
      <c r="L138" s="200"/>
      <c r="M138" s="200"/>
      <c r="N138" s="200"/>
      <c r="O138" s="200"/>
      <c r="P138" s="200"/>
      <c r="Q138" s="200"/>
    </row>
    <row r="139" spans="2:17">
      <c r="B139" s="200"/>
      <c r="C139" s="200"/>
      <c r="D139" s="200"/>
      <c r="E139" s="200"/>
      <c r="F139" s="200"/>
      <c r="G139" s="200"/>
      <c r="H139" s="200"/>
      <c r="I139" s="200"/>
      <c r="J139" s="200"/>
      <c r="K139" s="200"/>
      <c r="L139" s="200"/>
      <c r="M139" s="200"/>
      <c r="N139" s="200"/>
      <c r="O139" s="200"/>
      <c r="P139" s="200"/>
      <c r="Q139" s="200"/>
    </row>
    <row r="140" spans="2:17">
      <c r="B140" s="200"/>
      <c r="C140" s="200"/>
      <c r="D140" s="200"/>
      <c r="E140" s="200"/>
      <c r="F140" s="200"/>
      <c r="G140" s="200"/>
      <c r="H140" s="200"/>
      <c r="I140" s="200"/>
      <c r="J140" s="200"/>
      <c r="K140" s="200"/>
      <c r="L140" s="200"/>
      <c r="M140" s="200"/>
      <c r="N140" s="200"/>
      <c r="O140" s="200"/>
      <c r="P140" s="200"/>
      <c r="Q140" s="200"/>
    </row>
    <row r="141" spans="2:17">
      <c r="B141" s="200"/>
      <c r="C141" s="200"/>
      <c r="D141" s="200"/>
      <c r="E141" s="200"/>
      <c r="F141" s="200"/>
      <c r="G141" s="200"/>
      <c r="H141" s="200"/>
      <c r="I141" s="200"/>
      <c r="J141" s="200"/>
      <c r="K141" s="200"/>
      <c r="L141" s="200"/>
      <c r="M141" s="200"/>
      <c r="N141" s="200"/>
      <c r="O141" s="200"/>
      <c r="P141" s="200"/>
      <c r="Q141" s="200"/>
    </row>
    <row r="142" spans="2:17">
      <c r="B142" s="200"/>
      <c r="C142" s="200"/>
      <c r="D142" s="200"/>
      <c r="E142" s="200"/>
      <c r="F142" s="200"/>
      <c r="G142" s="200"/>
      <c r="H142" s="200"/>
      <c r="I142" s="200"/>
      <c r="J142" s="200"/>
      <c r="K142" s="200"/>
      <c r="L142" s="200"/>
      <c r="M142" s="200"/>
      <c r="N142" s="200"/>
      <c r="O142" s="200"/>
      <c r="P142" s="200"/>
      <c r="Q142" s="200"/>
    </row>
    <row r="143" spans="2:17">
      <c r="B143" s="200"/>
      <c r="C143" s="200"/>
      <c r="D143" s="200"/>
      <c r="E143" s="200"/>
      <c r="F143" s="200"/>
      <c r="G143" s="200"/>
      <c r="H143" s="200"/>
      <c r="I143" s="200"/>
      <c r="J143" s="200"/>
      <c r="K143" s="200"/>
      <c r="L143" s="200"/>
      <c r="M143" s="200"/>
      <c r="N143" s="200"/>
      <c r="O143" s="200"/>
      <c r="P143" s="200"/>
      <c r="Q143" s="200"/>
    </row>
    <row r="144" spans="2:17">
      <c r="B144" s="200"/>
      <c r="C144" s="200"/>
      <c r="D144" s="200"/>
      <c r="E144" s="200"/>
      <c r="F144" s="200"/>
      <c r="G144" s="200"/>
      <c r="H144" s="200"/>
      <c r="I144" s="200"/>
      <c r="J144" s="200"/>
      <c r="K144" s="200"/>
      <c r="L144" s="200"/>
      <c r="M144" s="200"/>
      <c r="N144" s="200"/>
      <c r="O144" s="200"/>
      <c r="P144" s="200"/>
      <c r="Q144" s="200"/>
    </row>
    <row r="145" spans="2:17">
      <c r="B145" s="200"/>
      <c r="C145" s="200"/>
      <c r="D145" s="200"/>
      <c r="E145" s="200"/>
      <c r="F145" s="200"/>
      <c r="G145" s="200"/>
      <c r="H145" s="200"/>
      <c r="I145" s="200"/>
      <c r="J145" s="200"/>
      <c r="K145" s="200"/>
      <c r="L145" s="200"/>
      <c r="M145" s="200"/>
      <c r="N145" s="200"/>
      <c r="O145" s="200"/>
      <c r="P145" s="200"/>
      <c r="Q145" s="200"/>
    </row>
    <row r="146" spans="2:17">
      <c r="B146" s="200"/>
      <c r="C146" s="200"/>
      <c r="D146" s="200"/>
      <c r="E146" s="200"/>
      <c r="F146" s="200"/>
      <c r="G146" s="200"/>
      <c r="H146" s="200"/>
      <c r="I146" s="200"/>
      <c r="J146" s="200"/>
      <c r="K146" s="200"/>
      <c r="L146" s="200"/>
      <c r="M146" s="200"/>
      <c r="N146" s="200"/>
      <c r="O146" s="200"/>
      <c r="P146" s="200"/>
      <c r="Q146" s="200"/>
    </row>
    <row r="147" spans="2:17">
      <c r="B147" s="200"/>
      <c r="C147" s="200"/>
      <c r="D147" s="200"/>
      <c r="E147" s="200"/>
      <c r="F147" s="200"/>
      <c r="G147" s="200"/>
      <c r="H147" s="200"/>
      <c r="I147" s="200"/>
      <c r="J147" s="200"/>
      <c r="K147" s="200"/>
      <c r="L147" s="200"/>
      <c r="M147" s="200"/>
      <c r="N147" s="200"/>
      <c r="O147" s="200"/>
      <c r="P147" s="200"/>
      <c r="Q147" s="200"/>
    </row>
    <row r="148" spans="2:17">
      <c r="B148" s="200"/>
      <c r="C148" s="200"/>
      <c r="D148" s="200"/>
      <c r="E148" s="200"/>
      <c r="F148" s="200"/>
      <c r="G148" s="200"/>
      <c r="H148" s="200"/>
      <c r="I148" s="200"/>
      <c r="J148" s="200"/>
      <c r="K148" s="200"/>
      <c r="L148" s="200"/>
      <c r="M148" s="200"/>
      <c r="N148" s="200"/>
      <c r="O148" s="200"/>
      <c r="P148" s="200"/>
      <c r="Q148" s="200"/>
    </row>
    <row r="149" spans="2:17">
      <c r="B149" s="200"/>
      <c r="C149" s="200"/>
      <c r="D149" s="200"/>
      <c r="E149" s="200"/>
      <c r="F149" s="200"/>
      <c r="G149" s="200"/>
      <c r="H149" s="200"/>
      <c r="I149" s="200"/>
      <c r="J149" s="200"/>
      <c r="K149" s="200"/>
      <c r="L149" s="200"/>
      <c r="M149" s="200"/>
      <c r="N149" s="200"/>
      <c r="O149" s="200"/>
      <c r="P149" s="200"/>
      <c r="Q149" s="200"/>
    </row>
    <row r="150" spans="2:17">
      <c r="B150" s="200"/>
      <c r="C150" s="200"/>
      <c r="D150" s="200"/>
      <c r="E150" s="200"/>
      <c r="F150" s="200"/>
      <c r="G150" s="200"/>
      <c r="H150" s="200"/>
      <c r="I150" s="200"/>
      <c r="J150" s="200"/>
      <c r="K150" s="200"/>
      <c r="L150" s="200"/>
      <c r="M150" s="200"/>
      <c r="N150" s="200"/>
      <c r="O150" s="200"/>
      <c r="P150" s="200"/>
      <c r="Q150" s="200"/>
    </row>
    <row r="151" spans="2:17">
      <c r="B151" s="200"/>
      <c r="C151" s="200"/>
      <c r="D151" s="200"/>
      <c r="E151" s="200"/>
      <c r="F151" s="200"/>
      <c r="G151" s="200"/>
      <c r="H151" s="200"/>
      <c r="I151" s="200"/>
      <c r="J151" s="200"/>
      <c r="K151" s="200"/>
      <c r="L151" s="200"/>
      <c r="M151" s="200"/>
      <c r="N151" s="200"/>
      <c r="O151" s="200"/>
      <c r="P151" s="200"/>
      <c r="Q151" s="200"/>
    </row>
    <row r="152" spans="2:17">
      <c r="B152" s="200"/>
      <c r="C152" s="200"/>
      <c r="D152" s="200"/>
      <c r="E152" s="200"/>
      <c r="F152" s="200"/>
      <c r="G152" s="200"/>
      <c r="H152" s="200"/>
      <c r="I152" s="200"/>
      <c r="J152" s="200"/>
      <c r="K152" s="200"/>
      <c r="L152" s="200"/>
      <c r="M152" s="200"/>
      <c r="N152" s="200"/>
      <c r="O152" s="200"/>
      <c r="P152" s="200"/>
      <c r="Q152" s="200"/>
    </row>
    <row r="153" spans="2:17">
      <c r="B153" s="200"/>
      <c r="C153" s="200"/>
      <c r="D153" s="200"/>
      <c r="E153" s="200"/>
      <c r="F153" s="200"/>
      <c r="G153" s="200"/>
      <c r="H153" s="200"/>
      <c r="I153" s="200"/>
      <c r="J153" s="200"/>
      <c r="K153" s="200"/>
      <c r="L153" s="200"/>
      <c r="M153" s="200"/>
      <c r="N153" s="200"/>
      <c r="O153" s="200"/>
      <c r="P153" s="200"/>
      <c r="Q153" s="200"/>
    </row>
    <row r="154" spans="2:17">
      <c r="B154" s="200"/>
      <c r="C154" s="200"/>
      <c r="D154" s="200"/>
      <c r="E154" s="200"/>
      <c r="F154" s="200"/>
      <c r="G154" s="200"/>
      <c r="H154" s="200"/>
      <c r="I154" s="200"/>
      <c r="J154" s="200"/>
      <c r="K154" s="200"/>
      <c r="L154" s="200"/>
      <c r="M154" s="200"/>
      <c r="N154" s="200"/>
      <c r="O154" s="200"/>
      <c r="P154" s="200"/>
      <c r="Q154" s="200"/>
    </row>
    <row r="155" spans="2:17">
      <c r="B155" s="200"/>
      <c r="C155" s="200"/>
      <c r="D155" s="200"/>
      <c r="E155" s="200"/>
      <c r="F155" s="200"/>
      <c r="G155" s="200"/>
      <c r="H155" s="200"/>
      <c r="I155" s="200"/>
      <c r="J155" s="200"/>
      <c r="K155" s="200"/>
      <c r="L155" s="200"/>
      <c r="M155" s="200"/>
      <c r="N155" s="200"/>
      <c r="O155" s="200"/>
      <c r="P155" s="200"/>
      <c r="Q155" s="200"/>
    </row>
    <row r="156" spans="2:17">
      <c r="B156" s="200"/>
      <c r="C156" s="200"/>
      <c r="D156" s="200"/>
      <c r="E156" s="200"/>
      <c r="F156" s="200"/>
      <c r="G156" s="200"/>
      <c r="H156" s="200"/>
      <c r="I156" s="200"/>
      <c r="J156" s="200"/>
      <c r="K156" s="200"/>
      <c r="L156" s="200"/>
      <c r="M156" s="200"/>
      <c r="N156" s="200"/>
      <c r="O156" s="200"/>
      <c r="P156" s="200"/>
      <c r="Q156" s="200"/>
    </row>
    <row r="157" spans="2:17">
      <c r="B157" s="200"/>
      <c r="C157" s="200"/>
      <c r="D157" s="200"/>
      <c r="E157" s="200"/>
      <c r="F157" s="200"/>
      <c r="G157" s="200"/>
      <c r="H157" s="200"/>
      <c r="I157" s="200"/>
      <c r="J157" s="200"/>
      <c r="K157" s="200"/>
      <c r="L157" s="200"/>
      <c r="M157" s="200"/>
      <c r="N157" s="200"/>
      <c r="O157" s="200"/>
      <c r="P157" s="200"/>
      <c r="Q157" s="200"/>
    </row>
    <row r="158" spans="2:17">
      <c r="B158" s="200"/>
      <c r="C158" s="200"/>
      <c r="D158" s="200"/>
      <c r="E158" s="200"/>
      <c r="F158" s="200"/>
      <c r="G158" s="200"/>
      <c r="H158" s="200"/>
      <c r="I158" s="200"/>
      <c r="J158" s="200"/>
      <c r="K158" s="200"/>
      <c r="L158" s="200"/>
      <c r="M158" s="200"/>
      <c r="N158" s="200"/>
      <c r="O158" s="200"/>
      <c r="P158" s="200"/>
      <c r="Q158" s="200"/>
    </row>
    <row r="159" spans="2:17">
      <c r="B159" s="200"/>
      <c r="C159" s="200"/>
      <c r="D159" s="200"/>
      <c r="E159" s="200"/>
      <c r="F159" s="200"/>
      <c r="G159" s="200"/>
      <c r="H159" s="200"/>
      <c r="I159" s="200"/>
      <c r="J159" s="200"/>
      <c r="K159" s="200"/>
      <c r="L159" s="200"/>
      <c r="M159" s="200"/>
      <c r="N159" s="200"/>
      <c r="O159" s="200"/>
      <c r="P159" s="200"/>
      <c r="Q159" s="200"/>
    </row>
    <row r="160" spans="2:17">
      <c r="B160" s="200"/>
      <c r="C160" s="200"/>
      <c r="D160" s="200"/>
      <c r="E160" s="200"/>
      <c r="F160" s="200"/>
      <c r="G160" s="200"/>
      <c r="H160" s="200"/>
      <c r="I160" s="200"/>
      <c r="J160" s="200"/>
      <c r="K160" s="200"/>
      <c r="L160" s="200"/>
      <c r="M160" s="200"/>
      <c r="N160" s="200"/>
      <c r="O160" s="200"/>
      <c r="P160" s="200"/>
      <c r="Q160" s="200"/>
    </row>
    <row r="161" spans="2:17">
      <c r="B161" s="200"/>
      <c r="C161" s="200"/>
      <c r="D161" s="200"/>
      <c r="E161" s="200"/>
      <c r="F161" s="200"/>
      <c r="G161" s="200"/>
      <c r="H161" s="200"/>
      <c r="I161" s="200"/>
      <c r="J161" s="200"/>
      <c r="K161" s="200"/>
      <c r="L161" s="200"/>
      <c r="M161" s="200"/>
      <c r="N161" s="200"/>
      <c r="O161" s="200"/>
      <c r="P161" s="200"/>
      <c r="Q161" s="200"/>
    </row>
    <row r="162" spans="2:17">
      <c r="B162" s="200"/>
      <c r="C162" s="200"/>
      <c r="D162" s="200"/>
      <c r="E162" s="200"/>
      <c r="F162" s="200"/>
      <c r="G162" s="200"/>
      <c r="H162" s="200"/>
      <c r="I162" s="200"/>
      <c r="J162" s="200"/>
      <c r="K162" s="200"/>
      <c r="L162" s="200"/>
      <c r="M162" s="200"/>
      <c r="N162" s="200"/>
      <c r="O162" s="200"/>
      <c r="P162" s="200"/>
      <c r="Q162" s="200"/>
    </row>
    <row r="163" spans="2:17">
      <c r="B163" s="200"/>
      <c r="C163" s="200"/>
      <c r="D163" s="200"/>
      <c r="E163" s="200"/>
      <c r="F163" s="200"/>
      <c r="G163" s="200"/>
      <c r="H163" s="200"/>
      <c r="I163" s="200"/>
      <c r="J163" s="200"/>
      <c r="K163" s="200"/>
      <c r="L163" s="200"/>
      <c r="M163" s="200"/>
      <c r="N163" s="200"/>
      <c r="O163" s="200"/>
      <c r="P163" s="200"/>
      <c r="Q163" s="200"/>
    </row>
    <row r="164" spans="2:17">
      <c r="B164" s="200"/>
      <c r="C164" s="200"/>
      <c r="D164" s="200"/>
      <c r="E164" s="200"/>
      <c r="F164" s="200"/>
      <c r="G164" s="200"/>
      <c r="H164" s="200"/>
      <c r="I164" s="200"/>
      <c r="J164" s="200"/>
      <c r="K164" s="200"/>
      <c r="L164" s="200"/>
      <c r="M164" s="200"/>
      <c r="N164" s="200"/>
      <c r="O164" s="200"/>
      <c r="P164" s="200"/>
      <c r="Q164" s="200"/>
    </row>
    <row r="165" spans="2:17">
      <c r="B165" s="200"/>
      <c r="C165" s="200"/>
      <c r="D165" s="200"/>
      <c r="E165" s="200"/>
      <c r="F165" s="200"/>
      <c r="G165" s="200"/>
      <c r="H165" s="200"/>
      <c r="I165" s="200"/>
      <c r="J165" s="200"/>
      <c r="K165" s="200"/>
      <c r="L165" s="200"/>
      <c r="M165" s="200"/>
      <c r="N165" s="200"/>
      <c r="O165" s="200"/>
      <c r="P165" s="200"/>
      <c r="Q165" s="200"/>
    </row>
    <row r="166" spans="2:17">
      <c r="B166" s="200"/>
      <c r="C166" s="200"/>
      <c r="D166" s="200"/>
      <c r="E166" s="200"/>
      <c r="F166" s="200"/>
      <c r="G166" s="200"/>
      <c r="H166" s="200"/>
      <c r="I166" s="200"/>
      <c r="J166" s="200"/>
      <c r="K166" s="200"/>
      <c r="L166" s="200"/>
      <c r="M166" s="200"/>
      <c r="N166" s="200"/>
      <c r="O166" s="200"/>
      <c r="P166" s="200"/>
      <c r="Q166" s="200"/>
    </row>
    <row r="167" spans="2:17">
      <c r="B167" s="200"/>
      <c r="C167" s="200"/>
      <c r="D167" s="200"/>
      <c r="E167" s="200"/>
      <c r="F167" s="200"/>
      <c r="G167" s="200"/>
      <c r="H167" s="200"/>
      <c r="I167" s="200"/>
      <c r="J167" s="200"/>
      <c r="K167" s="200"/>
      <c r="L167" s="200"/>
      <c r="M167" s="200"/>
      <c r="N167" s="200"/>
      <c r="O167" s="200"/>
      <c r="P167" s="200"/>
      <c r="Q167" s="200"/>
    </row>
    <row r="168" spans="2:17">
      <c r="B168" s="200"/>
      <c r="C168" s="200"/>
      <c r="D168" s="200"/>
      <c r="E168" s="200"/>
      <c r="F168" s="200"/>
      <c r="G168" s="200"/>
      <c r="H168" s="200"/>
      <c r="I168" s="200"/>
      <c r="J168" s="200"/>
      <c r="K168" s="200"/>
      <c r="L168" s="200"/>
      <c r="M168" s="200"/>
      <c r="N168" s="200"/>
      <c r="O168" s="200"/>
      <c r="P168" s="200"/>
      <c r="Q168" s="200"/>
    </row>
    <row r="169" spans="2:17">
      <c r="B169" s="200"/>
      <c r="C169" s="200"/>
      <c r="D169" s="200"/>
      <c r="E169" s="200"/>
      <c r="F169" s="200"/>
      <c r="G169" s="200"/>
      <c r="H169" s="200"/>
      <c r="I169" s="200"/>
      <c r="J169" s="200"/>
      <c r="K169" s="200"/>
      <c r="L169" s="200"/>
      <c r="M169" s="200"/>
      <c r="N169" s="200"/>
      <c r="O169" s="200"/>
      <c r="P169" s="200"/>
      <c r="Q169" s="200"/>
    </row>
    <row r="170" spans="2:17">
      <c r="B170" s="200"/>
      <c r="C170" s="200"/>
      <c r="D170" s="200"/>
      <c r="E170" s="200"/>
      <c r="F170" s="200"/>
      <c r="G170" s="200"/>
      <c r="H170" s="200"/>
      <c r="I170" s="200"/>
      <c r="J170" s="200"/>
      <c r="K170" s="200"/>
      <c r="L170" s="200"/>
      <c r="M170" s="200"/>
      <c r="N170" s="200"/>
      <c r="O170" s="200"/>
      <c r="P170" s="200"/>
      <c r="Q170" s="200"/>
    </row>
    <row r="171" spans="2:17">
      <c r="B171" s="200"/>
      <c r="C171" s="200"/>
      <c r="D171" s="200"/>
      <c r="E171" s="200"/>
      <c r="F171" s="200"/>
      <c r="G171" s="200"/>
      <c r="H171" s="200"/>
      <c r="I171" s="200"/>
      <c r="J171" s="200"/>
      <c r="K171" s="200"/>
      <c r="L171" s="200"/>
      <c r="M171" s="200"/>
      <c r="N171" s="200"/>
      <c r="O171" s="200"/>
      <c r="P171" s="200"/>
      <c r="Q171" s="200"/>
    </row>
    <row r="172" spans="2:17">
      <c r="B172" s="200"/>
      <c r="C172" s="200"/>
      <c r="D172" s="200"/>
      <c r="E172" s="200"/>
      <c r="F172" s="200"/>
      <c r="G172" s="200"/>
      <c r="H172" s="200"/>
      <c r="I172" s="200"/>
      <c r="J172" s="200"/>
      <c r="K172" s="200"/>
      <c r="L172" s="200"/>
      <c r="M172" s="200"/>
      <c r="N172" s="200"/>
      <c r="O172" s="200"/>
      <c r="P172" s="200"/>
      <c r="Q172" s="200"/>
    </row>
    <row r="173" spans="2:17">
      <c r="B173" s="200"/>
      <c r="C173" s="200"/>
      <c r="D173" s="200"/>
      <c r="E173" s="200"/>
      <c r="F173" s="200"/>
      <c r="G173" s="200"/>
      <c r="H173" s="200"/>
      <c r="I173" s="200"/>
      <c r="J173" s="200"/>
      <c r="K173" s="200"/>
      <c r="L173" s="200"/>
      <c r="M173" s="200"/>
      <c r="N173" s="200"/>
      <c r="O173" s="200"/>
      <c r="P173" s="200"/>
      <c r="Q173" s="200"/>
    </row>
    <row r="174" spans="2:17">
      <c r="B174" s="200"/>
      <c r="C174" s="200"/>
      <c r="D174" s="200"/>
      <c r="E174" s="200"/>
      <c r="F174" s="200"/>
      <c r="G174" s="200"/>
      <c r="H174" s="200"/>
      <c r="I174" s="200"/>
      <c r="J174" s="200"/>
      <c r="K174" s="200"/>
      <c r="L174" s="200"/>
      <c r="M174" s="200"/>
      <c r="N174" s="200"/>
      <c r="O174" s="200"/>
      <c r="P174" s="200"/>
      <c r="Q174" s="200"/>
    </row>
    <row r="175" spans="2:17">
      <c r="B175" s="200"/>
      <c r="C175" s="200"/>
      <c r="D175" s="200"/>
      <c r="E175" s="200"/>
      <c r="F175" s="200"/>
      <c r="G175" s="200"/>
      <c r="H175" s="200"/>
      <c r="I175" s="200"/>
      <c r="J175" s="200"/>
      <c r="K175" s="200"/>
      <c r="L175" s="200"/>
      <c r="M175" s="200"/>
      <c r="N175" s="200"/>
      <c r="O175" s="200"/>
      <c r="P175" s="200"/>
      <c r="Q175" s="200"/>
    </row>
    <row r="176" spans="2:17">
      <c r="B176" s="200"/>
      <c r="C176" s="200"/>
      <c r="D176" s="200"/>
      <c r="E176" s="200"/>
      <c r="F176" s="200"/>
      <c r="G176" s="200"/>
      <c r="H176" s="200"/>
      <c r="I176" s="200"/>
      <c r="J176" s="200"/>
      <c r="K176" s="200"/>
      <c r="L176" s="200"/>
      <c r="M176" s="200"/>
      <c r="N176" s="200"/>
      <c r="O176" s="200"/>
      <c r="P176" s="200"/>
      <c r="Q176" s="200"/>
    </row>
    <row r="177" spans="2:17">
      <c r="B177" s="200"/>
      <c r="C177" s="200"/>
      <c r="D177" s="200"/>
      <c r="E177" s="200"/>
      <c r="F177" s="200"/>
      <c r="G177" s="200"/>
      <c r="H177" s="200"/>
      <c r="I177" s="200"/>
      <c r="J177" s="200"/>
      <c r="K177" s="200"/>
      <c r="L177" s="200"/>
      <c r="M177" s="200"/>
      <c r="N177" s="200"/>
      <c r="O177" s="200"/>
      <c r="P177" s="200"/>
      <c r="Q177" s="200"/>
    </row>
    <row r="178" spans="2:17">
      <c r="B178" s="200"/>
      <c r="C178" s="200"/>
      <c r="D178" s="200"/>
      <c r="E178" s="200"/>
      <c r="F178" s="200"/>
      <c r="G178" s="200"/>
      <c r="H178" s="200"/>
      <c r="I178" s="200"/>
      <c r="J178" s="200"/>
      <c r="K178" s="200"/>
      <c r="L178" s="200"/>
      <c r="M178" s="200"/>
      <c r="N178" s="200"/>
      <c r="O178" s="200"/>
      <c r="P178" s="200"/>
      <c r="Q178" s="200"/>
    </row>
    <row r="179" spans="2:17">
      <c r="B179" s="200"/>
      <c r="C179" s="200"/>
      <c r="D179" s="200"/>
      <c r="E179" s="200"/>
      <c r="F179" s="200"/>
      <c r="G179" s="200"/>
      <c r="H179" s="200"/>
      <c r="I179" s="200"/>
      <c r="J179" s="200"/>
      <c r="K179" s="200"/>
      <c r="L179" s="200"/>
      <c r="M179" s="200"/>
      <c r="N179" s="200"/>
      <c r="O179" s="200"/>
      <c r="P179" s="200"/>
      <c r="Q179" s="200"/>
    </row>
    <row r="180" spans="2:17">
      <c r="B180" s="200"/>
      <c r="C180" s="200"/>
      <c r="D180" s="200"/>
      <c r="E180" s="200"/>
      <c r="F180" s="200"/>
      <c r="G180" s="200"/>
      <c r="H180" s="200"/>
      <c r="I180" s="200"/>
      <c r="J180" s="200"/>
      <c r="K180" s="200"/>
      <c r="L180" s="200"/>
      <c r="M180" s="200"/>
      <c r="N180" s="200"/>
      <c r="O180" s="200"/>
      <c r="P180" s="200"/>
      <c r="Q180" s="200"/>
    </row>
    <row r="181" spans="2:17">
      <c r="B181" s="200"/>
      <c r="C181" s="200"/>
      <c r="D181" s="200"/>
      <c r="E181" s="200"/>
      <c r="F181" s="200"/>
      <c r="G181" s="200"/>
      <c r="H181" s="200"/>
      <c r="I181" s="200"/>
      <c r="J181" s="200"/>
      <c r="K181" s="200"/>
      <c r="L181" s="200"/>
      <c r="M181" s="200"/>
      <c r="N181" s="200"/>
      <c r="O181" s="200"/>
      <c r="P181" s="200"/>
      <c r="Q181" s="200"/>
    </row>
    <row r="182" spans="2:17">
      <c r="B182" s="200"/>
      <c r="C182" s="200"/>
      <c r="D182" s="200"/>
      <c r="E182" s="200"/>
      <c r="F182" s="200"/>
      <c r="G182" s="200"/>
      <c r="H182" s="200"/>
      <c r="I182" s="200"/>
      <c r="J182" s="200"/>
      <c r="K182" s="200"/>
      <c r="L182" s="200"/>
      <c r="M182" s="200"/>
      <c r="N182" s="200"/>
      <c r="O182" s="200"/>
      <c r="P182" s="200"/>
      <c r="Q182" s="200"/>
    </row>
    <row r="183" spans="2:17">
      <c r="B183" s="200"/>
      <c r="C183" s="200"/>
      <c r="D183" s="200"/>
      <c r="E183" s="200"/>
      <c r="F183" s="200"/>
      <c r="G183" s="200"/>
      <c r="H183" s="200"/>
      <c r="I183" s="200"/>
      <c r="J183" s="200"/>
      <c r="K183" s="200"/>
      <c r="L183" s="200"/>
      <c r="M183" s="200"/>
      <c r="N183" s="200"/>
      <c r="O183" s="200"/>
      <c r="P183" s="200"/>
      <c r="Q183" s="200"/>
    </row>
    <row r="184" spans="2:17">
      <c r="B184" s="200"/>
      <c r="C184" s="200"/>
      <c r="D184" s="200"/>
      <c r="E184" s="200"/>
      <c r="F184" s="200"/>
      <c r="G184" s="200"/>
      <c r="H184" s="200"/>
      <c r="I184" s="200"/>
      <c r="J184" s="200"/>
      <c r="K184" s="200"/>
      <c r="L184" s="200"/>
      <c r="M184" s="200"/>
      <c r="N184" s="200"/>
      <c r="O184" s="200"/>
      <c r="P184" s="200"/>
      <c r="Q184" s="200"/>
    </row>
    <row r="185" spans="2:17">
      <c r="B185" s="200"/>
      <c r="C185" s="200"/>
      <c r="D185" s="200"/>
      <c r="E185" s="200"/>
      <c r="F185" s="200"/>
      <c r="G185" s="200"/>
      <c r="H185" s="200"/>
      <c r="I185" s="200"/>
      <c r="J185" s="200"/>
      <c r="K185" s="200"/>
      <c r="L185" s="200"/>
      <c r="M185" s="200"/>
      <c r="N185" s="200"/>
      <c r="O185" s="200"/>
      <c r="P185" s="200"/>
      <c r="Q185" s="200"/>
    </row>
    <row r="186" spans="2:17">
      <c r="B186" s="200"/>
      <c r="C186" s="200"/>
      <c r="D186" s="200"/>
      <c r="E186" s="200"/>
      <c r="F186" s="200"/>
      <c r="G186" s="200"/>
      <c r="H186" s="200"/>
      <c r="I186" s="200"/>
      <c r="J186" s="200"/>
      <c r="K186" s="200"/>
      <c r="L186" s="200"/>
      <c r="M186" s="200"/>
      <c r="N186" s="200"/>
      <c r="O186" s="200"/>
      <c r="P186" s="200"/>
      <c r="Q186" s="200"/>
    </row>
    <row r="187" spans="2:17">
      <c r="B187" s="200"/>
      <c r="C187" s="200"/>
      <c r="D187" s="200"/>
      <c r="E187" s="200"/>
      <c r="F187" s="200"/>
      <c r="G187" s="200"/>
      <c r="H187" s="200"/>
      <c r="I187" s="200"/>
      <c r="J187" s="200"/>
      <c r="K187" s="200"/>
      <c r="L187" s="200"/>
      <c r="M187" s="200"/>
      <c r="N187" s="200"/>
      <c r="O187" s="200"/>
      <c r="P187" s="200"/>
      <c r="Q187" s="200"/>
    </row>
    <row r="188" spans="2:17">
      <c r="B188" s="200"/>
      <c r="C188" s="200"/>
      <c r="D188" s="200"/>
      <c r="E188" s="200"/>
      <c r="F188" s="200"/>
      <c r="G188" s="200"/>
      <c r="H188" s="200"/>
      <c r="I188" s="200"/>
      <c r="J188" s="200"/>
      <c r="K188" s="200"/>
      <c r="L188" s="200"/>
      <c r="M188" s="200"/>
      <c r="N188" s="200"/>
      <c r="O188" s="200"/>
      <c r="P188" s="200"/>
      <c r="Q188" s="200"/>
    </row>
    <row r="189" spans="2:17">
      <c r="B189" s="200"/>
      <c r="C189" s="200"/>
      <c r="D189" s="200"/>
      <c r="E189" s="200"/>
      <c r="F189" s="200"/>
      <c r="G189" s="200"/>
      <c r="H189" s="200"/>
      <c r="I189" s="200"/>
      <c r="J189" s="200"/>
      <c r="K189" s="200"/>
      <c r="L189" s="200"/>
      <c r="M189" s="200"/>
      <c r="N189" s="200"/>
      <c r="O189" s="200"/>
      <c r="P189" s="200"/>
      <c r="Q189" s="200"/>
    </row>
    <row r="190" spans="2:17">
      <c r="B190" s="200"/>
      <c r="C190" s="200"/>
      <c r="D190" s="200"/>
      <c r="E190" s="200"/>
      <c r="F190" s="200"/>
      <c r="G190" s="200"/>
      <c r="H190" s="200"/>
      <c r="I190" s="200"/>
      <c r="J190" s="200"/>
      <c r="K190" s="200"/>
      <c r="L190" s="200"/>
      <c r="M190" s="200"/>
      <c r="N190" s="200"/>
      <c r="O190" s="200"/>
      <c r="P190" s="200"/>
      <c r="Q190" s="200"/>
    </row>
    <row r="191" spans="2:17">
      <c r="B191" s="200"/>
      <c r="C191" s="200"/>
      <c r="D191" s="200"/>
      <c r="E191" s="200"/>
      <c r="F191" s="200"/>
      <c r="G191" s="200"/>
      <c r="H191" s="200"/>
      <c r="I191" s="200"/>
      <c r="J191" s="200"/>
      <c r="K191" s="200"/>
      <c r="L191" s="200"/>
      <c r="M191" s="200"/>
      <c r="N191" s="200"/>
      <c r="O191" s="200"/>
      <c r="P191" s="200"/>
      <c r="Q191" s="200"/>
    </row>
    <row r="192" spans="2:17">
      <c r="B192" s="200"/>
      <c r="C192" s="200"/>
      <c r="D192" s="200"/>
      <c r="E192" s="200"/>
      <c r="F192" s="200"/>
      <c r="G192" s="200"/>
      <c r="H192" s="200"/>
      <c r="I192" s="200"/>
      <c r="J192" s="200"/>
      <c r="K192" s="200"/>
      <c r="L192" s="200"/>
      <c r="M192" s="200"/>
      <c r="N192" s="200"/>
      <c r="O192" s="200"/>
      <c r="P192" s="200"/>
      <c r="Q192" s="200"/>
    </row>
    <row r="193" spans="2:17">
      <c r="B193" s="200"/>
      <c r="C193" s="200"/>
      <c r="D193" s="200"/>
      <c r="E193" s="200"/>
      <c r="F193" s="200"/>
      <c r="G193" s="200"/>
      <c r="H193" s="200"/>
      <c r="I193" s="200"/>
      <c r="J193" s="200"/>
      <c r="K193" s="200"/>
      <c r="L193" s="200"/>
      <c r="M193" s="200"/>
      <c r="N193" s="200"/>
      <c r="O193" s="200"/>
      <c r="P193" s="200"/>
      <c r="Q193" s="200"/>
    </row>
    <row r="194" spans="2:17">
      <c r="B194" s="200"/>
      <c r="C194" s="200"/>
      <c r="D194" s="200"/>
      <c r="E194" s="200"/>
      <c r="F194" s="200"/>
      <c r="G194" s="200"/>
      <c r="H194" s="200"/>
      <c r="I194" s="200"/>
      <c r="J194" s="200"/>
      <c r="K194" s="200"/>
      <c r="L194" s="200"/>
      <c r="M194" s="200"/>
      <c r="N194" s="200"/>
      <c r="O194" s="200"/>
      <c r="P194" s="200"/>
      <c r="Q194" s="200"/>
    </row>
    <row r="195" spans="2:17">
      <c r="B195" s="200"/>
      <c r="C195" s="200"/>
      <c r="D195" s="200"/>
      <c r="E195" s="200"/>
      <c r="F195" s="200"/>
      <c r="G195" s="200"/>
      <c r="H195" s="200"/>
      <c r="I195" s="200"/>
      <c r="J195" s="200"/>
      <c r="K195" s="200"/>
      <c r="L195" s="200"/>
      <c r="M195" s="200"/>
      <c r="N195" s="200"/>
      <c r="O195" s="200"/>
      <c r="P195" s="200"/>
      <c r="Q195" s="200"/>
    </row>
    <row r="196" spans="2:17">
      <c r="B196" s="200"/>
      <c r="C196" s="200"/>
      <c r="D196" s="200"/>
      <c r="E196" s="200"/>
      <c r="F196" s="200"/>
      <c r="G196" s="200"/>
      <c r="H196" s="200"/>
      <c r="I196" s="200"/>
      <c r="J196" s="200"/>
      <c r="K196" s="200"/>
      <c r="L196" s="200"/>
      <c r="M196" s="200"/>
      <c r="N196" s="200"/>
      <c r="O196" s="200"/>
      <c r="P196" s="200"/>
      <c r="Q196" s="200"/>
    </row>
    <row r="197" spans="2:17">
      <c r="B197" s="200"/>
      <c r="C197" s="200"/>
      <c r="D197" s="200"/>
      <c r="E197" s="200"/>
      <c r="F197" s="200"/>
      <c r="G197" s="200"/>
      <c r="H197" s="200"/>
      <c r="I197" s="200"/>
      <c r="J197" s="200"/>
      <c r="K197" s="200"/>
      <c r="L197" s="200"/>
      <c r="M197" s="200"/>
      <c r="N197" s="200"/>
      <c r="O197" s="200"/>
      <c r="P197" s="200"/>
      <c r="Q197" s="200"/>
    </row>
    <row r="198" spans="2:17">
      <c r="B198" s="200"/>
      <c r="C198" s="200"/>
      <c r="D198" s="200"/>
      <c r="E198" s="200"/>
      <c r="F198" s="200"/>
      <c r="G198" s="200"/>
      <c r="H198" s="200"/>
      <c r="I198" s="200"/>
      <c r="J198" s="200"/>
      <c r="K198" s="200"/>
      <c r="L198" s="200"/>
      <c r="M198" s="200"/>
      <c r="N198" s="200"/>
      <c r="O198" s="200"/>
      <c r="P198" s="200"/>
      <c r="Q198" s="200"/>
    </row>
    <row r="199" spans="2:17">
      <c r="B199" s="200"/>
      <c r="C199" s="200"/>
      <c r="D199" s="200"/>
      <c r="E199" s="200"/>
      <c r="F199" s="200"/>
      <c r="G199" s="200"/>
      <c r="H199" s="200"/>
      <c r="I199" s="200"/>
      <c r="J199" s="200"/>
      <c r="K199" s="200"/>
      <c r="L199" s="200"/>
      <c r="M199" s="200"/>
      <c r="N199" s="200"/>
      <c r="O199" s="200"/>
      <c r="P199" s="200"/>
      <c r="Q199" s="200"/>
    </row>
    <row r="200" spans="2:17">
      <c r="B200" s="200"/>
      <c r="C200" s="200"/>
      <c r="D200" s="200"/>
      <c r="E200" s="200"/>
      <c r="F200" s="200"/>
      <c r="G200" s="200"/>
      <c r="H200" s="200"/>
      <c r="I200" s="200"/>
      <c r="J200" s="200"/>
      <c r="K200" s="200"/>
      <c r="L200" s="200"/>
      <c r="M200" s="200"/>
      <c r="N200" s="200"/>
      <c r="O200" s="200"/>
      <c r="P200" s="200"/>
      <c r="Q200" s="200"/>
    </row>
    <row r="201" spans="2:17">
      <c r="B201" s="200"/>
      <c r="C201" s="200"/>
      <c r="D201" s="200"/>
      <c r="E201" s="200"/>
      <c r="F201" s="200"/>
      <c r="G201" s="200"/>
      <c r="H201" s="200"/>
      <c r="I201" s="200"/>
      <c r="J201" s="200"/>
      <c r="K201" s="200"/>
      <c r="L201" s="200"/>
      <c r="M201" s="200"/>
      <c r="N201" s="200"/>
      <c r="O201" s="200"/>
      <c r="P201" s="200"/>
      <c r="Q201" s="200"/>
    </row>
    <row r="202" spans="2:17">
      <c r="B202" s="200"/>
      <c r="C202" s="200"/>
      <c r="D202" s="200"/>
      <c r="E202" s="200"/>
      <c r="F202" s="200"/>
      <c r="G202" s="200"/>
      <c r="H202" s="200"/>
      <c r="I202" s="200"/>
      <c r="J202" s="200"/>
      <c r="K202" s="200"/>
      <c r="L202" s="200"/>
      <c r="M202" s="200"/>
      <c r="N202" s="200"/>
      <c r="O202" s="200"/>
      <c r="P202" s="200"/>
      <c r="Q202" s="200"/>
    </row>
    <row r="203" spans="2:17">
      <c r="B203" s="200"/>
      <c r="C203" s="200"/>
      <c r="D203" s="200"/>
      <c r="E203" s="200"/>
      <c r="F203" s="200"/>
      <c r="G203" s="200"/>
      <c r="H203" s="200"/>
      <c r="I203" s="200"/>
      <c r="J203" s="200"/>
      <c r="K203" s="200"/>
      <c r="L203" s="200"/>
      <c r="M203" s="200"/>
      <c r="N203" s="200"/>
      <c r="O203" s="200"/>
      <c r="P203" s="200"/>
      <c r="Q203" s="200"/>
    </row>
    <row r="204" spans="2:17">
      <c r="B204" s="200"/>
      <c r="C204" s="200"/>
      <c r="D204" s="200"/>
      <c r="E204" s="200"/>
      <c r="F204" s="200"/>
      <c r="G204" s="200"/>
      <c r="H204" s="200"/>
      <c r="I204" s="200"/>
      <c r="J204" s="200"/>
      <c r="K204" s="200"/>
      <c r="L204" s="200"/>
      <c r="M204" s="200"/>
      <c r="N204" s="200"/>
      <c r="O204" s="200"/>
      <c r="P204" s="200"/>
      <c r="Q204" s="200"/>
    </row>
    <row r="205" spans="2:17">
      <c r="B205" s="200"/>
      <c r="C205" s="200"/>
      <c r="D205" s="200"/>
      <c r="E205" s="200"/>
      <c r="F205" s="200"/>
      <c r="G205" s="200"/>
      <c r="H205" s="200"/>
      <c r="I205" s="200"/>
      <c r="J205" s="200"/>
      <c r="K205" s="200"/>
      <c r="L205" s="200"/>
      <c r="M205" s="200"/>
      <c r="N205" s="200"/>
      <c r="O205" s="200"/>
      <c r="P205" s="200"/>
      <c r="Q205" s="200"/>
    </row>
    <row r="206" spans="2:17">
      <c r="B206" s="200"/>
      <c r="C206" s="200"/>
      <c r="D206" s="200"/>
      <c r="E206" s="200"/>
      <c r="F206" s="200"/>
      <c r="G206" s="200"/>
      <c r="H206" s="200"/>
      <c r="I206" s="200"/>
      <c r="J206" s="200"/>
      <c r="K206" s="200"/>
      <c r="L206" s="200"/>
      <c r="M206" s="200"/>
      <c r="N206" s="200"/>
      <c r="O206" s="200"/>
      <c r="P206" s="200"/>
      <c r="Q206" s="200"/>
    </row>
    <row r="207" spans="2:17">
      <c r="B207" s="200"/>
      <c r="C207" s="200"/>
      <c r="D207" s="200"/>
      <c r="E207" s="200"/>
      <c r="F207" s="200"/>
      <c r="G207" s="200"/>
      <c r="H207" s="200"/>
      <c r="I207" s="200"/>
      <c r="J207" s="200"/>
      <c r="K207" s="200"/>
      <c r="L207" s="200"/>
      <c r="M207" s="200"/>
      <c r="N207" s="200"/>
      <c r="O207" s="200"/>
      <c r="P207" s="200"/>
      <c r="Q207" s="200"/>
    </row>
    <row r="208" spans="2:17">
      <c r="B208" s="200"/>
      <c r="C208" s="200"/>
      <c r="D208" s="200"/>
      <c r="E208" s="200"/>
      <c r="F208" s="200"/>
      <c r="G208" s="200"/>
      <c r="H208" s="200"/>
      <c r="I208" s="200"/>
      <c r="J208" s="200"/>
      <c r="K208" s="200"/>
      <c r="L208" s="200"/>
      <c r="M208" s="200"/>
      <c r="N208" s="200"/>
      <c r="O208" s="200"/>
      <c r="P208" s="200"/>
      <c r="Q208" s="200"/>
    </row>
    <row r="209" spans="2:17">
      <c r="B209" s="200"/>
      <c r="C209" s="200"/>
      <c r="D209" s="200"/>
      <c r="E209" s="200"/>
      <c r="F209" s="200"/>
      <c r="G209" s="200"/>
      <c r="H209" s="200"/>
      <c r="I209" s="200"/>
      <c r="J209" s="200"/>
      <c r="K209" s="200"/>
      <c r="L209" s="200"/>
      <c r="M209" s="200"/>
      <c r="N209" s="200"/>
      <c r="O209" s="200"/>
      <c r="P209" s="200"/>
      <c r="Q209" s="200"/>
    </row>
    <row r="210" spans="2:17">
      <c r="B210" s="200"/>
      <c r="C210" s="200"/>
      <c r="D210" s="200"/>
      <c r="E210" s="200"/>
      <c r="F210" s="200"/>
      <c r="G210" s="200"/>
      <c r="H210" s="200"/>
      <c r="I210" s="200"/>
      <c r="J210" s="200"/>
      <c r="K210" s="200"/>
      <c r="L210" s="200"/>
      <c r="M210" s="200"/>
      <c r="N210" s="200"/>
      <c r="O210" s="200"/>
      <c r="P210" s="200"/>
      <c r="Q210" s="200"/>
    </row>
    <row r="211" spans="2:17">
      <c r="B211" s="200"/>
      <c r="C211" s="200"/>
      <c r="D211" s="200"/>
      <c r="E211" s="200"/>
      <c r="F211" s="200"/>
      <c r="G211" s="200"/>
      <c r="H211" s="200"/>
      <c r="I211" s="200"/>
      <c r="J211" s="200"/>
      <c r="K211" s="200"/>
      <c r="L211" s="200"/>
      <c r="M211" s="200"/>
      <c r="N211" s="200"/>
      <c r="O211" s="200"/>
      <c r="P211" s="200"/>
      <c r="Q211" s="200"/>
    </row>
    <row r="212" spans="2:17">
      <c r="B212" s="200"/>
      <c r="C212" s="200"/>
      <c r="D212" s="200"/>
      <c r="E212" s="200"/>
      <c r="F212" s="200"/>
      <c r="G212" s="200"/>
      <c r="H212" s="200"/>
      <c r="I212" s="200"/>
      <c r="J212" s="200"/>
      <c r="K212" s="200"/>
      <c r="L212" s="200"/>
      <c r="M212" s="200"/>
      <c r="N212" s="200"/>
      <c r="O212" s="200"/>
      <c r="P212" s="200"/>
      <c r="Q212" s="200"/>
    </row>
    <row r="213" spans="2:17">
      <c r="B213" s="200"/>
      <c r="C213" s="200"/>
      <c r="D213" s="200"/>
      <c r="E213" s="200"/>
      <c r="F213" s="200"/>
      <c r="G213" s="200"/>
      <c r="H213" s="200"/>
      <c r="I213" s="200"/>
      <c r="J213" s="200"/>
      <c r="K213" s="200"/>
      <c r="L213" s="200"/>
      <c r="M213" s="200"/>
      <c r="N213" s="200"/>
      <c r="O213" s="200"/>
      <c r="P213" s="200"/>
      <c r="Q213" s="200"/>
    </row>
    <row r="214" spans="2:17">
      <c r="B214" s="200"/>
      <c r="C214" s="200"/>
      <c r="D214" s="200"/>
      <c r="E214" s="200"/>
      <c r="F214" s="200"/>
      <c r="G214" s="200"/>
      <c r="H214" s="200"/>
      <c r="I214" s="200"/>
      <c r="J214" s="200"/>
      <c r="K214" s="200"/>
      <c r="L214" s="200"/>
      <c r="M214" s="200"/>
      <c r="N214" s="200"/>
      <c r="O214" s="200"/>
      <c r="P214" s="200"/>
      <c r="Q214" s="200"/>
    </row>
    <row r="215" spans="2:17">
      <c r="B215" s="200"/>
      <c r="C215" s="200"/>
      <c r="D215" s="200"/>
      <c r="E215" s="200"/>
      <c r="F215" s="200"/>
      <c r="G215" s="200"/>
      <c r="H215" s="200"/>
      <c r="I215" s="200"/>
      <c r="J215" s="200"/>
      <c r="K215" s="200"/>
      <c r="L215" s="200"/>
      <c r="M215" s="200"/>
      <c r="N215" s="200"/>
      <c r="O215" s="200"/>
      <c r="P215" s="200"/>
      <c r="Q215" s="200"/>
    </row>
    <row r="216" spans="2:17">
      <c r="B216" s="200"/>
      <c r="C216" s="200"/>
      <c r="D216" s="200"/>
      <c r="E216" s="200"/>
      <c r="F216" s="200"/>
      <c r="G216" s="200"/>
      <c r="H216" s="200"/>
      <c r="I216" s="200"/>
      <c r="J216" s="200"/>
      <c r="K216" s="200"/>
      <c r="L216" s="200"/>
      <c r="M216" s="200"/>
      <c r="N216" s="200"/>
      <c r="O216" s="200"/>
      <c r="P216" s="200"/>
      <c r="Q216" s="200"/>
    </row>
    <row r="217" spans="2:17">
      <c r="B217" s="200"/>
      <c r="C217" s="200"/>
      <c r="D217" s="200"/>
      <c r="E217" s="200"/>
      <c r="F217" s="200"/>
      <c r="G217" s="200"/>
      <c r="H217" s="200"/>
      <c r="I217" s="200"/>
      <c r="J217" s="200"/>
      <c r="K217" s="200"/>
      <c r="L217" s="200"/>
      <c r="M217" s="200"/>
      <c r="N217" s="200"/>
      <c r="O217" s="200"/>
      <c r="P217" s="200"/>
      <c r="Q217" s="200"/>
    </row>
    <row r="218" spans="2:17">
      <c r="B218" s="200"/>
      <c r="C218" s="200"/>
      <c r="D218" s="200"/>
      <c r="E218" s="200"/>
      <c r="F218" s="200"/>
      <c r="G218" s="200"/>
      <c r="H218" s="200"/>
      <c r="I218" s="200"/>
      <c r="J218" s="200"/>
      <c r="K218" s="200"/>
      <c r="L218" s="200"/>
      <c r="M218" s="200"/>
      <c r="N218" s="200"/>
      <c r="O218" s="200"/>
      <c r="P218" s="200"/>
      <c r="Q218" s="200"/>
    </row>
    <row r="219" spans="2:17">
      <c r="B219" s="200"/>
      <c r="C219" s="200"/>
      <c r="D219" s="200"/>
      <c r="E219" s="200"/>
      <c r="F219" s="200"/>
      <c r="G219" s="200"/>
      <c r="H219" s="200"/>
      <c r="I219" s="200"/>
      <c r="J219" s="200"/>
      <c r="K219" s="200"/>
      <c r="L219" s="200"/>
      <c r="M219" s="200"/>
      <c r="N219" s="200"/>
      <c r="O219" s="200"/>
      <c r="P219" s="200"/>
      <c r="Q219" s="200"/>
    </row>
    <row r="220" spans="2:17">
      <c r="B220" s="200"/>
      <c r="C220" s="200"/>
      <c r="D220" s="200"/>
      <c r="E220" s="200"/>
      <c r="F220" s="200"/>
      <c r="G220" s="200"/>
      <c r="H220" s="200"/>
      <c r="I220" s="200"/>
      <c r="J220" s="200"/>
      <c r="K220" s="200"/>
      <c r="L220" s="200"/>
      <c r="M220" s="200"/>
      <c r="N220" s="200"/>
      <c r="O220" s="200"/>
      <c r="P220" s="200"/>
      <c r="Q220" s="200"/>
    </row>
    <row r="221" spans="2:17">
      <c r="B221" s="200"/>
      <c r="C221" s="200"/>
      <c r="D221" s="200"/>
      <c r="E221" s="200"/>
      <c r="F221" s="200"/>
      <c r="G221" s="200"/>
      <c r="H221" s="200"/>
      <c r="I221" s="200"/>
      <c r="J221" s="200"/>
      <c r="K221" s="200"/>
      <c r="L221" s="200"/>
      <c r="M221" s="200"/>
      <c r="N221" s="200"/>
      <c r="O221" s="200"/>
      <c r="P221" s="200"/>
      <c r="Q221" s="200"/>
    </row>
    <row r="222" spans="2:17">
      <c r="B222" s="200"/>
      <c r="C222" s="200"/>
      <c r="D222" s="200"/>
      <c r="E222" s="200"/>
      <c r="F222" s="200"/>
      <c r="G222" s="200"/>
      <c r="H222" s="200"/>
      <c r="I222" s="200"/>
      <c r="J222" s="200"/>
      <c r="K222" s="200"/>
      <c r="L222" s="200"/>
      <c r="M222" s="200"/>
      <c r="N222" s="200"/>
      <c r="O222" s="200"/>
      <c r="P222" s="200"/>
      <c r="Q222" s="200"/>
    </row>
    <row r="223" spans="2:17">
      <c r="B223" s="200"/>
      <c r="C223" s="200"/>
      <c r="D223" s="200"/>
      <c r="E223" s="200"/>
      <c r="F223" s="200"/>
      <c r="G223" s="200"/>
      <c r="H223" s="200"/>
      <c r="I223" s="200"/>
      <c r="J223" s="200"/>
      <c r="K223" s="200"/>
      <c r="L223" s="200"/>
      <c r="M223" s="200"/>
      <c r="N223" s="200"/>
      <c r="O223" s="200"/>
      <c r="P223" s="200"/>
      <c r="Q223" s="200"/>
    </row>
    <row r="224" spans="2:17">
      <c r="B224" s="200"/>
      <c r="C224" s="200"/>
      <c r="D224" s="200"/>
      <c r="E224" s="200"/>
      <c r="F224" s="200"/>
      <c r="G224" s="200"/>
      <c r="H224" s="200"/>
      <c r="I224" s="200"/>
      <c r="J224" s="200"/>
      <c r="K224" s="200"/>
      <c r="L224" s="200"/>
      <c r="M224" s="200"/>
      <c r="N224" s="200"/>
      <c r="O224" s="200"/>
      <c r="P224" s="200"/>
      <c r="Q224" s="200"/>
    </row>
    <row r="225" spans="2:17">
      <c r="B225" s="200"/>
      <c r="C225" s="200"/>
      <c r="D225" s="200"/>
      <c r="E225" s="200"/>
      <c r="F225" s="200"/>
      <c r="G225" s="200"/>
      <c r="H225" s="200"/>
      <c r="I225" s="200"/>
      <c r="J225" s="200"/>
      <c r="K225" s="200"/>
      <c r="L225" s="200"/>
      <c r="M225" s="200"/>
      <c r="N225" s="200"/>
      <c r="O225" s="200"/>
      <c r="P225" s="200"/>
      <c r="Q225" s="200"/>
    </row>
    <row r="226" spans="2:17">
      <c r="B226" s="200"/>
      <c r="C226" s="200"/>
      <c r="D226" s="200"/>
      <c r="E226" s="200"/>
      <c r="F226" s="200"/>
      <c r="G226" s="200"/>
      <c r="H226" s="200"/>
      <c r="I226" s="200"/>
      <c r="J226" s="200"/>
      <c r="K226" s="200"/>
      <c r="L226" s="200"/>
      <c r="M226" s="200"/>
      <c r="N226" s="200"/>
      <c r="O226" s="200"/>
      <c r="P226" s="200"/>
      <c r="Q226" s="200"/>
    </row>
    <row r="227" spans="2:17">
      <c r="B227" s="200"/>
      <c r="C227" s="200"/>
      <c r="D227" s="200"/>
      <c r="E227" s="200"/>
      <c r="F227" s="200"/>
      <c r="G227" s="200"/>
      <c r="H227" s="200"/>
      <c r="I227" s="200"/>
      <c r="J227" s="200"/>
      <c r="K227" s="200"/>
      <c r="L227" s="200"/>
      <c r="M227" s="200"/>
      <c r="N227" s="200"/>
      <c r="O227" s="200"/>
      <c r="P227" s="200"/>
      <c r="Q227" s="200"/>
    </row>
    <row r="228" spans="2:17">
      <c r="B228" s="200"/>
      <c r="C228" s="200"/>
      <c r="D228" s="200"/>
      <c r="E228" s="200"/>
      <c r="F228" s="200"/>
      <c r="G228" s="200"/>
      <c r="H228" s="200"/>
      <c r="I228" s="200"/>
      <c r="J228" s="200"/>
      <c r="K228" s="200"/>
      <c r="L228" s="200"/>
      <c r="M228" s="200"/>
      <c r="N228" s="200"/>
      <c r="O228" s="200"/>
      <c r="P228" s="200"/>
      <c r="Q228" s="200"/>
    </row>
    <row r="229" spans="2:17">
      <c r="B229" s="200"/>
      <c r="C229" s="200"/>
      <c r="D229" s="200"/>
      <c r="E229" s="200"/>
      <c r="F229" s="200"/>
      <c r="G229" s="200"/>
      <c r="H229" s="200"/>
      <c r="I229" s="200"/>
      <c r="J229" s="200"/>
      <c r="K229" s="200"/>
      <c r="L229" s="200"/>
      <c r="M229" s="200"/>
      <c r="N229" s="200"/>
      <c r="O229" s="200"/>
      <c r="P229" s="200"/>
      <c r="Q229" s="200"/>
    </row>
    <row r="230" spans="2:17">
      <c r="B230" s="200"/>
      <c r="C230" s="200"/>
      <c r="D230" s="200"/>
      <c r="E230" s="200"/>
      <c r="F230" s="200"/>
      <c r="G230" s="200"/>
      <c r="H230" s="200"/>
      <c r="I230" s="200"/>
      <c r="J230" s="200"/>
      <c r="K230" s="200"/>
      <c r="L230" s="200"/>
      <c r="M230" s="200"/>
      <c r="N230" s="200"/>
      <c r="O230" s="200"/>
      <c r="P230" s="200"/>
      <c r="Q230" s="200"/>
    </row>
    <row r="231" spans="2:17">
      <c r="B231" s="200"/>
      <c r="C231" s="200"/>
      <c r="D231" s="200"/>
      <c r="E231" s="200"/>
      <c r="F231" s="200"/>
      <c r="G231" s="200"/>
      <c r="H231" s="200"/>
      <c r="I231" s="200"/>
      <c r="J231" s="200"/>
      <c r="K231" s="200"/>
      <c r="L231" s="200"/>
      <c r="M231" s="200"/>
      <c r="N231" s="200"/>
      <c r="O231" s="200"/>
      <c r="P231" s="200"/>
      <c r="Q231" s="200"/>
    </row>
    <row r="232" spans="2:17">
      <c r="B232" s="200"/>
      <c r="C232" s="200"/>
      <c r="D232" s="200"/>
      <c r="E232" s="200"/>
      <c r="F232" s="200"/>
      <c r="G232" s="200"/>
      <c r="H232" s="200"/>
      <c r="I232" s="200"/>
      <c r="J232" s="200"/>
      <c r="K232" s="200"/>
      <c r="L232" s="200"/>
      <c r="M232" s="200"/>
      <c r="N232" s="200"/>
      <c r="O232" s="200"/>
      <c r="P232" s="200"/>
      <c r="Q232" s="200"/>
    </row>
    <row r="233" spans="2:17">
      <c r="B233" s="200"/>
      <c r="C233" s="200"/>
      <c r="D233" s="200"/>
      <c r="E233" s="200"/>
      <c r="F233" s="200"/>
      <c r="G233" s="200"/>
      <c r="H233" s="200"/>
      <c r="I233" s="200"/>
      <c r="J233" s="200"/>
      <c r="K233" s="200"/>
      <c r="L233" s="200"/>
      <c r="M233" s="200"/>
      <c r="N233" s="200"/>
      <c r="O233" s="200"/>
      <c r="P233" s="200"/>
      <c r="Q233" s="200"/>
    </row>
    <row r="234" spans="2:17">
      <c r="B234" s="200"/>
      <c r="C234" s="200"/>
      <c r="D234" s="200"/>
      <c r="E234" s="200"/>
      <c r="F234" s="200"/>
      <c r="G234" s="200"/>
      <c r="H234" s="200"/>
      <c r="I234" s="200"/>
      <c r="J234" s="200"/>
      <c r="K234" s="200"/>
      <c r="L234" s="200"/>
      <c r="M234" s="200"/>
      <c r="N234" s="200"/>
      <c r="O234" s="200"/>
      <c r="P234" s="200"/>
      <c r="Q234" s="200"/>
    </row>
    <row r="235" spans="2:17">
      <c r="B235" s="200"/>
      <c r="C235" s="200"/>
      <c r="D235" s="200"/>
      <c r="E235" s="200"/>
      <c r="F235" s="200"/>
      <c r="G235" s="200"/>
      <c r="H235" s="200"/>
      <c r="I235" s="200"/>
      <c r="J235" s="200"/>
      <c r="K235" s="200"/>
      <c r="L235" s="200"/>
      <c r="M235" s="200"/>
      <c r="N235" s="200"/>
      <c r="O235" s="200"/>
      <c r="P235" s="200"/>
      <c r="Q235" s="200"/>
    </row>
    <row r="236" spans="2:17">
      <c r="B236" s="200"/>
      <c r="C236" s="200"/>
      <c r="D236" s="200"/>
      <c r="E236" s="200"/>
      <c r="F236" s="200"/>
      <c r="G236" s="200"/>
      <c r="H236" s="200"/>
      <c r="I236" s="200"/>
      <c r="J236" s="200"/>
      <c r="K236" s="200"/>
      <c r="L236" s="200"/>
      <c r="M236" s="200"/>
      <c r="N236" s="200"/>
      <c r="O236" s="200"/>
      <c r="P236" s="200"/>
      <c r="Q236" s="200"/>
    </row>
    <row r="237" spans="2:17">
      <c r="B237" s="200"/>
      <c r="C237" s="200"/>
      <c r="D237" s="200"/>
      <c r="E237" s="200"/>
      <c r="F237" s="200"/>
      <c r="G237" s="200"/>
      <c r="H237" s="200"/>
      <c r="I237" s="200"/>
      <c r="J237" s="200"/>
      <c r="K237" s="200"/>
      <c r="L237" s="200"/>
      <c r="M237" s="200"/>
      <c r="N237" s="200"/>
      <c r="O237" s="200"/>
      <c r="P237" s="200"/>
      <c r="Q237" s="200"/>
    </row>
    <row r="238" spans="2:17">
      <c r="B238" s="200"/>
      <c r="C238" s="200"/>
      <c r="D238" s="200"/>
      <c r="E238" s="200"/>
      <c r="F238" s="200"/>
      <c r="G238" s="200"/>
      <c r="H238" s="200"/>
      <c r="I238" s="200"/>
      <c r="J238" s="200"/>
      <c r="K238" s="200"/>
      <c r="L238" s="200"/>
      <c r="M238" s="200"/>
      <c r="N238" s="200"/>
      <c r="O238" s="200"/>
      <c r="P238" s="200"/>
      <c r="Q238" s="200"/>
    </row>
    <row r="239" spans="2:17">
      <c r="B239" s="200"/>
      <c r="C239" s="200"/>
      <c r="D239" s="200"/>
      <c r="E239" s="200"/>
      <c r="F239" s="200"/>
      <c r="G239" s="200"/>
      <c r="H239" s="200"/>
      <c r="I239" s="200"/>
      <c r="J239" s="200"/>
      <c r="K239" s="200"/>
      <c r="L239" s="200"/>
      <c r="M239" s="200"/>
      <c r="N239" s="200"/>
      <c r="O239" s="200"/>
      <c r="P239" s="200"/>
      <c r="Q239" s="200"/>
    </row>
    <row r="240" spans="2:17">
      <c r="B240" s="200"/>
      <c r="C240" s="200"/>
      <c r="D240" s="200"/>
      <c r="E240" s="200"/>
      <c r="F240" s="200"/>
      <c r="G240" s="200"/>
      <c r="H240" s="200"/>
      <c r="I240" s="200"/>
      <c r="J240" s="200"/>
      <c r="K240" s="200"/>
      <c r="L240" s="200"/>
      <c r="M240" s="200"/>
      <c r="N240" s="200"/>
      <c r="O240" s="200"/>
      <c r="P240" s="200"/>
      <c r="Q240" s="200"/>
    </row>
    <row r="241" spans="2:17">
      <c r="B241" s="200"/>
      <c r="C241" s="200"/>
      <c r="D241" s="200"/>
      <c r="E241" s="200"/>
      <c r="F241" s="200"/>
      <c r="G241" s="200"/>
      <c r="H241" s="200"/>
      <c r="I241" s="200"/>
      <c r="J241" s="200"/>
      <c r="K241" s="200"/>
      <c r="L241" s="200"/>
      <c r="M241" s="200"/>
      <c r="N241" s="200"/>
      <c r="O241" s="200"/>
      <c r="P241" s="200"/>
      <c r="Q241" s="200"/>
    </row>
    <row r="242" spans="2:17">
      <c r="B242" s="200"/>
      <c r="C242" s="200"/>
      <c r="D242" s="200"/>
      <c r="E242" s="200"/>
      <c r="F242" s="200"/>
      <c r="G242" s="200"/>
      <c r="H242" s="200"/>
      <c r="I242" s="200"/>
      <c r="J242" s="200"/>
      <c r="K242" s="200"/>
      <c r="L242" s="200"/>
      <c r="M242" s="200"/>
      <c r="N242" s="200"/>
      <c r="O242" s="200"/>
      <c r="P242" s="200"/>
      <c r="Q242" s="200"/>
    </row>
    <row r="243" spans="2:17">
      <c r="B243" s="200"/>
      <c r="C243" s="200"/>
      <c r="D243" s="200"/>
      <c r="E243" s="200"/>
      <c r="F243" s="200"/>
      <c r="G243" s="200"/>
      <c r="H243" s="200"/>
      <c r="I243" s="200"/>
      <c r="J243" s="200"/>
      <c r="K243" s="200"/>
      <c r="L243" s="200"/>
      <c r="M243" s="200"/>
      <c r="N243" s="200"/>
      <c r="O243" s="200"/>
      <c r="P243" s="200"/>
      <c r="Q243" s="200"/>
    </row>
    <row r="244" spans="2:17">
      <c r="B244" s="200"/>
      <c r="C244" s="200"/>
      <c r="D244" s="200"/>
      <c r="E244" s="200"/>
      <c r="F244" s="200"/>
      <c r="G244" s="200"/>
      <c r="H244" s="200"/>
      <c r="I244" s="200"/>
      <c r="J244" s="200"/>
      <c r="K244" s="200"/>
      <c r="L244" s="200"/>
      <c r="M244" s="200"/>
      <c r="N244" s="200"/>
      <c r="O244" s="200"/>
      <c r="P244" s="200"/>
      <c r="Q244" s="200"/>
    </row>
    <row r="245" spans="2:17">
      <c r="B245" s="200"/>
      <c r="C245" s="200"/>
      <c r="D245" s="200"/>
      <c r="E245" s="200"/>
      <c r="F245" s="200"/>
      <c r="G245" s="200"/>
      <c r="H245" s="200"/>
      <c r="I245" s="200"/>
      <c r="J245" s="200"/>
      <c r="K245" s="200"/>
      <c r="L245" s="200"/>
      <c r="M245" s="200"/>
      <c r="N245" s="200"/>
      <c r="O245" s="200"/>
      <c r="P245" s="200"/>
      <c r="Q245" s="200"/>
    </row>
    <row r="246" spans="2:17">
      <c r="B246" s="200"/>
      <c r="C246" s="200"/>
      <c r="D246" s="200"/>
      <c r="E246" s="200"/>
      <c r="F246" s="200"/>
      <c r="G246" s="200"/>
      <c r="H246" s="200"/>
      <c r="I246" s="200"/>
      <c r="J246" s="200"/>
      <c r="K246" s="200"/>
      <c r="L246" s="200"/>
      <c r="M246" s="200"/>
      <c r="N246" s="200"/>
      <c r="O246" s="200"/>
      <c r="P246" s="200"/>
      <c r="Q246" s="200"/>
    </row>
    <row r="247" spans="2:17">
      <c r="B247" s="200"/>
      <c r="C247" s="200"/>
      <c r="D247" s="200"/>
      <c r="E247" s="200"/>
      <c r="F247" s="200"/>
      <c r="G247" s="200"/>
      <c r="H247" s="200"/>
      <c r="I247" s="200"/>
      <c r="J247" s="200"/>
      <c r="K247" s="200"/>
      <c r="L247" s="200"/>
      <c r="M247" s="200"/>
      <c r="N247" s="200"/>
      <c r="O247" s="200"/>
      <c r="P247" s="200"/>
      <c r="Q247" s="200"/>
    </row>
    <row r="248" spans="2:17">
      <c r="B248" s="200"/>
      <c r="C248" s="200"/>
      <c r="D248" s="200"/>
      <c r="E248" s="200"/>
      <c r="F248" s="200"/>
      <c r="G248" s="200"/>
      <c r="H248" s="200"/>
      <c r="I248" s="200"/>
      <c r="J248" s="200"/>
      <c r="K248" s="200"/>
      <c r="L248" s="200"/>
      <c r="M248" s="200"/>
      <c r="N248" s="200"/>
      <c r="O248" s="200"/>
      <c r="P248" s="200"/>
      <c r="Q248" s="200"/>
    </row>
    <row r="249" spans="2:17">
      <c r="B249" s="200"/>
      <c r="C249" s="200"/>
      <c r="D249" s="200"/>
      <c r="E249" s="200"/>
      <c r="F249" s="200"/>
      <c r="G249" s="200"/>
      <c r="H249" s="200"/>
      <c r="I249" s="200"/>
      <c r="J249" s="200"/>
      <c r="K249" s="200"/>
      <c r="L249" s="200"/>
      <c r="M249" s="200"/>
      <c r="N249" s="200"/>
      <c r="O249" s="200"/>
      <c r="P249" s="200"/>
      <c r="Q249" s="200"/>
    </row>
    <row r="250" spans="2:17">
      <c r="B250" s="200"/>
      <c r="C250" s="200"/>
      <c r="D250" s="200"/>
      <c r="E250" s="200"/>
      <c r="F250" s="200"/>
      <c r="G250" s="200"/>
      <c r="H250" s="200"/>
      <c r="I250" s="200"/>
      <c r="J250" s="200"/>
      <c r="K250" s="200"/>
      <c r="L250" s="200"/>
      <c r="M250" s="200"/>
      <c r="N250" s="200"/>
      <c r="O250" s="200"/>
      <c r="P250" s="200"/>
      <c r="Q250" s="200"/>
    </row>
    <row r="251" spans="2:17">
      <c r="B251" s="200"/>
      <c r="C251" s="200"/>
      <c r="D251" s="200"/>
      <c r="E251" s="200"/>
      <c r="F251" s="200"/>
      <c r="G251" s="200"/>
      <c r="H251" s="200"/>
      <c r="I251" s="200"/>
      <c r="J251" s="200"/>
      <c r="K251" s="200"/>
      <c r="L251" s="200"/>
      <c r="M251" s="200"/>
      <c r="N251" s="200"/>
      <c r="O251" s="200"/>
      <c r="P251" s="200"/>
      <c r="Q251" s="200"/>
    </row>
    <row r="252" spans="2:17">
      <c r="B252" s="200"/>
      <c r="C252" s="200"/>
      <c r="D252" s="200"/>
      <c r="E252" s="200"/>
      <c r="F252" s="200"/>
      <c r="G252" s="200"/>
      <c r="H252" s="200"/>
      <c r="I252" s="200"/>
      <c r="J252" s="200"/>
      <c r="K252" s="200"/>
      <c r="L252" s="200"/>
      <c r="M252" s="200"/>
      <c r="N252" s="200"/>
      <c r="O252" s="200"/>
      <c r="P252" s="200"/>
      <c r="Q252" s="200"/>
    </row>
    <row r="253" spans="2:17">
      <c r="B253" s="200"/>
      <c r="C253" s="200"/>
      <c r="D253" s="200"/>
      <c r="E253" s="200"/>
      <c r="F253" s="200"/>
      <c r="G253" s="200"/>
      <c r="H253" s="200"/>
      <c r="I253" s="200"/>
      <c r="J253" s="200"/>
      <c r="K253" s="200"/>
      <c r="L253" s="200"/>
      <c r="M253" s="200"/>
      <c r="N253" s="200"/>
      <c r="O253" s="200"/>
      <c r="P253" s="200"/>
      <c r="Q253" s="200"/>
    </row>
    <row r="254" spans="2:17">
      <c r="B254" s="200"/>
      <c r="C254" s="200"/>
      <c r="D254" s="200"/>
      <c r="E254" s="200"/>
      <c r="F254" s="200"/>
      <c r="G254" s="200"/>
      <c r="H254" s="200"/>
      <c r="I254" s="200"/>
      <c r="J254" s="200"/>
      <c r="K254" s="200"/>
      <c r="L254" s="200"/>
      <c r="M254" s="200"/>
      <c r="N254" s="200"/>
      <c r="O254" s="200"/>
      <c r="P254" s="200"/>
      <c r="Q254" s="200"/>
    </row>
    <row r="255" spans="2:17">
      <c r="B255" s="200"/>
      <c r="C255" s="200"/>
      <c r="D255" s="200"/>
      <c r="E255" s="200"/>
      <c r="F255" s="200"/>
      <c r="G255" s="200"/>
      <c r="H255" s="200"/>
      <c r="I255" s="200"/>
      <c r="J255" s="200"/>
      <c r="K255" s="200"/>
      <c r="L255" s="200"/>
      <c r="M255" s="200"/>
      <c r="N255" s="200"/>
      <c r="O255" s="200"/>
      <c r="P255" s="200"/>
      <c r="Q255" s="200"/>
    </row>
    <row r="256" spans="2:17">
      <c r="B256" s="200"/>
      <c r="C256" s="200"/>
      <c r="D256" s="200"/>
      <c r="E256" s="200"/>
      <c r="F256" s="200"/>
      <c r="G256" s="200"/>
      <c r="H256" s="200"/>
      <c r="I256" s="200"/>
      <c r="J256" s="200"/>
      <c r="K256" s="200"/>
      <c r="L256" s="200"/>
      <c r="M256" s="200"/>
      <c r="N256" s="200"/>
      <c r="O256" s="200"/>
      <c r="P256" s="200"/>
      <c r="Q256" s="200"/>
    </row>
    <row r="257" spans="2:17">
      <c r="B257" s="200"/>
      <c r="C257" s="200"/>
      <c r="D257" s="200"/>
      <c r="E257" s="200"/>
      <c r="F257" s="200"/>
      <c r="G257" s="200"/>
      <c r="H257" s="200"/>
      <c r="I257" s="200"/>
      <c r="J257" s="200"/>
      <c r="K257" s="200"/>
      <c r="L257" s="200"/>
      <c r="M257" s="200"/>
      <c r="N257" s="200"/>
      <c r="O257" s="200"/>
      <c r="P257" s="200"/>
      <c r="Q257" s="200"/>
    </row>
    <row r="258" spans="2:17">
      <c r="B258" s="200"/>
      <c r="C258" s="200"/>
      <c r="D258" s="200"/>
      <c r="E258" s="200"/>
      <c r="F258" s="200"/>
      <c r="G258" s="200"/>
      <c r="H258" s="200"/>
      <c r="I258" s="200"/>
      <c r="J258" s="200"/>
      <c r="K258" s="200"/>
      <c r="L258" s="200"/>
      <c r="M258" s="200"/>
      <c r="N258" s="200"/>
      <c r="O258" s="200"/>
      <c r="P258" s="200"/>
      <c r="Q258" s="200"/>
    </row>
    <row r="259" spans="2:17">
      <c r="B259" s="200"/>
      <c r="C259" s="200"/>
      <c r="D259" s="200"/>
      <c r="E259" s="200"/>
      <c r="F259" s="200"/>
      <c r="G259" s="200"/>
      <c r="H259" s="200"/>
      <c r="I259" s="200"/>
      <c r="J259" s="200"/>
      <c r="K259" s="200"/>
      <c r="L259" s="200"/>
      <c r="M259" s="200"/>
      <c r="N259" s="200"/>
      <c r="O259" s="200"/>
      <c r="P259" s="200"/>
      <c r="Q259" s="200"/>
    </row>
    <row r="260" spans="2:17">
      <c r="B260" s="200"/>
      <c r="C260" s="200"/>
      <c r="D260" s="200"/>
      <c r="E260" s="200"/>
      <c r="F260" s="200"/>
      <c r="G260" s="200"/>
      <c r="H260" s="200"/>
      <c r="I260" s="200"/>
      <c r="J260" s="200"/>
      <c r="K260" s="200"/>
      <c r="L260" s="200"/>
      <c r="M260" s="200"/>
      <c r="N260" s="200"/>
      <c r="O260" s="200"/>
      <c r="P260" s="200"/>
      <c r="Q260" s="200"/>
    </row>
    <row r="261" spans="2:17">
      <c r="B261" s="200"/>
      <c r="C261" s="200"/>
      <c r="D261" s="200"/>
      <c r="E261" s="200"/>
      <c r="F261" s="200"/>
      <c r="G261" s="200"/>
      <c r="H261" s="200"/>
      <c r="I261" s="200"/>
      <c r="J261" s="200"/>
      <c r="K261" s="200"/>
      <c r="L261" s="200"/>
      <c r="M261" s="200"/>
      <c r="N261" s="200"/>
      <c r="O261" s="200"/>
      <c r="P261" s="200"/>
      <c r="Q261" s="200"/>
    </row>
    <row r="262" spans="2:17">
      <c r="B262" s="200"/>
      <c r="C262" s="200"/>
      <c r="D262" s="200"/>
      <c r="E262" s="200"/>
      <c r="F262" s="200"/>
      <c r="G262" s="200"/>
      <c r="H262" s="200"/>
      <c r="I262" s="200"/>
      <c r="J262" s="200"/>
      <c r="K262" s="200"/>
      <c r="L262" s="200"/>
      <c r="M262" s="200"/>
      <c r="N262" s="200"/>
      <c r="O262" s="200"/>
      <c r="P262" s="200"/>
      <c r="Q262" s="200"/>
    </row>
    <row r="263" spans="2:17">
      <c r="B263" s="200"/>
      <c r="C263" s="200"/>
      <c r="D263" s="200"/>
      <c r="E263" s="200"/>
      <c r="F263" s="200"/>
      <c r="G263" s="200"/>
      <c r="H263" s="200"/>
      <c r="I263" s="200"/>
      <c r="J263" s="200"/>
      <c r="K263" s="200"/>
      <c r="L263" s="200"/>
      <c r="M263" s="200"/>
      <c r="N263" s="200"/>
      <c r="O263" s="200"/>
      <c r="P263" s="200"/>
      <c r="Q263" s="200"/>
    </row>
    <row r="264" spans="2:17">
      <c r="B264" s="200"/>
      <c r="C264" s="200"/>
      <c r="D264" s="200"/>
      <c r="E264" s="200"/>
      <c r="F264" s="200"/>
      <c r="G264" s="200"/>
      <c r="H264" s="200"/>
      <c r="I264" s="200"/>
      <c r="J264" s="200"/>
      <c r="K264" s="200"/>
      <c r="L264" s="200"/>
      <c r="M264" s="200"/>
      <c r="N264" s="200"/>
      <c r="O264" s="200"/>
      <c r="P264" s="200"/>
      <c r="Q264" s="200"/>
    </row>
    <row r="265" spans="2:17">
      <c r="B265" s="200"/>
      <c r="C265" s="200"/>
      <c r="D265" s="200"/>
      <c r="E265" s="200"/>
      <c r="F265" s="200"/>
      <c r="G265" s="200"/>
      <c r="H265" s="200"/>
      <c r="I265" s="200"/>
      <c r="J265" s="200"/>
      <c r="K265" s="200"/>
      <c r="L265" s="200"/>
      <c r="M265" s="200"/>
      <c r="N265" s="200"/>
      <c r="O265" s="200"/>
      <c r="P265" s="200"/>
      <c r="Q265" s="200"/>
    </row>
    <row r="266" spans="2:17">
      <c r="B266" s="200"/>
      <c r="C266" s="200"/>
      <c r="D266" s="200"/>
      <c r="E266" s="200"/>
      <c r="F266" s="200"/>
      <c r="G266" s="200"/>
      <c r="H266" s="200"/>
      <c r="I266" s="200"/>
      <c r="J266" s="200"/>
      <c r="K266" s="200"/>
      <c r="L266" s="200"/>
      <c r="M266" s="200"/>
      <c r="N266" s="200"/>
      <c r="O266" s="200"/>
      <c r="P266" s="200"/>
      <c r="Q266" s="200"/>
    </row>
    <row r="267" spans="2:17">
      <c r="B267" s="200"/>
      <c r="C267" s="200"/>
      <c r="D267" s="200"/>
      <c r="E267" s="200"/>
      <c r="F267" s="200"/>
      <c r="G267" s="200"/>
      <c r="H267" s="200"/>
      <c r="I267" s="200"/>
      <c r="J267" s="200"/>
      <c r="K267" s="200"/>
      <c r="L267" s="200"/>
      <c r="M267" s="200"/>
      <c r="N267" s="200"/>
      <c r="O267" s="200"/>
      <c r="P267" s="200"/>
      <c r="Q267" s="200"/>
    </row>
    <row r="268" spans="2:17">
      <c r="B268" s="200"/>
      <c r="C268" s="200"/>
      <c r="D268" s="200"/>
      <c r="E268" s="200"/>
      <c r="F268" s="200"/>
      <c r="G268" s="200"/>
      <c r="H268" s="200"/>
      <c r="I268" s="200"/>
      <c r="J268" s="200"/>
      <c r="K268" s="200"/>
      <c r="L268" s="200"/>
      <c r="M268" s="200"/>
      <c r="N268" s="200"/>
      <c r="O268" s="200"/>
      <c r="P268" s="200"/>
      <c r="Q268" s="200"/>
    </row>
    <row r="269" spans="2:17">
      <c r="B269" s="200"/>
      <c r="C269" s="200"/>
      <c r="D269" s="200"/>
      <c r="E269" s="200"/>
      <c r="F269" s="200"/>
      <c r="G269" s="200"/>
      <c r="H269" s="200"/>
      <c r="I269" s="200"/>
      <c r="J269" s="200"/>
      <c r="K269" s="200"/>
      <c r="L269" s="200"/>
      <c r="M269" s="200"/>
      <c r="N269" s="200"/>
      <c r="O269" s="200"/>
      <c r="P269" s="200"/>
      <c r="Q269" s="200"/>
    </row>
    <row r="270" spans="2:17">
      <c r="B270" s="200"/>
      <c r="C270" s="200"/>
      <c r="D270" s="200"/>
      <c r="E270" s="200"/>
      <c r="F270" s="200"/>
      <c r="G270" s="200"/>
      <c r="H270" s="200"/>
      <c r="I270" s="200"/>
      <c r="J270" s="200"/>
      <c r="K270" s="200"/>
      <c r="L270" s="200"/>
      <c r="M270" s="200"/>
      <c r="N270" s="200"/>
      <c r="O270" s="200"/>
      <c r="P270" s="200"/>
      <c r="Q270" s="200"/>
    </row>
    <row r="271" spans="2:17">
      <c r="B271" s="200"/>
      <c r="C271" s="200"/>
      <c r="D271" s="200"/>
      <c r="E271" s="200"/>
      <c r="F271" s="200"/>
      <c r="G271" s="200"/>
      <c r="H271" s="200"/>
      <c r="I271" s="200"/>
      <c r="J271" s="200"/>
      <c r="K271" s="200"/>
      <c r="L271" s="200"/>
      <c r="M271" s="200"/>
      <c r="N271" s="200"/>
      <c r="O271" s="200"/>
      <c r="P271" s="200"/>
      <c r="Q271" s="200"/>
    </row>
    <row r="272" spans="2:17">
      <c r="B272" s="200"/>
      <c r="C272" s="200"/>
      <c r="D272" s="200"/>
      <c r="E272" s="200"/>
      <c r="F272" s="200"/>
      <c r="G272" s="200"/>
      <c r="H272" s="200"/>
      <c r="I272" s="200"/>
      <c r="J272" s="200"/>
      <c r="K272" s="200"/>
      <c r="L272" s="200"/>
      <c r="M272" s="200"/>
      <c r="N272" s="200"/>
      <c r="O272" s="200"/>
      <c r="P272" s="200"/>
      <c r="Q272" s="200"/>
    </row>
    <row r="273" spans="2:17">
      <c r="B273" s="200"/>
      <c r="C273" s="200"/>
      <c r="D273" s="200"/>
      <c r="E273" s="200"/>
      <c r="F273" s="200"/>
      <c r="G273" s="200"/>
      <c r="H273" s="200"/>
      <c r="I273" s="200"/>
      <c r="J273" s="200"/>
      <c r="K273" s="200"/>
      <c r="L273" s="200"/>
      <c r="M273" s="200"/>
      <c r="N273" s="200"/>
      <c r="O273" s="200"/>
      <c r="P273" s="200"/>
      <c r="Q273" s="200"/>
    </row>
    <row r="274" spans="2:17">
      <c r="B274" s="200"/>
      <c r="C274" s="200"/>
      <c r="D274" s="200"/>
      <c r="E274" s="200"/>
      <c r="F274" s="200"/>
      <c r="G274" s="200"/>
      <c r="H274" s="200"/>
      <c r="I274" s="200"/>
      <c r="J274" s="200"/>
      <c r="K274" s="200"/>
      <c r="L274" s="200"/>
      <c r="M274" s="200"/>
      <c r="N274" s="200"/>
      <c r="O274" s="200"/>
      <c r="P274" s="200"/>
      <c r="Q274" s="200"/>
    </row>
    <row r="275" spans="2:17">
      <c r="B275" s="200"/>
      <c r="C275" s="200"/>
      <c r="D275" s="200"/>
      <c r="E275" s="200"/>
      <c r="F275" s="200"/>
      <c r="G275" s="200"/>
      <c r="H275" s="200"/>
      <c r="I275" s="200"/>
      <c r="J275" s="200"/>
      <c r="K275" s="200"/>
      <c r="L275" s="200"/>
      <c r="M275" s="200"/>
      <c r="N275" s="200"/>
      <c r="O275" s="200"/>
      <c r="P275" s="200"/>
      <c r="Q275" s="200"/>
    </row>
    <row r="276" spans="2:17">
      <c r="B276" s="200"/>
      <c r="C276" s="200"/>
      <c r="D276" s="200"/>
      <c r="E276" s="200"/>
      <c r="F276" s="200"/>
      <c r="G276" s="200"/>
      <c r="H276" s="200"/>
      <c r="I276" s="200"/>
      <c r="J276" s="200"/>
      <c r="K276" s="200"/>
      <c r="L276" s="200"/>
      <c r="M276" s="200"/>
      <c r="N276" s="200"/>
      <c r="O276" s="200"/>
      <c r="P276" s="200"/>
      <c r="Q276" s="200"/>
    </row>
    <row r="277" spans="2:17">
      <c r="B277" s="200"/>
      <c r="C277" s="200"/>
      <c r="D277" s="200"/>
      <c r="E277" s="200"/>
      <c r="F277" s="200"/>
      <c r="G277" s="200"/>
      <c r="H277" s="200"/>
      <c r="I277" s="200"/>
      <c r="J277" s="200"/>
      <c r="K277" s="200"/>
      <c r="L277" s="200"/>
      <c r="M277" s="200"/>
      <c r="N277" s="200"/>
      <c r="O277" s="200"/>
      <c r="P277" s="200"/>
      <c r="Q277" s="200"/>
    </row>
    <row r="278" spans="2:17">
      <c r="B278" s="200"/>
      <c r="C278" s="200"/>
      <c r="D278" s="200"/>
      <c r="E278" s="200"/>
      <c r="F278" s="200"/>
      <c r="G278" s="200"/>
      <c r="H278" s="200"/>
      <c r="I278" s="200"/>
      <c r="J278" s="200"/>
      <c r="K278" s="200"/>
      <c r="L278" s="200"/>
      <c r="M278" s="200"/>
      <c r="N278" s="200"/>
      <c r="O278" s="200"/>
      <c r="P278" s="200"/>
      <c r="Q278" s="200"/>
    </row>
    <row r="279" spans="2:17">
      <c r="B279" s="200"/>
      <c r="C279" s="200"/>
      <c r="D279" s="200"/>
      <c r="E279" s="200"/>
      <c r="F279" s="200"/>
      <c r="G279" s="200"/>
      <c r="H279" s="200"/>
      <c r="I279" s="200"/>
      <c r="J279" s="200"/>
      <c r="K279" s="200"/>
      <c r="L279" s="200"/>
      <c r="M279" s="200"/>
      <c r="N279" s="200"/>
      <c r="O279" s="200"/>
      <c r="P279" s="200"/>
      <c r="Q279" s="200"/>
    </row>
    <row r="280" spans="2:17">
      <c r="B280" s="200"/>
      <c r="C280" s="200"/>
      <c r="D280" s="200"/>
      <c r="E280" s="200"/>
      <c r="F280" s="200"/>
      <c r="G280" s="200"/>
      <c r="H280" s="200"/>
      <c r="I280" s="200"/>
      <c r="J280" s="200"/>
      <c r="K280" s="200"/>
      <c r="L280" s="200"/>
      <c r="M280" s="200"/>
      <c r="N280" s="200"/>
      <c r="O280" s="200"/>
      <c r="P280" s="200"/>
      <c r="Q280" s="200"/>
    </row>
    <row r="281" spans="2:17">
      <c r="B281" s="200"/>
      <c r="C281" s="200"/>
      <c r="D281" s="200"/>
      <c r="E281" s="200"/>
      <c r="F281" s="200"/>
      <c r="G281" s="200"/>
      <c r="H281" s="200"/>
      <c r="I281" s="200"/>
      <c r="J281" s="200"/>
      <c r="K281" s="200"/>
      <c r="L281" s="200"/>
      <c r="M281" s="200"/>
      <c r="N281" s="200"/>
      <c r="O281" s="200"/>
      <c r="P281" s="200"/>
      <c r="Q281" s="200"/>
    </row>
    <row r="282" spans="2:17">
      <c r="B282" s="200"/>
      <c r="C282" s="200"/>
      <c r="D282" s="200"/>
      <c r="E282" s="200"/>
      <c r="F282" s="200"/>
      <c r="G282" s="200"/>
      <c r="H282" s="200"/>
      <c r="I282" s="200"/>
      <c r="J282" s="200"/>
      <c r="K282" s="200"/>
      <c r="L282" s="200"/>
      <c r="M282" s="200"/>
      <c r="N282" s="200"/>
      <c r="O282" s="200"/>
      <c r="P282" s="200"/>
      <c r="Q282" s="200"/>
    </row>
    <row r="283" spans="2:17">
      <c r="B283" s="200"/>
      <c r="C283" s="200"/>
      <c r="D283" s="200"/>
      <c r="E283" s="200"/>
      <c r="F283" s="200"/>
      <c r="G283" s="200"/>
      <c r="H283" s="200"/>
      <c r="I283" s="200"/>
      <c r="J283" s="200"/>
      <c r="K283" s="200"/>
      <c r="L283" s="200"/>
      <c r="M283" s="200"/>
      <c r="N283" s="200"/>
      <c r="O283" s="200"/>
      <c r="P283" s="200"/>
      <c r="Q283" s="200"/>
    </row>
    <row r="284" spans="2:17">
      <c r="B284" s="200"/>
      <c r="C284" s="200"/>
      <c r="D284" s="200"/>
      <c r="E284" s="200"/>
      <c r="F284" s="200"/>
      <c r="G284" s="200"/>
      <c r="H284" s="200"/>
      <c r="I284" s="200"/>
      <c r="J284" s="200"/>
      <c r="K284" s="200"/>
      <c r="L284" s="200"/>
      <c r="M284" s="200"/>
      <c r="N284" s="200"/>
      <c r="O284" s="200"/>
      <c r="P284" s="200"/>
      <c r="Q284" s="200"/>
    </row>
    <row r="285" spans="2:17">
      <c r="B285" s="200"/>
      <c r="C285" s="200"/>
      <c r="D285" s="200"/>
      <c r="E285" s="200"/>
      <c r="F285" s="200"/>
      <c r="G285" s="200"/>
      <c r="H285" s="200"/>
      <c r="I285" s="200"/>
      <c r="J285" s="200"/>
      <c r="K285" s="200"/>
      <c r="L285" s="200"/>
      <c r="M285" s="200"/>
      <c r="N285" s="200"/>
      <c r="O285" s="200"/>
      <c r="P285" s="200"/>
      <c r="Q285" s="200"/>
    </row>
    <row r="286" spans="2:17">
      <c r="B286" s="200"/>
      <c r="C286" s="200"/>
      <c r="D286" s="200"/>
      <c r="E286" s="200"/>
      <c r="F286" s="200"/>
      <c r="G286" s="200"/>
      <c r="H286" s="200"/>
      <c r="I286" s="200"/>
      <c r="J286" s="200"/>
      <c r="K286" s="200"/>
      <c r="L286" s="200"/>
      <c r="M286" s="200"/>
      <c r="N286" s="200"/>
      <c r="O286" s="200"/>
      <c r="P286" s="200"/>
      <c r="Q286" s="200"/>
    </row>
    <row r="287" spans="2:17">
      <c r="B287" s="200"/>
      <c r="C287" s="200"/>
      <c r="D287" s="200"/>
      <c r="E287" s="200"/>
      <c r="F287" s="200"/>
      <c r="G287" s="200"/>
      <c r="H287" s="200"/>
      <c r="I287" s="200"/>
      <c r="J287" s="200"/>
      <c r="K287" s="200"/>
      <c r="L287" s="200"/>
      <c r="M287" s="200"/>
      <c r="N287" s="200"/>
      <c r="O287" s="200"/>
      <c r="P287" s="200"/>
      <c r="Q287" s="200"/>
    </row>
    <row r="288" spans="2:17">
      <c r="B288" s="200"/>
      <c r="C288" s="200"/>
      <c r="D288" s="200"/>
      <c r="E288" s="200"/>
      <c r="F288" s="200"/>
      <c r="G288" s="200"/>
      <c r="H288" s="200"/>
      <c r="I288" s="200"/>
      <c r="J288" s="200"/>
      <c r="K288" s="200"/>
      <c r="L288" s="200"/>
      <c r="M288" s="200"/>
      <c r="N288" s="200"/>
      <c r="O288" s="200"/>
      <c r="P288" s="200"/>
      <c r="Q288" s="200"/>
    </row>
    <row r="289" spans="2:17">
      <c r="B289" s="200"/>
      <c r="C289" s="200"/>
      <c r="D289" s="200"/>
      <c r="E289" s="200"/>
      <c r="F289" s="200"/>
      <c r="G289" s="200"/>
      <c r="H289" s="200"/>
      <c r="I289" s="200"/>
      <c r="J289" s="200"/>
      <c r="K289" s="200"/>
      <c r="L289" s="200"/>
      <c r="M289" s="200"/>
      <c r="N289" s="200"/>
      <c r="O289" s="200"/>
      <c r="P289" s="200"/>
      <c r="Q289" s="200"/>
    </row>
    <row r="290" spans="2:17">
      <c r="B290" s="200"/>
      <c r="C290" s="200"/>
      <c r="D290" s="200"/>
      <c r="E290" s="200"/>
      <c r="F290" s="200"/>
      <c r="G290" s="200"/>
      <c r="H290" s="200"/>
      <c r="I290" s="200"/>
      <c r="J290" s="200"/>
      <c r="K290" s="200"/>
      <c r="L290" s="200"/>
      <c r="M290" s="200"/>
      <c r="N290" s="200"/>
      <c r="O290" s="200"/>
      <c r="P290" s="200"/>
      <c r="Q290" s="200"/>
    </row>
    <row r="291" spans="2:17">
      <c r="B291" s="200"/>
      <c r="C291" s="200"/>
      <c r="D291" s="200"/>
      <c r="E291" s="200"/>
      <c r="F291" s="200"/>
      <c r="G291" s="200"/>
      <c r="H291" s="200"/>
      <c r="I291" s="200"/>
      <c r="J291" s="200"/>
      <c r="K291" s="200"/>
      <c r="L291" s="200"/>
      <c r="M291" s="200"/>
      <c r="N291" s="200"/>
      <c r="O291" s="200"/>
      <c r="P291" s="200"/>
      <c r="Q291" s="200"/>
    </row>
    <row r="292" spans="2:17">
      <c r="B292" s="200"/>
      <c r="C292" s="200"/>
      <c r="D292" s="200"/>
      <c r="E292" s="200"/>
      <c r="F292" s="200"/>
      <c r="G292" s="200"/>
      <c r="H292" s="200"/>
      <c r="I292" s="200"/>
      <c r="J292" s="200"/>
      <c r="K292" s="200"/>
      <c r="L292" s="200"/>
      <c r="M292" s="200"/>
      <c r="N292" s="200"/>
      <c r="O292" s="200"/>
      <c r="P292" s="200"/>
      <c r="Q292" s="200"/>
    </row>
    <row r="293" spans="2:17">
      <c r="B293" s="200"/>
      <c r="C293" s="200"/>
      <c r="D293" s="200"/>
      <c r="E293" s="200"/>
      <c r="F293" s="200"/>
      <c r="G293" s="200"/>
      <c r="H293" s="200"/>
      <c r="I293" s="200"/>
      <c r="J293" s="200"/>
      <c r="K293" s="200"/>
      <c r="L293" s="200"/>
      <c r="M293" s="200"/>
      <c r="N293" s="200"/>
      <c r="O293" s="200"/>
      <c r="P293" s="200"/>
      <c r="Q293" s="200"/>
    </row>
    <row r="294" spans="2:17">
      <c r="B294" s="200"/>
      <c r="C294" s="200"/>
      <c r="D294" s="200"/>
      <c r="E294" s="200"/>
      <c r="F294" s="200"/>
      <c r="G294" s="200"/>
      <c r="H294" s="200"/>
      <c r="I294" s="200"/>
      <c r="J294" s="200"/>
      <c r="K294" s="200"/>
      <c r="L294" s="200"/>
      <c r="M294" s="200"/>
      <c r="N294" s="200"/>
      <c r="O294" s="200"/>
      <c r="P294" s="200"/>
      <c r="Q294" s="200"/>
    </row>
    <row r="295" spans="2:17">
      <c r="B295" s="200"/>
      <c r="C295" s="200"/>
      <c r="D295" s="200"/>
      <c r="E295" s="200"/>
      <c r="F295" s="200"/>
      <c r="G295" s="200"/>
      <c r="H295" s="200"/>
      <c r="I295" s="200"/>
      <c r="J295" s="200"/>
      <c r="K295" s="200"/>
      <c r="L295" s="200"/>
      <c r="M295" s="200"/>
      <c r="N295" s="200"/>
      <c r="O295" s="200"/>
      <c r="P295" s="200"/>
      <c r="Q295" s="200"/>
    </row>
    <row r="296" spans="2:17">
      <c r="B296" s="200"/>
      <c r="C296" s="200"/>
      <c r="D296" s="200"/>
      <c r="E296" s="200"/>
      <c r="F296" s="200"/>
      <c r="G296" s="200"/>
      <c r="H296" s="200"/>
      <c r="I296" s="200"/>
      <c r="J296" s="200"/>
      <c r="K296" s="200"/>
      <c r="L296" s="200"/>
      <c r="M296" s="200"/>
      <c r="N296" s="200"/>
      <c r="O296" s="200"/>
      <c r="P296" s="200"/>
      <c r="Q296" s="200"/>
    </row>
    <row r="297" spans="2:17">
      <c r="B297" s="200"/>
      <c r="C297" s="200"/>
      <c r="D297" s="200"/>
      <c r="E297" s="200"/>
      <c r="F297" s="200"/>
      <c r="G297" s="200"/>
      <c r="H297" s="200"/>
      <c r="I297" s="200"/>
      <c r="J297" s="200"/>
      <c r="K297" s="200"/>
      <c r="L297" s="200"/>
      <c r="M297" s="200"/>
      <c r="N297" s="200"/>
      <c r="O297" s="200"/>
      <c r="P297" s="200"/>
      <c r="Q297" s="200"/>
    </row>
    <row r="298" spans="2:17">
      <c r="B298" s="200"/>
      <c r="C298" s="200"/>
      <c r="D298" s="200"/>
      <c r="E298" s="200"/>
      <c r="F298" s="200"/>
      <c r="G298" s="200"/>
      <c r="H298" s="200"/>
      <c r="I298" s="200"/>
      <c r="J298" s="200"/>
      <c r="K298" s="200"/>
      <c r="L298" s="200"/>
      <c r="M298" s="200"/>
      <c r="N298" s="200"/>
      <c r="O298" s="200"/>
      <c r="P298" s="200"/>
      <c r="Q298" s="200"/>
    </row>
    <row r="299" spans="2:17">
      <c r="B299" s="200"/>
      <c r="C299" s="200"/>
      <c r="D299" s="200"/>
      <c r="E299" s="200"/>
      <c r="F299" s="200"/>
      <c r="G299" s="200"/>
      <c r="H299" s="200"/>
      <c r="I299" s="200"/>
      <c r="J299" s="200"/>
      <c r="K299" s="200"/>
      <c r="L299" s="200"/>
      <c r="M299" s="200"/>
      <c r="N299" s="200"/>
      <c r="O299" s="200"/>
      <c r="P299" s="200"/>
      <c r="Q299" s="200"/>
    </row>
    <row r="300" spans="2:17">
      <c r="B300" s="200"/>
      <c r="C300" s="200"/>
      <c r="D300" s="200"/>
      <c r="E300" s="200"/>
      <c r="F300" s="200"/>
      <c r="G300" s="200"/>
      <c r="H300" s="200"/>
      <c r="I300" s="200"/>
      <c r="J300" s="200"/>
      <c r="K300" s="200"/>
      <c r="L300" s="200"/>
      <c r="M300" s="200"/>
      <c r="N300" s="200"/>
      <c r="O300" s="200"/>
      <c r="P300" s="200"/>
      <c r="Q300" s="200"/>
    </row>
    <row r="301" spans="2:17">
      <c r="B301" s="200"/>
      <c r="C301" s="200"/>
      <c r="D301" s="200"/>
      <c r="E301" s="200"/>
      <c r="F301" s="200"/>
      <c r="G301" s="200"/>
      <c r="H301" s="200"/>
      <c r="I301" s="200"/>
      <c r="J301" s="200"/>
      <c r="K301" s="200"/>
      <c r="L301" s="200"/>
      <c r="M301" s="200"/>
      <c r="N301" s="200"/>
      <c r="O301" s="200"/>
      <c r="P301" s="200"/>
      <c r="Q301" s="200"/>
    </row>
    <row r="302" spans="2:17">
      <c r="B302" s="200"/>
      <c r="C302" s="200"/>
      <c r="D302" s="200"/>
      <c r="E302" s="200"/>
      <c r="F302" s="200"/>
      <c r="G302" s="200"/>
      <c r="H302" s="200"/>
      <c r="I302" s="200"/>
      <c r="J302" s="200"/>
      <c r="K302" s="200"/>
      <c r="L302" s="200"/>
      <c r="M302" s="200"/>
      <c r="N302" s="200"/>
      <c r="O302" s="200"/>
      <c r="P302" s="200"/>
      <c r="Q302" s="200"/>
    </row>
    <row r="303" spans="2:17">
      <c r="B303" s="200"/>
      <c r="C303" s="200"/>
      <c r="D303" s="200"/>
      <c r="E303" s="200"/>
      <c r="F303" s="200"/>
      <c r="G303" s="200"/>
      <c r="H303" s="200"/>
      <c r="I303" s="200"/>
      <c r="J303" s="200"/>
      <c r="K303" s="200"/>
      <c r="L303" s="200"/>
      <c r="M303" s="200"/>
      <c r="N303" s="200"/>
      <c r="O303" s="200"/>
      <c r="P303" s="200"/>
      <c r="Q303" s="200"/>
    </row>
    <row r="304" spans="2:17">
      <c r="B304" s="200"/>
      <c r="C304" s="200"/>
      <c r="D304" s="200"/>
      <c r="E304" s="200"/>
      <c r="F304" s="200"/>
      <c r="G304" s="200"/>
      <c r="H304" s="200"/>
      <c r="I304" s="200"/>
      <c r="J304" s="200"/>
      <c r="K304" s="200"/>
      <c r="L304" s="200"/>
      <c r="M304" s="200"/>
      <c r="N304" s="200"/>
      <c r="O304" s="200"/>
      <c r="P304" s="200"/>
      <c r="Q304" s="200"/>
    </row>
    <row r="305" spans="2:17">
      <c r="B305" s="200"/>
      <c r="C305" s="200"/>
      <c r="D305" s="200"/>
      <c r="E305" s="200"/>
      <c r="F305" s="200"/>
      <c r="G305" s="200"/>
      <c r="H305" s="200"/>
      <c r="I305" s="200"/>
      <c r="J305" s="200"/>
      <c r="K305" s="200"/>
      <c r="L305" s="200"/>
      <c r="M305" s="200"/>
      <c r="N305" s="200"/>
      <c r="O305" s="200"/>
      <c r="P305" s="200"/>
      <c r="Q305" s="200"/>
    </row>
    <row r="306" spans="2:17">
      <c r="B306" s="200"/>
      <c r="C306" s="200"/>
      <c r="D306" s="200"/>
      <c r="E306" s="200"/>
      <c r="F306" s="200"/>
      <c r="G306" s="200"/>
      <c r="H306" s="200"/>
      <c r="I306" s="200"/>
      <c r="J306" s="200"/>
      <c r="K306" s="200"/>
      <c r="L306" s="200"/>
      <c r="M306" s="200"/>
      <c r="N306" s="200"/>
      <c r="O306" s="200"/>
      <c r="P306" s="200"/>
      <c r="Q306" s="200"/>
    </row>
    <row r="307" spans="2:17">
      <c r="B307" s="200"/>
      <c r="C307" s="200"/>
      <c r="D307" s="200"/>
      <c r="E307" s="200"/>
      <c r="F307" s="200"/>
      <c r="G307" s="200"/>
      <c r="H307" s="200"/>
      <c r="I307" s="200"/>
      <c r="J307" s="200"/>
      <c r="K307" s="200"/>
      <c r="L307" s="200"/>
      <c r="M307" s="200"/>
      <c r="N307" s="200"/>
      <c r="O307" s="200"/>
      <c r="P307" s="200"/>
      <c r="Q307" s="200"/>
    </row>
    <row r="308" spans="2:17">
      <c r="B308" s="200"/>
      <c r="C308" s="200"/>
      <c r="D308" s="200"/>
      <c r="E308" s="200"/>
      <c r="F308" s="200"/>
      <c r="G308" s="200"/>
      <c r="H308" s="200"/>
      <c r="I308" s="200"/>
      <c r="J308" s="200"/>
      <c r="K308" s="200"/>
      <c r="L308" s="200"/>
      <c r="M308" s="200"/>
      <c r="N308" s="200"/>
      <c r="O308" s="200"/>
      <c r="P308" s="200"/>
      <c r="Q308" s="200"/>
    </row>
    <row r="309" spans="2:17">
      <c r="B309" s="200"/>
      <c r="C309" s="200"/>
      <c r="D309" s="200"/>
      <c r="E309" s="200"/>
      <c r="F309" s="200"/>
      <c r="G309" s="200"/>
      <c r="H309" s="200"/>
      <c r="I309" s="200"/>
      <c r="J309" s="200"/>
      <c r="K309" s="200"/>
      <c r="L309" s="200"/>
      <c r="M309" s="200"/>
      <c r="N309" s="200"/>
      <c r="O309" s="200"/>
      <c r="P309" s="200"/>
      <c r="Q309" s="200"/>
    </row>
    <row r="310" spans="2:17">
      <c r="B310" s="200"/>
      <c r="C310" s="200"/>
      <c r="D310" s="200"/>
      <c r="E310" s="200"/>
      <c r="F310" s="200"/>
      <c r="G310" s="200"/>
      <c r="H310" s="200"/>
      <c r="I310" s="200"/>
      <c r="J310" s="200"/>
      <c r="K310" s="200"/>
      <c r="L310" s="200"/>
      <c r="M310" s="200"/>
      <c r="N310" s="200"/>
      <c r="O310" s="200"/>
      <c r="P310" s="200"/>
      <c r="Q310" s="200"/>
    </row>
    <row r="311" spans="2:17">
      <c r="B311" s="200"/>
      <c r="C311" s="200"/>
      <c r="D311" s="200"/>
      <c r="E311" s="200"/>
      <c r="F311" s="200"/>
      <c r="G311" s="200"/>
      <c r="H311" s="200"/>
      <c r="I311" s="200"/>
      <c r="J311" s="200"/>
      <c r="K311" s="200"/>
      <c r="L311" s="200"/>
      <c r="M311" s="200"/>
      <c r="N311" s="200"/>
      <c r="O311" s="200"/>
      <c r="P311" s="200"/>
      <c r="Q311" s="200"/>
    </row>
    <row r="312" spans="2:17">
      <c r="B312" s="200"/>
      <c r="C312" s="200"/>
      <c r="D312" s="200"/>
      <c r="E312" s="200"/>
      <c r="F312" s="200"/>
      <c r="G312" s="200"/>
      <c r="H312" s="200"/>
      <c r="I312" s="200"/>
      <c r="J312" s="200"/>
      <c r="K312" s="200"/>
      <c r="L312" s="200"/>
      <c r="M312" s="200"/>
      <c r="N312" s="200"/>
      <c r="O312" s="200"/>
      <c r="P312" s="200"/>
      <c r="Q312" s="200"/>
    </row>
    <row r="313" spans="2:17">
      <c r="B313" s="200"/>
      <c r="C313" s="200"/>
      <c r="D313" s="200"/>
      <c r="E313" s="200"/>
      <c r="F313" s="200"/>
      <c r="G313" s="200"/>
      <c r="H313" s="200"/>
      <c r="I313" s="200"/>
      <c r="J313" s="200"/>
      <c r="K313" s="200"/>
      <c r="L313" s="200"/>
      <c r="M313" s="200"/>
      <c r="N313" s="200"/>
      <c r="O313" s="200"/>
      <c r="P313" s="200"/>
      <c r="Q313" s="200"/>
    </row>
    <row r="314" spans="2:17">
      <c r="B314" s="200"/>
      <c r="C314" s="200"/>
      <c r="D314" s="200"/>
      <c r="E314" s="200"/>
      <c r="F314" s="200"/>
      <c r="G314" s="200"/>
      <c r="H314" s="200"/>
      <c r="I314" s="200"/>
      <c r="J314" s="200"/>
      <c r="K314" s="200"/>
      <c r="L314" s="200"/>
      <c r="M314" s="200"/>
      <c r="N314" s="200"/>
      <c r="O314" s="200"/>
      <c r="P314" s="200"/>
      <c r="Q314" s="200"/>
    </row>
    <row r="315" spans="2:17">
      <c r="B315" s="200"/>
      <c r="C315" s="200"/>
      <c r="D315" s="200"/>
      <c r="E315" s="200"/>
      <c r="F315" s="200"/>
      <c r="G315" s="200"/>
      <c r="H315" s="200"/>
      <c r="I315" s="200"/>
      <c r="J315" s="200"/>
      <c r="K315" s="200"/>
      <c r="L315" s="200"/>
      <c r="M315" s="200"/>
      <c r="N315" s="200"/>
      <c r="O315" s="200"/>
      <c r="P315" s="200"/>
      <c r="Q315" s="200"/>
    </row>
    <row r="316" spans="2:17">
      <c r="B316" s="200"/>
      <c r="C316" s="200"/>
      <c r="D316" s="200"/>
      <c r="E316" s="200"/>
      <c r="F316" s="200"/>
      <c r="G316" s="200"/>
      <c r="H316" s="200"/>
      <c r="I316" s="200"/>
      <c r="J316" s="200"/>
      <c r="K316" s="200"/>
      <c r="L316" s="200"/>
      <c r="M316" s="200"/>
      <c r="N316" s="200"/>
      <c r="O316" s="200"/>
      <c r="P316" s="200"/>
      <c r="Q316" s="200"/>
    </row>
    <row r="317" spans="2:17">
      <c r="B317" s="200"/>
      <c r="C317" s="200"/>
      <c r="D317" s="200"/>
      <c r="E317" s="200"/>
      <c r="F317" s="200"/>
      <c r="G317" s="200"/>
      <c r="H317" s="200"/>
      <c r="I317" s="200"/>
      <c r="J317" s="200"/>
      <c r="K317" s="200"/>
      <c r="L317" s="200"/>
      <c r="M317" s="200"/>
      <c r="N317" s="200"/>
      <c r="O317" s="200"/>
      <c r="P317" s="200"/>
      <c r="Q317" s="200"/>
    </row>
    <row r="318" spans="2:17">
      <c r="B318" s="200"/>
      <c r="C318" s="200"/>
      <c r="D318" s="200"/>
      <c r="E318" s="200"/>
      <c r="F318" s="200"/>
      <c r="G318" s="200"/>
      <c r="H318" s="200"/>
      <c r="I318" s="200"/>
      <c r="J318" s="200"/>
      <c r="K318" s="200"/>
      <c r="L318" s="200"/>
      <c r="M318" s="200"/>
      <c r="N318" s="200"/>
      <c r="O318" s="200"/>
      <c r="P318" s="200"/>
      <c r="Q318" s="200"/>
    </row>
    <row r="319" spans="2:17">
      <c r="B319" s="200"/>
      <c r="C319" s="200"/>
      <c r="D319" s="200"/>
      <c r="E319" s="200"/>
      <c r="F319" s="200"/>
      <c r="G319" s="200"/>
      <c r="H319" s="200"/>
      <c r="I319" s="200"/>
      <c r="J319" s="200"/>
      <c r="K319" s="200"/>
      <c r="L319" s="200"/>
      <c r="M319" s="200"/>
      <c r="N319" s="200"/>
      <c r="O319" s="200"/>
      <c r="P319" s="200"/>
      <c r="Q319" s="200"/>
    </row>
    <row r="320" spans="2:17">
      <c r="B320" s="200"/>
      <c r="C320" s="200"/>
      <c r="D320" s="200"/>
      <c r="E320" s="200"/>
      <c r="F320" s="200"/>
      <c r="G320" s="200"/>
      <c r="H320" s="200"/>
      <c r="I320" s="200"/>
      <c r="J320" s="200"/>
      <c r="K320" s="200"/>
      <c r="L320" s="200"/>
      <c r="M320" s="200"/>
      <c r="N320" s="200"/>
      <c r="O320" s="200"/>
      <c r="P320" s="200"/>
      <c r="Q320" s="200"/>
    </row>
    <row r="321" spans="2:17">
      <c r="B321" s="200"/>
      <c r="C321" s="200"/>
      <c r="D321" s="200"/>
      <c r="E321" s="200"/>
      <c r="F321" s="200"/>
      <c r="G321" s="200"/>
      <c r="H321" s="200"/>
      <c r="I321" s="200"/>
      <c r="J321" s="200"/>
      <c r="K321" s="200"/>
      <c r="L321" s="200"/>
      <c r="M321" s="200"/>
      <c r="N321" s="200"/>
      <c r="O321" s="200"/>
      <c r="P321" s="200"/>
      <c r="Q321" s="200"/>
    </row>
    <row r="322" spans="2:17">
      <c r="B322" s="200"/>
      <c r="C322" s="200"/>
      <c r="D322" s="200"/>
      <c r="E322" s="200"/>
      <c r="F322" s="200"/>
      <c r="G322" s="200"/>
      <c r="H322" s="200"/>
      <c r="I322" s="200"/>
      <c r="J322" s="200"/>
      <c r="K322" s="200"/>
      <c r="L322" s="200"/>
      <c r="M322" s="200"/>
      <c r="N322" s="200"/>
      <c r="O322" s="200"/>
      <c r="P322" s="200"/>
      <c r="Q322" s="200"/>
    </row>
    <row r="323" spans="2:17">
      <c r="B323" s="200"/>
      <c r="C323" s="200"/>
      <c r="D323" s="200"/>
      <c r="E323" s="200"/>
      <c r="F323" s="200"/>
      <c r="G323" s="200"/>
      <c r="H323" s="200"/>
      <c r="I323" s="200"/>
      <c r="J323" s="200"/>
      <c r="K323" s="200"/>
      <c r="L323" s="200"/>
      <c r="M323" s="200"/>
      <c r="N323" s="200"/>
      <c r="O323" s="200"/>
      <c r="P323" s="200"/>
      <c r="Q323" s="200"/>
    </row>
    <row r="324" spans="2:17">
      <c r="B324" s="200"/>
      <c r="C324" s="200"/>
      <c r="D324" s="200"/>
      <c r="E324" s="200"/>
      <c r="F324" s="200"/>
      <c r="G324" s="200"/>
      <c r="H324" s="200"/>
      <c r="I324" s="200"/>
      <c r="J324" s="200"/>
      <c r="K324" s="200"/>
      <c r="L324" s="200"/>
      <c r="M324" s="200"/>
      <c r="N324" s="200"/>
      <c r="O324" s="200"/>
      <c r="P324" s="200"/>
      <c r="Q324" s="200"/>
    </row>
    <row r="325" spans="2:17">
      <c r="B325" s="200"/>
      <c r="C325" s="200"/>
      <c r="D325" s="200"/>
      <c r="E325" s="200"/>
      <c r="F325" s="200"/>
      <c r="G325" s="200"/>
      <c r="H325" s="200"/>
      <c r="I325" s="200"/>
      <c r="J325" s="200"/>
      <c r="K325" s="200"/>
      <c r="L325" s="200"/>
      <c r="M325" s="200"/>
      <c r="N325" s="200"/>
      <c r="O325" s="200"/>
      <c r="P325" s="200"/>
      <c r="Q325" s="200"/>
    </row>
    <row r="326" spans="2:17">
      <c r="B326" s="200"/>
      <c r="C326" s="200"/>
      <c r="D326" s="200"/>
      <c r="E326" s="200"/>
      <c r="F326" s="200"/>
      <c r="G326" s="200"/>
      <c r="H326" s="200"/>
      <c r="I326" s="200"/>
      <c r="J326" s="200"/>
      <c r="K326" s="200"/>
      <c r="L326" s="200"/>
      <c r="M326" s="200"/>
      <c r="N326" s="200"/>
      <c r="O326" s="200"/>
      <c r="P326" s="200"/>
      <c r="Q326" s="200"/>
    </row>
    <row r="327" spans="2:17">
      <c r="B327" s="200"/>
      <c r="C327" s="200"/>
      <c r="D327" s="200"/>
      <c r="E327" s="200"/>
      <c r="F327" s="200"/>
      <c r="G327" s="200"/>
      <c r="H327" s="200"/>
      <c r="I327" s="200"/>
      <c r="J327" s="200"/>
      <c r="K327" s="200"/>
      <c r="L327" s="200"/>
      <c r="M327" s="200"/>
      <c r="N327" s="200"/>
      <c r="O327" s="200"/>
      <c r="P327" s="200"/>
      <c r="Q327" s="200"/>
    </row>
    <row r="328" spans="2:17">
      <c r="B328" s="200"/>
      <c r="C328" s="200"/>
      <c r="D328" s="200"/>
      <c r="E328" s="200"/>
      <c r="F328" s="200"/>
      <c r="G328" s="200"/>
      <c r="H328" s="200"/>
      <c r="I328" s="200"/>
      <c r="J328" s="200"/>
      <c r="K328" s="200"/>
      <c r="L328" s="200"/>
      <c r="M328" s="200"/>
      <c r="N328" s="200"/>
      <c r="O328" s="200"/>
      <c r="P328" s="200"/>
      <c r="Q328" s="200"/>
    </row>
    <row r="329" spans="2:17">
      <c r="B329" s="200"/>
      <c r="C329" s="200"/>
      <c r="D329" s="200"/>
      <c r="E329" s="200"/>
      <c r="F329" s="200"/>
      <c r="G329" s="200"/>
      <c r="H329" s="200"/>
      <c r="I329" s="200"/>
      <c r="J329" s="200"/>
      <c r="K329" s="200"/>
      <c r="L329" s="200"/>
      <c r="M329" s="200"/>
      <c r="N329" s="200"/>
      <c r="O329" s="200"/>
      <c r="P329" s="200"/>
      <c r="Q329" s="200"/>
    </row>
    <row r="330" spans="2:17">
      <c r="B330" s="200"/>
      <c r="C330" s="200"/>
      <c r="D330" s="200"/>
      <c r="E330" s="200"/>
      <c r="F330" s="200"/>
      <c r="G330" s="200"/>
      <c r="H330" s="200"/>
      <c r="I330" s="200"/>
      <c r="J330" s="200"/>
      <c r="K330" s="200"/>
      <c r="L330" s="200"/>
      <c r="M330" s="200"/>
      <c r="N330" s="200"/>
      <c r="O330" s="200"/>
      <c r="P330" s="200"/>
      <c r="Q330" s="200"/>
    </row>
    <row r="331" spans="2:17">
      <c r="B331" s="200"/>
      <c r="C331" s="200"/>
      <c r="D331" s="200"/>
      <c r="E331" s="200"/>
      <c r="F331" s="200"/>
      <c r="G331" s="200"/>
      <c r="H331" s="200"/>
      <c r="I331" s="200"/>
      <c r="J331" s="200"/>
      <c r="K331" s="200"/>
      <c r="L331" s="200"/>
      <c r="M331" s="200"/>
      <c r="N331" s="200"/>
      <c r="O331" s="200"/>
      <c r="P331" s="200"/>
      <c r="Q331" s="200"/>
    </row>
    <row r="332" spans="2:17">
      <c r="B332" s="200"/>
      <c r="C332" s="200"/>
      <c r="D332" s="200"/>
      <c r="E332" s="200"/>
      <c r="F332" s="200"/>
      <c r="G332" s="200"/>
      <c r="H332" s="200"/>
      <c r="I332" s="200"/>
      <c r="J332" s="200"/>
      <c r="K332" s="200"/>
      <c r="L332" s="200"/>
      <c r="M332" s="200"/>
      <c r="N332" s="200"/>
      <c r="O332" s="200"/>
      <c r="P332" s="200"/>
      <c r="Q332" s="200"/>
    </row>
    <row r="333" spans="2:17">
      <c r="B333" s="200"/>
      <c r="C333" s="200"/>
      <c r="D333" s="200"/>
      <c r="E333" s="200"/>
      <c r="F333" s="200"/>
      <c r="G333" s="200"/>
      <c r="H333" s="200"/>
      <c r="I333" s="200"/>
      <c r="J333" s="200"/>
      <c r="K333" s="200"/>
      <c r="L333" s="200"/>
      <c r="M333" s="200"/>
      <c r="N333" s="200"/>
      <c r="O333" s="200"/>
      <c r="P333" s="200"/>
      <c r="Q333" s="200"/>
    </row>
    <row r="334" spans="2:17">
      <c r="B334" s="200"/>
      <c r="C334" s="200"/>
      <c r="D334" s="200"/>
      <c r="E334" s="200"/>
      <c r="F334" s="200"/>
      <c r="G334" s="200"/>
      <c r="H334" s="200"/>
      <c r="I334" s="200"/>
      <c r="J334" s="200"/>
      <c r="K334" s="200"/>
      <c r="L334" s="200"/>
      <c r="M334" s="200"/>
      <c r="N334" s="200"/>
      <c r="O334" s="200"/>
      <c r="P334" s="200"/>
      <c r="Q334" s="200"/>
    </row>
    <row r="335" spans="2:17">
      <c r="B335" s="200"/>
      <c r="C335" s="200"/>
      <c r="D335" s="200"/>
      <c r="E335" s="200"/>
      <c r="F335" s="200"/>
      <c r="G335" s="200"/>
      <c r="H335" s="200"/>
      <c r="I335" s="200"/>
      <c r="J335" s="200"/>
      <c r="K335" s="200"/>
      <c r="L335" s="200"/>
      <c r="M335" s="200"/>
      <c r="N335" s="200"/>
      <c r="O335" s="200"/>
      <c r="P335" s="200"/>
      <c r="Q335" s="200"/>
    </row>
    <row r="336" spans="2:17">
      <c r="B336" s="200"/>
      <c r="C336" s="200"/>
      <c r="D336" s="200"/>
      <c r="E336" s="200"/>
      <c r="F336" s="200"/>
      <c r="G336" s="200"/>
      <c r="H336" s="200"/>
      <c r="I336" s="200"/>
      <c r="J336" s="200"/>
      <c r="K336" s="200"/>
      <c r="L336" s="200"/>
      <c r="M336" s="200"/>
      <c r="N336" s="200"/>
      <c r="O336" s="200"/>
      <c r="P336" s="200"/>
      <c r="Q336" s="200"/>
    </row>
    <row r="337" spans="2:17">
      <c r="B337" s="200"/>
      <c r="C337" s="200"/>
      <c r="D337" s="200"/>
      <c r="E337" s="200"/>
      <c r="F337" s="200"/>
      <c r="G337" s="200"/>
      <c r="H337" s="200"/>
      <c r="I337" s="200"/>
      <c r="J337" s="200"/>
      <c r="K337" s="200"/>
      <c r="L337" s="200"/>
      <c r="M337" s="200"/>
      <c r="N337" s="200"/>
      <c r="O337" s="200"/>
      <c r="P337" s="200"/>
      <c r="Q337" s="200"/>
    </row>
    <row r="338" spans="2:17">
      <c r="B338" s="200"/>
      <c r="C338" s="200"/>
      <c r="D338" s="200"/>
      <c r="E338" s="200"/>
      <c r="F338" s="200"/>
      <c r="G338" s="200"/>
      <c r="H338" s="200"/>
      <c r="I338" s="200"/>
      <c r="J338" s="200"/>
      <c r="K338" s="200"/>
      <c r="L338" s="200"/>
      <c r="M338" s="200"/>
      <c r="N338" s="200"/>
      <c r="O338" s="200"/>
      <c r="P338" s="200"/>
      <c r="Q338" s="200"/>
    </row>
    <row r="339" spans="2:17">
      <c r="B339" s="200"/>
      <c r="C339" s="200"/>
      <c r="D339" s="200"/>
      <c r="E339" s="200"/>
      <c r="F339" s="200"/>
      <c r="G339" s="200"/>
      <c r="H339" s="200"/>
      <c r="I339" s="200"/>
      <c r="J339" s="200"/>
      <c r="K339" s="200"/>
      <c r="L339" s="200"/>
      <c r="M339" s="200"/>
      <c r="N339" s="200"/>
      <c r="O339" s="200"/>
      <c r="P339" s="200"/>
      <c r="Q339" s="200"/>
    </row>
    <row r="340" spans="2:17">
      <c r="B340" s="200"/>
      <c r="C340" s="200"/>
      <c r="D340" s="200"/>
      <c r="E340" s="200"/>
      <c r="F340" s="200"/>
      <c r="G340" s="200"/>
      <c r="H340" s="200"/>
      <c r="I340" s="200"/>
      <c r="J340" s="200"/>
      <c r="K340" s="200"/>
      <c r="L340" s="200"/>
      <c r="M340" s="200"/>
      <c r="N340" s="200"/>
      <c r="O340" s="200"/>
      <c r="P340" s="200"/>
      <c r="Q340" s="200"/>
    </row>
    <row r="341" spans="2:17">
      <c r="B341" s="200"/>
      <c r="C341" s="200"/>
      <c r="D341" s="200"/>
      <c r="E341" s="200"/>
      <c r="F341" s="200"/>
      <c r="G341" s="200"/>
      <c r="H341" s="200"/>
      <c r="I341" s="200"/>
      <c r="J341" s="200"/>
      <c r="K341" s="200"/>
      <c r="L341" s="200"/>
      <c r="M341" s="200"/>
      <c r="N341" s="200"/>
      <c r="O341" s="200"/>
      <c r="P341" s="200"/>
      <c r="Q341" s="200"/>
    </row>
    <row r="342" spans="2:17">
      <c r="B342" s="200"/>
      <c r="C342" s="200"/>
      <c r="D342" s="200"/>
      <c r="E342" s="200"/>
      <c r="F342" s="200"/>
      <c r="G342" s="200"/>
      <c r="H342" s="200"/>
      <c r="I342" s="200"/>
      <c r="J342" s="200"/>
      <c r="K342" s="200"/>
      <c r="L342" s="200"/>
      <c r="M342" s="200"/>
      <c r="N342" s="200"/>
      <c r="O342" s="200"/>
      <c r="P342" s="200"/>
      <c r="Q342" s="200"/>
    </row>
    <row r="343" spans="2:17">
      <c r="B343" s="200"/>
      <c r="C343" s="200"/>
      <c r="D343" s="200"/>
      <c r="E343" s="200"/>
      <c r="F343" s="200"/>
      <c r="G343" s="200"/>
      <c r="H343" s="200"/>
      <c r="I343" s="200"/>
      <c r="J343" s="200"/>
      <c r="K343" s="200"/>
      <c r="L343" s="200"/>
      <c r="M343" s="200"/>
      <c r="N343" s="200"/>
      <c r="O343" s="200"/>
      <c r="P343" s="200"/>
      <c r="Q343" s="200"/>
    </row>
    <row r="344" spans="2:17">
      <c r="B344" s="200"/>
      <c r="C344" s="200"/>
      <c r="D344" s="200"/>
      <c r="E344" s="200"/>
      <c r="F344" s="200"/>
      <c r="G344" s="200"/>
      <c r="H344" s="200"/>
      <c r="I344" s="200"/>
      <c r="J344" s="200"/>
      <c r="K344" s="200"/>
      <c r="L344" s="200"/>
      <c r="M344" s="200"/>
      <c r="N344" s="200"/>
      <c r="O344" s="200"/>
      <c r="P344" s="200"/>
      <c r="Q344" s="200"/>
    </row>
    <row r="345" spans="2:17">
      <c r="B345" s="200"/>
      <c r="C345" s="200"/>
      <c r="D345" s="200"/>
      <c r="E345" s="200"/>
      <c r="F345" s="200"/>
      <c r="G345" s="200"/>
      <c r="H345" s="200"/>
      <c r="I345" s="200"/>
      <c r="J345" s="200"/>
      <c r="K345" s="200"/>
      <c r="L345" s="200"/>
      <c r="M345" s="200"/>
      <c r="N345" s="200"/>
      <c r="O345" s="200"/>
      <c r="P345" s="200"/>
      <c r="Q345" s="200"/>
    </row>
    <row r="346" spans="2:17">
      <c r="B346" s="200"/>
      <c r="C346" s="200"/>
      <c r="D346" s="200"/>
      <c r="E346" s="200"/>
      <c r="F346" s="200"/>
      <c r="G346" s="200"/>
      <c r="H346" s="200"/>
      <c r="I346" s="200"/>
      <c r="J346" s="200"/>
      <c r="K346" s="200"/>
      <c r="L346" s="200"/>
      <c r="M346" s="200"/>
      <c r="N346" s="200"/>
      <c r="O346" s="200"/>
      <c r="P346" s="200"/>
      <c r="Q346" s="200"/>
    </row>
    <row r="347" spans="2:17">
      <c r="B347" s="200"/>
      <c r="C347" s="200"/>
      <c r="D347" s="200"/>
      <c r="E347" s="200"/>
      <c r="F347" s="200"/>
      <c r="G347" s="200"/>
      <c r="H347" s="200"/>
      <c r="I347" s="200"/>
      <c r="J347" s="200"/>
      <c r="K347" s="200"/>
      <c r="L347" s="200"/>
      <c r="M347" s="200"/>
      <c r="N347" s="200"/>
      <c r="O347" s="200"/>
      <c r="P347" s="200"/>
      <c r="Q347" s="200"/>
    </row>
    <row r="348" spans="2:17">
      <c r="B348" s="200"/>
      <c r="C348" s="200"/>
      <c r="D348" s="200"/>
      <c r="E348" s="200"/>
      <c r="F348" s="200"/>
      <c r="G348" s="200"/>
      <c r="H348" s="200"/>
      <c r="I348" s="200"/>
      <c r="J348" s="200"/>
      <c r="K348" s="200"/>
      <c r="L348" s="200"/>
      <c r="M348" s="200"/>
      <c r="N348" s="200"/>
      <c r="O348" s="200"/>
      <c r="P348" s="200"/>
      <c r="Q348" s="200"/>
    </row>
    <row r="349" spans="2:17">
      <c r="B349" s="200"/>
      <c r="C349" s="200"/>
      <c r="D349" s="200"/>
      <c r="E349" s="200"/>
      <c r="F349" s="200"/>
      <c r="G349" s="200"/>
      <c r="H349" s="200"/>
      <c r="I349" s="200"/>
      <c r="J349" s="200"/>
      <c r="K349" s="200"/>
      <c r="L349" s="200"/>
      <c r="M349" s="200"/>
      <c r="N349" s="200"/>
      <c r="O349" s="200"/>
      <c r="P349" s="200"/>
      <c r="Q349" s="200"/>
    </row>
    <row r="350" spans="2:17">
      <c r="B350" s="200"/>
      <c r="C350" s="200"/>
      <c r="D350" s="200"/>
      <c r="E350" s="200"/>
      <c r="F350" s="200"/>
      <c r="G350" s="200"/>
      <c r="H350" s="200"/>
      <c r="I350" s="200"/>
      <c r="J350" s="200"/>
      <c r="K350" s="200"/>
      <c r="L350" s="200"/>
      <c r="M350" s="200"/>
      <c r="N350" s="200"/>
      <c r="O350" s="200"/>
      <c r="P350" s="200"/>
      <c r="Q350" s="200"/>
    </row>
    <row r="351" spans="2:17">
      <c r="B351" s="200"/>
      <c r="C351" s="200"/>
      <c r="D351" s="200"/>
      <c r="E351" s="200"/>
      <c r="F351" s="200"/>
      <c r="G351" s="200"/>
      <c r="H351" s="200"/>
      <c r="I351" s="200"/>
      <c r="J351" s="200"/>
      <c r="K351" s="200"/>
      <c r="L351" s="200"/>
      <c r="M351" s="200"/>
      <c r="N351" s="200"/>
      <c r="O351" s="200"/>
      <c r="P351" s="200"/>
      <c r="Q351" s="200"/>
    </row>
    <row r="352" spans="2:17">
      <c r="B352" s="200"/>
      <c r="C352" s="200"/>
      <c r="D352" s="200"/>
      <c r="E352" s="200"/>
      <c r="F352" s="200"/>
      <c r="G352" s="200"/>
      <c r="H352" s="200"/>
      <c r="I352" s="200"/>
      <c r="J352" s="200"/>
      <c r="K352" s="200"/>
      <c r="L352" s="200"/>
      <c r="M352" s="200"/>
      <c r="N352" s="200"/>
      <c r="O352" s="200"/>
      <c r="P352" s="200"/>
      <c r="Q352" s="200"/>
    </row>
    <row r="353" spans="2:17">
      <c r="B353" s="200"/>
      <c r="C353" s="200"/>
      <c r="D353" s="200"/>
      <c r="E353" s="200"/>
      <c r="F353" s="200"/>
      <c r="G353" s="200"/>
      <c r="H353" s="200"/>
      <c r="I353" s="200"/>
      <c r="J353" s="200"/>
      <c r="K353" s="200"/>
      <c r="L353" s="200"/>
      <c r="M353" s="200"/>
      <c r="N353" s="200"/>
      <c r="O353" s="200"/>
      <c r="P353" s="200"/>
      <c r="Q353" s="200"/>
    </row>
    <row r="354" spans="2:17">
      <c r="B354" s="200"/>
      <c r="C354" s="200"/>
      <c r="D354" s="200"/>
      <c r="E354" s="200"/>
      <c r="F354" s="200"/>
      <c r="G354" s="200"/>
      <c r="H354" s="200"/>
      <c r="I354" s="200"/>
      <c r="J354" s="200"/>
      <c r="K354" s="200"/>
      <c r="L354" s="200"/>
      <c r="M354" s="200"/>
      <c r="N354" s="200"/>
      <c r="O354" s="200"/>
      <c r="P354" s="200"/>
      <c r="Q354" s="200"/>
    </row>
    <row r="355" spans="2:17">
      <c r="B355" s="200"/>
      <c r="C355" s="200"/>
      <c r="D355" s="200"/>
      <c r="E355" s="200"/>
      <c r="F355" s="200"/>
      <c r="G355" s="200"/>
      <c r="H355" s="200"/>
      <c r="I355" s="200"/>
      <c r="J355" s="200"/>
      <c r="K355" s="200"/>
      <c r="L355" s="200"/>
      <c r="M355" s="200"/>
      <c r="N355" s="200"/>
      <c r="O355" s="200"/>
      <c r="P355" s="200"/>
      <c r="Q355" s="200"/>
    </row>
    <row r="356" spans="2:17">
      <c r="B356" s="200"/>
      <c r="C356" s="200"/>
      <c r="D356" s="200"/>
      <c r="E356" s="200"/>
      <c r="F356" s="200"/>
      <c r="G356" s="200"/>
      <c r="H356" s="200"/>
      <c r="I356" s="200"/>
      <c r="J356" s="200"/>
      <c r="K356" s="200"/>
      <c r="L356" s="200"/>
      <c r="M356" s="200"/>
      <c r="N356" s="200"/>
      <c r="O356" s="200"/>
      <c r="P356" s="200"/>
      <c r="Q356" s="200"/>
    </row>
    <row r="357" spans="2:17">
      <c r="B357" s="200"/>
      <c r="C357" s="200"/>
      <c r="D357" s="200"/>
      <c r="E357" s="200"/>
      <c r="F357" s="200"/>
      <c r="G357" s="200"/>
      <c r="H357" s="200"/>
      <c r="I357" s="200"/>
      <c r="J357" s="200"/>
      <c r="K357" s="200"/>
      <c r="L357" s="200"/>
      <c r="M357" s="200"/>
      <c r="N357" s="200"/>
      <c r="O357" s="200"/>
      <c r="P357" s="200"/>
      <c r="Q357" s="200"/>
    </row>
    <row r="358" spans="2:17">
      <c r="B358" s="200"/>
      <c r="C358" s="200"/>
      <c r="D358" s="200"/>
      <c r="E358" s="200"/>
      <c r="F358" s="200"/>
      <c r="G358" s="200"/>
      <c r="H358" s="200"/>
      <c r="I358" s="200"/>
      <c r="J358" s="200"/>
      <c r="K358" s="200"/>
      <c r="L358" s="200"/>
      <c r="M358" s="200"/>
      <c r="N358" s="200"/>
      <c r="O358" s="200"/>
      <c r="P358" s="200"/>
      <c r="Q358" s="200"/>
    </row>
    <row r="359" spans="2:17">
      <c r="B359" s="200"/>
      <c r="C359" s="200"/>
      <c r="D359" s="200"/>
      <c r="E359" s="200"/>
      <c r="F359" s="200"/>
      <c r="G359" s="200"/>
      <c r="H359" s="200"/>
      <c r="I359" s="200"/>
      <c r="J359" s="200"/>
      <c r="K359" s="200"/>
      <c r="L359" s="200"/>
      <c r="M359" s="200"/>
      <c r="N359" s="200"/>
      <c r="O359" s="200"/>
      <c r="P359" s="200"/>
      <c r="Q359" s="200"/>
    </row>
    <row r="360" spans="2:17">
      <c r="B360" s="200"/>
      <c r="C360" s="200"/>
      <c r="D360" s="200"/>
      <c r="E360" s="200"/>
      <c r="F360" s="200"/>
      <c r="G360" s="200"/>
      <c r="H360" s="200"/>
      <c r="I360" s="200"/>
      <c r="J360" s="200"/>
      <c r="K360" s="200"/>
      <c r="L360" s="200"/>
      <c r="M360" s="200"/>
      <c r="N360" s="200"/>
      <c r="O360" s="200"/>
      <c r="P360" s="200"/>
      <c r="Q360" s="200"/>
    </row>
    <row r="361" spans="2:17">
      <c r="B361" s="200"/>
      <c r="C361" s="200"/>
      <c r="D361" s="200"/>
      <c r="E361" s="200"/>
      <c r="F361" s="200"/>
      <c r="G361" s="200"/>
      <c r="H361" s="200"/>
      <c r="I361" s="200"/>
      <c r="J361" s="200"/>
      <c r="K361" s="200"/>
      <c r="L361" s="200"/>
      <c r="M361" s="200"/>
      <c r="N361" s="200"/>
      <c r="O361" s="200"/>
      <c r="P361" s="200"/>
      <c r="Q361" s="200"/>
    </row>
    <row r="362" spans="2:17">
      <c r="B362" s="200"/>
      <c r="C362" s="200"/>
      <c r="D362" s="200"/>
      <c r="E362" s="200"/>
      <c r="F362" s="200"/>
      <c r="G362" s="200"/>
      <c r="H362" s="200"/>
      <c r="I362" s="200"/>
      <c r="J362" s="200"/>
      <c r="K362" s="200"/>
      <c r="L362" s="200"/>
      <c r="M362" s="200"/>
      <c r="N362" s="200"/>
      <c r="O362" s="200"/>
      <c r="P362" s="200"/>
      <c r="Q362" s="200"/>
    </row>
    <row r="363" spans="2:17">
      <c r="B363" s="200"/>
      <c r="C363" s="200"/>
      <c r="D363" s="200"/>
      <c r="E363" s="200"/>
      <c r="F363" s="200"/>
      <c r="G363" s="200"/>
      <c r="H363" s="200"/>
      <c r="I363" s="200"/>
      <c r="J363" s="200"/>
      <c r="K363" s="200"/>
      <c r="L363" s="200"/>
      <c r="M363" s="200"/>
      <c r="N363" s="200"/>
      <c r="O363" s="200"/>
      <c r="P363" s="200"/>
      <c r="Q363" s="200"/>
    </row>
    <row r="364" spans="2:17">
      <c r="B364" s="200"/>
      <c r="C364" s="200"/>
      <c r="D364" s="200"/>
      <c r="E364" s="200"/>
      <c r="F364" s="200"/>
      <c r="G364" s="200"/>
      <c r="H364" s="200"/>
      <c r="I364" s="200"/>
      <c r="J364" s="200"/>
      <c r="K364" s="200"/>
      <c r="L364" s="200"/>
      <c r="M364" s="200"/>
      <c r="N364" s="200"/>
      <c r="O364" s="200"/>
      <c r="P364" s="200"/>
      <c r="Q364" s="200"/>
    </row>
    <row r="365" spans="2:17">
      <c r="B365" s="200"/>
      <c r="C365" s="200"/>
      <c r="D365" s="200"/>
      <c r="E365" s="200"/>
      <c r="F365" s="200"/>
      <c r="G365" s="200"/>
      <c r="H365" s="200"/>
      <c r="I365" s="200"/>
      <c r="J365" s="200"/>
      <c r="K365" s="200"/>
      <c r="L365" s="200"/>
      <c r="M365" s="200"/>
      <c r="N365" s="200"/>
      <c r="O365" s="200"/>
      <c r="P365" s="200"/>
      <c r="Q365" s="200"/>
    </row>
    <row r="366" spans="2:17">
      <c r="B366" s="200"/>
      <c r="C366" s="200"/>
      <c r="D366" s="200"/>
      <c r="E366" s="200"/>
      <c r="F366" s="200"/>
      <c r="G366" s="200"/>
      <c r="H366" s="200"/>
      <c r="I366" s="200"/>
      <c r="J366" s="200"/>
      <c r="K366" s="200"/>
      <c r="L366" s="200"/>
      <c r="M366" s="200"/>
      <c r="N366" s="200"/>
      <c r="O366" s="200"/>
      <c r="P366" s="200"/>
      <c r="Q366" s="200"/>
    </row>
    <row r="367" spans="2:17">
      <c r="B367" s="200"/>
      <c r="C367" s="200"/>
      <c r="D367" s="200"/>
      <c r="E367" s="200"/>
      <c r="F367" s="200"/>
      <c r="G367" s="200"/>
      <c r="H367" s="200"/>
      <c r="I367" s="200"/>
      <c r="J367" s="200"/>
      <c r="K367" s="200"/>
      <c r="L367" s="200"/>
      <c r="M367" s="200"/>
      <c r="N367" s="200"/>
      <c r="O367" s="200"/>
      <c r="P367" s="200"/>
      <c r="Q367" s="200"/>
    </row>
    <row r="368" spans="2:17">
      <c r="B368" s="200"/>
      <c r="C368" s="200"/>
      <c r="D368" s="200"/>
      <c r="E368" s="200"/>
      <c r="F368" s="200"/>
      <c r="G368" s="200"/>
      <c r="H368" s="200"/>
      <c r="I368" s="200"/>
      <c r="J368" s="200"/>
      <c r="K368" s="200"/>
      <c r="L368" s="200"/>
      <c r="M368" s="200"/>
      <c r="N368" s="200"/>
      <c r="O368" s="200"/>
      <c r="P368" s="200"/>
      <c r="Q368" s="200"/>
    </row>
    <row r="369" spans="2:17">
      <c r="B369" s="200"/>
      <c r="C369" s="200"/>
      <c r="D369" s="200"/>
      <c r="E369" s="200"/>
      <c r="F369" s="200"/>
      <c r="G369" s="200"/>
      <c r="H369" s="200"/>
      <c r="I369" s="200"/>
      <c r="J369" s="200"/>
      <c r="K369" s="200"/>
      <c r="L369" s="200"/>
      <c r="M369" s="200"/>
      <c r="N369" s="200"/>
      <c r="O369" s="200"/>
      <c r="P369" s="200"/>
      <c r="Q369" s="200"/>
    </row>
    <row r="370" spans="2:17">
      <c r="B370" s="200"/>
      <c r="C370" s="200"/>
      <c r="D370" s="200"/>
      <c r="E370" s="200"/>
      <c r="F370" s="200"/>
      <c r="G370" s="200"/>
      <c r="H370" s="200"/>
      <c r="I370" s="200"/>
      <c r="J370" s="200"/>
      <c r="K370" s="200"/>
      <c r="L370" s="200"/>
      <c r="M370" s="200"/>
      <c r="N370" s="200"/>
      <c r="O370" s="200"/>
      <c r="P370" s="200"/>
      <c r="Q370" s="200"/>
    </row>
    <row r="371" spans="2:17">
      <c r="B371" s="200"/>
      <c r="C371" s="200"/>
      <c r="D371" s="200"/>
      <c r="E371" s="200"/>
      <c r="F371" s="200"/>
      <c r="G371" s="200"/>
      <c r="H371" s="200"/>
      <c r="I371" s="200"/>
      <c r="J371" s="200"/>
      <c r="K371" s="200"/>
      <c r="L371" s="200"/>
      <c r="M371" s="200"/>
      <c r="N371" s="200"/>
      <c r="O371" s="200"/>
      <c r="P371" s="200"/>
      <c r="Q371" s="200"/>
    </row>
    <row r="372" spans="2:17">
      <c r="B372" s="200"/>
      <c r="C372" s="200"/>
      <c r="D372" s="200"/>
      <c r="E372" s="200"/>
      <c r="F372" s="200"/>
      <c r="G372" s="200"/>
      <c r="H372" s="200"/>
      <c r="I372" s="200"/>
      <c r="J372" s="200"/>
      <c r="K372" s="200"/>
      <c r="L372" s="200"/>
      <c r="M372" s="200"/>
      <c r="N372" s="200"/>
      <c r="O372" s="200"/>
      <c r="P372" s="200"/>
      <c r="Q372" s="200"/>
    </row>
    <row r="373" spans="2:17">
      <c r="B373" s="200"/>
      <c r="C373" s="200"/>
      <c r="D373" s="200"/>
      <c r="E373" s="200"/>
      <c r="F373" s="200"/>
      <c r="G373" s="200"/>
      <c r="H373" s="200"/>
      <c r="I373" s="200"/>
      <c r="J373" s="200"/>
      <c r="K373" s="200"/>
      <c r="L373" s="200"/>
      <c r="M373" s="200"/>
      <c r="N373" s="200"/>
      <c r="O373" s="200"/>
      <c r="P373" s="200"/>
      <c r="Q373" s="200"/>
    </row>
    <row r="374" spans="2:17">
      <c r="B374" s="200"/>
      <c r="C374" s="200"/>
      <c r="D374" s="200"/>
      <c r="E374" s="200"/>
      <c r="F374" s="200"/>
      <c r="G374" s="200"/>
      <c r="H374" s="200"/>
      <c r="I374" s="200"/>
      <c r="J374" s="200"/>
      <c r="K374" s="200"/>
      <c r="L374" s="200"/>
      <c r="M374" s="200"/>
      <c r="N374" s="200"/>
      <c r="O374" s="200"/>
      <c r="P374" s="200"/>
      <c r="Q374" s="200"/>
    </row>
    <row r="375" spans="2:17">
      <c r="B375" s="200"/>
      <c r="C375" s="200"/>
      <c r="D375" s="200"/>
      <c r="E375" s="200"/>
      <c r="F375" s="200"/>
      <c r="G375" s="200"/>
      <c r="H375" s="200"/>
      <c r="I375" s="200"/>
      <c r="J375" s="200"/>
      <c r="K375" s="200"/>
      <c r="L375" s="200"/>
      <c r="M375" s="200"/>
      <c r="N375" s="200"/>
      <c r="O375" s="200"/>
      <c r="P375" s="200"/>
      <c r="Q375" s="200"/>
    </row>
    <row r="376" spans="2:17">
      <c r="B376" s="200"/>
      <c r="C376" s="200"/>
      <c r="D376" s="200"/>
      <c r="E376" s="200"/>
      <c r="F376" s="200"/>
      <c r="G376" s="200"/>
      <c r="H376" s="200"/>
      <c r="I376" s="200"/>
      <c r="J376" s="200"/>
      <c r="K376" s="200"/>
      <c r="L376" s="200"/>
      <c r="M376" s="200"/>
      <c r="N376" s="200"/>
      <c r="O376" s="200"/>
      <c r="P376" s="200"/>
      <c r="Q376" s="200"/>
    </row>
    <row r="377" spans="2:17">
      <c r="B377" s="200"/>
      <c r="C377" s="200"/>
      <c r="D377" s="200"/>
      <c r="E377" s="200"/>
      <c r="F377" s="200"/>
      <c r="G377" s="200"/>
      <c r="H377" s="200"/>
      <c r="I377" s="200"/>
      <c r="J377" s="200"/>
      <c r="K377" s="200"/>
      <c r="L377" s="200"/>
      <c r="M377" s="200"/>
      <c r="N377" s="200"/>
      <c r="O377" s="200"/>
      <c r="P377" s="200"/>
      <c r="Q377" s="200"/>
    </row>
    <row r="378" spans="2:17">
      <c r="B378" s="200"/>
      <c r="C378" s="200"/>
      <c r="D378" s="200"/>
      <c r="E378" s="200"/>
      <c r="F378" s="200"/>
      <c r="G378" s="200"/>
      <c r="H378" s="200"/>
      <c r="I378" s="200"/>
      <c r="J378" s="200"/>
      <c r="K378" s="200"/>
      <c r="L378" s="200"/>
      <c r="M378" s="200"/>
      <c r="N378" s="200"/>
      <c r="O378" s="200"/>
      <c r="P378" s="200"/>
      <c r="Q378" s="200"/>
    </row>
    <row r="379" spans="2:17">
      <c r="B379" s="200"/>
      <c r="C379" s="200"/>
      <c r="D379" s="200"/>
      <c r="E379" s="200"/>
      <c r="F379" s="200"/>
      <c r="G379" s="200"/>
      <c r="H379" s="200"/>
      <c r="I379" s="200"/>
      <c r="J379" s="200"/>
      <c r="K379" s="200"/>
      <c r="L379" s="200"/>
      <c r="M379" s="200"/>
      <c r="N379" s="200"/>
      <c r="O379" s="200"/>
      <c r="P379" s="200"/>
      <c r="Q379" s="200"/>
    </row>
    <row r="380" spans="2:17">
      <c r="B380" s="200"/>
      <c r="C380" s="200"/>
      <c r="D380" s="200"/>
      <c r="E380" s="200"/>
      <c r="F380" s="200"/>
      <c r="G380" s="200"/>
      <c r="H380" s="200"/>
      <c r="I380" s="200"/>
      <c r="J380" s="200"/>
      <c r="K380" s="200"/>
      <c r="L380" s="200"/>
      <c r="M380" s="200"/>
      <c r="N380" s="200"/>
      <c r="O380" s="200"/>
      <c r="P380" s="200"/>
      <c r="Q380" s="200"/>
    </row>
    <row r="381" spans="2:17">
      <c r="B381" s="200"/>
      <c r="C381" s="200"/>
      <c r="D381" s="200"/>
      <c r="E381" s="200"/>
      <c r="F381" s="200"/>
      <c r="G381" s="200"/>
      <c r="H381" s="200"/>
      <c r="I381" s="200"/>
      <c r="J381" s="200"/>
      <c r="K381" s="200"/>
      <c r="L381" s="200"/>
      <c r="M381" s="200"/>
      <c r="N381" s="200"/>
      <c r="O381" s="200"/>
      <c r="P381" s="200"/>
      <c r="Q381" s="200"/>
    </row>
    <row r="382" spans="2:17">
      <c r="B382" s="200"/>
      <c r="C382" s="200"/>
      <c r="D382" s="200"/>
      <c r="E382" s="200"/>
      <c r="F382" s="200"/>
      <c r="G382" s="200"/>
      <c r="H382" s="200"/>
      <c r="I382" s="200"/>
      <c r="J382" s="200"/>
      <c r="K382" s="200"/>
      <c r="L382" s="200"/>
      <c r="M382" s="200"/>
      <c r="N382" s="200"/>
      <c r="O382" s="200"/>
      <c r="P382" s="200"/>
      <c r="Q382" s="200"/>
    </row>
    <row r="383" spans="2:17">
      <c r="B383" s="200"/>
      <c r="C383" s="200"/>
      <c r="D383" s="200"/>
      <c r="E383" s="200"/>
      <c r="F383" s="200"/>
      <c r="G383" s="200"/>
      <c r="H383" s="200"/>
      <c r="I383" s="200"/>
      <c r="J383" s="200"/>
      <c r="K383" s="200"/>
      <c r="L383" s="200"/>
      <c r="M383" s="200"/>
      <c r="N383" s="200"/>
      <c r="O383" s="200"/>
      <c r="P383" s="200"/>
      <c r="Q383" s="200"/>
    </row>
    <row r="384" spans="2:17">
      <c r="B384" s="200"/>
      <c r="C384" s="200"/>
      <c r="D384" s="200"/>
      <c r="E384" s="200"/>
      <c r="F384" s="200"/>
      <c r="G384" s="200"/>
      <c r="H384" s="200"/>
      <c r="I384" s="200"/>
      <c r="J384" s="200"/>
      <c r="K384" s="200"/>
      <c r="L384" s="200"/>
      <c r="M384" s="200"/>
      <c r="N384" s="200"/>
      <c r="O384" s="200"/>
      <c r="P384" s="200"/>
      <c r="Q384" s="200"/>
    </row>
    <row r="385" spans="2:17">
      <c r="B385" s="200"/>
      <c r="C385" s="200"/>
      <c r="D385" s="200"/>
      <c r="E385" s="200"/>
      <c r="F385" s="200"/>
      <c r="G385" s="200"/>
      <c r="H385" s="200"/>
      <c r="I385" s="200"/>
      <c r="J385" s="200"/>
      <c r="K385" s="200"/>
      <c r="L385" s="200"/>
      <c r="M385" s="200"/>
      <c r="N385" s="200"/>
      <c r="O385" s="200"/>
      <c r="P385" s="200"/>
      <c r="Q385" s="200"/>
    </row>
    <row r="386" spans="2:17">
      <c r="B386" s="200"/>
      <c r="C386" s="200"/>
      <c r="D386" s="200"/>
      <c r="E386" s="200"/>
      <c r="F386" s="200"/>
      <c r="G386" s="200"/>
      <c r="H386" s="200"/>
      <c r="I386" s="200"/>
      <c r="J386" s="200"/>
      <c r="K386" s="200"/>
      <c r="L386" s="200"/>
      <c r="M386" s="200"/>
      <c r="N386" s="200"/>
      <c r="O386" s="200"/>
      <c r="P386" s="200"/>
      <c r="Q386" s="200"/>
    </row>
    <row r="387" spans="2:17">
      <c r="B387" s="200"/>
      <c r="C387" s="200"/>
      <c r="D387" s="200"/>
      <c r="E387" s="200"/>
      <c r="F387" s="200"/>
      <c r="G387" s="200"/>
      <c r="H387" s="200"/>
      <c r="I387" s="200"/>
      <c r="J387" s="200"/>
      <c r="K387" s="200"/>
      <c r="L387" s="200"/>
      <c r="M387" s="200"/>
      <c r="N387" s="200"/>
      <c r="O387" s="200"/>
      <c r="P387" s="200"/>
      <c r="Q387" s="200"/>
    </row>
    <row r="388" spans="2:17">
      <c r="B388" s="200"/>
      <c r="C388" s="200"/>
      <c r="D388" s="200"/>
      <c r="E388" s="200"/>
      <c r="F388" s="200"/>
      <c r="G388" s="200"/>
      <c r="H388" s="200"/>
      <c r="I388" s="200"/>
      <c r="J388" s="200"/>
      <c r="K388" s="200"/>
      <c r="L388" s="200"/>
      <c r="M388" s="200"/>
      <c r="N388" s="200"/>
      <c r="O388" s="200"/>
      <c r="P388" s="200"/>
      <c r="Q388" s="200"/>
    </row>
    <row r="389" spans="2:17">
      <c r="B389" s="200"/>
      <c r="C389" s="200"/>
      <c r="D389" s="200"/>
      <c r="E389" s="200"/>
      <c r="F389" s="200"/>
      <c r="G389" s="200"/>
      <c r="H389" s="200"/>
      <c r="I389" s="200"/>
      <c r="J389" s="200"/>
      <c r="K389" s="200"/>
      <c r="L389" s="200"/>
      <c r="M389" s="200"/>
      <c r="N389" s="200"/>
      <c r="O389" s="200"/>
      <c r="P389" s="200"/>
      <c r="Q389" s="200"/>
    </row>
    <row r="390" spans="2:17">
      <c r="B390" s="200"/>
      <c r="C390" s="200"/>
      <c r="D390" s="200"/>
      <c r="E390" s="200"/>
      <c r="F390" s="200"/>
      <c r="G390" s="200"/>
      <c r="H390" s="200"/>
      <c r="I390" s="200"/>
      <c r="J390" s="200"/>
      <c r="K390" s="200"/>
      <c r="L390" s="200"/>
      <c r="M390" s="200"/>
      <c r="N390" s="200"/>
      <c r="O390" s="200"/>
      <c r="P390" s="200"/>
      <c r="Q390" s="200"/>
    </row>
    <row r="391" spans="2:17">
      <c r="B391" s="200"/>
      <c r="C391" s="200"/>
      <c r="D391" s="200"/>
      <c r="E391" s="200"/>
      <c r="F391" s="200"/>
      <c r="G391" s="200"/>
      <c r="H391" s="200"/>
      <c r="I391" s="200"/>
      <c r="J391" s="200"/>
      <c r="K391" s="200"/>
      <c r="L391" s="200"/>
      <c r="M391" s="200"/>
      <c r="N391" s="200"/>
      <c r="O391" s="200"/>
      <c r="P391" s="200"/>
      <c r="Q391" s="200"/>
    </row>
    <row r="392" spans="2:17">
      <c r="B392" s="200"/>
      <c r="C392" s="200"/>
      <c r="D392" s="200"/>
      <c r="E392" s="200"/>
      <c r="F392" s="200"/>
      <c r="G392" s="200"/>
      <c r="H392" s="200"/>
      <c r="I392" s="200"/>
      <c r="J392" s="200"/>
      <c r="K392" s="200"/>
      <c r="L392" s="200"/>
      <c r="M392" s="200"/>
      <c r="N392" s="200"/>
      <c r="O392" s="200"/>
      <c r="P392" s="200"/>
      <c r="Q392" s="200"/>
    </row>
    <row r="393" spans="2:17">
      <c r="B393" s="200"/>
      <c r="C393" s="200"/>
      <c r="D393" s="200"/>
      <c r="E393" s="200"/>
      <c r="F393" s="200"/>
      <c r="G393" s="200"/>
      <c r="H393" s="200"/>
      <c r="I393" s="200"/>
      <c r="J393" s="200"/>
      <c r="K393" s="200"/>
      <c r="L393" s="200"/>
      <c r="M393" s="200"/>
      <c r="N393" s="200"/>
      <c r="O393" s="200"/>
      <c r="P393" s="200"/>
      <c r="Q393" s="200"/>
    </row>
    <row r="394" spans="2:17">
      <c r="B394" s="200"/>
      <c r="C394" s="200"/>
      <c r="D394" s="200"/>
      <c r="E394" s="200"/>
      <c r="F394" s="200"/>
      <c r="G394" s="200"/>
      <c r="H394" s="200"/>
      <c r="I394" s="200"/>
      <c r="J394" s="200"/>
      <c r="K394" s="200"/>
      <c r="L394" s="200"/>
      <c r="M394" s="200"/>
      <c r="N394" s="200"/>
      <c r="O394" s="200"/>
      <c r="P394" s="200"/>
      <c r="Q394" s="200"/>
    </row>
    <row r="395" spans="2:17">
      <c r="B395" s="200"/>
      <c r="C395" s="200"/>
      <c r="D395" s="200"/>
      <c r="E395" s="200"/>
      <c r="F395" s="200"/>
      <c r="G395" s="200"/>
      <c r="H395" s="200"/>
      <c r="I395" s="200"/>
      <c r="J395" s="200"/>
      <c r="K395" s="200"/>
      <c r="L395" s="200"/>
      <c r="M395" s="200"/>
      <c r="N395" s="200"/>
      <c r="O395" s="200"/>
      <c r="P395" s="200"/>
      <c r="Q395" s="200"/>
    </row>
    <row r="396" spans="2:17">
      <c r="B396" s="200"/>
      <c r="C396" s="200"/>
      <c r="D396" s="200"/>
      <c r="E396" s="200"/>
      <c r="F396" s="200"/>
      <c r="G396" s="200"/>
      <c r="H396" s="200"/>
      <c r="I396" s="200"/>
      <c r="J396" s="200"/>
      <c r="K396" s="200"/>
      <c r="L396" s="200"/>
      <c r="M396" s="200"/>
      <c r="N396" s="200"/>
      <c r="O396" s="200"/>
      <c r="P396" s="200"/>
      <c r="Q396" s="200"/>
    </row>
    <row r="397" spans="2:17">
      <c r="B397" s="200"/>
      <c r="C397" s="200"/>
      <c r="D397" s="200"/>
      <c r="E397" s="200"/>
      <c r="F397" s="200"/>
      <c r="G397" s="200"/>
      <c r="H397" s="200"/>
      <c r="I397" s="200"/>
      <c r="J397" s="200"/>
      <c r="K397" s="200"/>
      <c r="L397" s="200"/>
      <c r="M397" s="200"/>
      <c r="N397" s="200"/>
      <c r="O397" s="200"/>
      <c r="P397" s="200"/>
      <c r="Q397" s="200"/>
    </row>
    <row r="398" spans="2:17">
      <c r="B398" s="200"/>
      <c r="C398" s="200"/>
      <c r="D398" s="200"/>
      <c r="E398" s="200"/>
      <c r="F398" s="200"/>
      <c r="G398" s="200"/>
      <c r="H398" s="200"/>
      <c r="I398" s="200"/>
      <c r="J398" s="200"/>
      <c r="K398" s="200"/>
      <c r="L398" s="200"/>
      <c r="M398" s="200"/>
      <c r="N398" s="200"/>
      <c r="O398" s="200"/>
      <c r="P398" s="200"/>
      <c r="Q398" s="200"/>
    </row>
    <row r="399" spans="2:17">
      <c r="B399" s="200"/>
      <c r="C399" s="200"/>
      <c r="D399" s="200"/>
      <c r="E399" s="200"/>
      <c r="F399" s="200"/>
      <c r="G399" s="200"/>
      <c r="H399" s="200"/>
      <c r="I399" s="200"/>
      <c r="J399" s="200"/>
      <c r="K399" s="200"/>
      <c r="L399" s="200"/>
      <c r="M399" s="200"/>
      <c r="N399" s="200"/>
      <c r="O399" s="200"/>
      <c r="P399" s="200"/>
      <c r="Q399" s="200"/>
    </row>
    <row r="400" spans="2:17">
      <c r="B400" s="200"/>
      <c r="C400" s="200"/>
      <c r="D400" s="200"/>
      <c r="E400" s="200"/>
      <c r="F400" s="200"/>
      <c r="G400" s="200"/>
      <c r="H400" s="200"/>
      <c r="I400" s="200"/>
      <c r="J400" s="200"/>
      <c r="K400" s="200"/>
      <c r="L400" s="200"/>
      <c r="M400" s="200"/>
      <c r="N400" s="200"/>
      <c r="O400" s="200"/>
      <c r="P400" s="200"/>
      <c r="Q400" s="200"/>
    </row>
    <row r="401" spans="2:17">
      <c r="B401" s="200"/>
      <c r="C401" s="200"/>
      <c r="D401" s="200"/>
      <c r="E401" s="200"/>
      <c r="F401" s="200"/>
      <c r="G401" s="200"/>
      <c r="H401" s="200"/>
      <c r="I401" s="200"/>
      <c r="J401" s="200"/>
      <c r="K401" s="200"/>
      <c r="L401" s="200"/>
      <c r="M401" s="200"/>
      <c r="N401" s="200"/>
      <c r="O401" s="200"/>
      <c r="P401" s="200"/>
      <c r="Q401" s="200"/>
    </row>
    <row r="402" spans="2:17">
      <c r="B402" s="200"/>
      <c r="C402" s="200"/>
      <c r="D402" s="200"/>
      <c r="E402" s="200"/>
      <c r="F402" s="200"/>
      <c r="G402" s="200"/>
      <c r="H402" s="200"/>
      <c r="I402" s="200"/>
      <c r="J402" s="200"/>
      <c r="K402" s="200"/>
      <c r="L402" s="200"/>
      <c r="M402" s="200"/>
      <c r="N402" s="200"/>
      <c r="O402" s="200"/>
      <c r="P402" s="200"/>
      <c r="Q402" s="200"/>
    </row>
    <row r="403" spans="2:17">
      <c r="B403" s="200"/>
      <c r="C403" s="200"/>
      <c r="D403" s="200"/>
      <c r="E403" s="200"/>
      <c r="F403" s="200"/>
      <c r="G403" s="200"/>
      <c r="H403" s="200"/>
      <c r="I403" s="200"/>
      <c r="J403" s="200"/>
      <c r="K403" s="200"/>
      <c r="L403" s="200"/>
      <c r="M403" s="200"/>
      <c r="N403" s="200"/>
      <c r="O403" s="200"/>
      <c r="P403" s="200"/>
      <c r="Q403" s="200"/>
    </row>
    <row r="404" spans="2:17">
      <c r="B404" s="200"/>
      <c r="C404" s="200"/>
      <c r="D404" s="200"/>
      <c r="E404" s="200"/>
      <c r="F404" s="200"/>
      <c r="G404" s="200"/>
      <c r="H404" s="200"/>
      <c r="I404" s="200"/>
      <c r="J404" s="200"/>
      <c r="K404" s="200"/>
      <c r="L404" s="200"/>
      <c r="M404" s="200"/>
      <c r="N404" s="200"/>
      <c r="O404" s="200"/>
      <c r="P404" s="200"/>
      <c r="Q404" s="200"/>
    </row>
    <row r="405" spans="2:17">
      <c r="B405" s="200"/>
      <c r="C405" s="200"/>
      <c r="D405" s="200"/>
      <c r="E405" s="200"/>
      <c r="F405" s="200"/>
      <c r="G405" s="200"/>
      <c r="H405" s="200"/>
      <c r="I405" s="200"/>
      <c r="J405" s="200"/>
      <c r="K405" s="200"/>
      <c r="L405" s="200"/>
      <c r="M405" s="200"/>
      <c r="N405" s="200"/>
      <c r="O405" s="200"/>
      <c r="P405" s="200"/>
      <c r="Q405" s="200"/>
    </row>
    <row r="406" spans="2:17">
      <c r="B406" s="200"/>
      <c r="C406" s="200"/>
      <c r="D406" s="200"/>
      <c r="E406" s="200"/>
      <c r="F406" s="200"/>
      <c r="G406" s="200"/>
      <c r="H406" s="200"/>
      <c r="I406" s="200"/>
      <c r="J406" s="200"/>
      <c r="K406" s="200"/>
      <c r="L406" s="200"/>
      <c r="M406" s="200"/>
      <c r="N406" s="200"/>
      <c r="O406" s="200"/>
      <c r="P406" s="200"/>
      <c r="Q406" s="200"/>
    </row>
    <row r="407" spans="2:17">
      <c r="B407" s="200"/>
      <c r="C407" s="200"/>
      <c r="D407" s="200"/>
      <c r="E407" s="200"/>
      <c r="F407" s="200"/>
      <c r="G407" s="200"/>
      <c r="H407" s="200"/>
      <c r="I407" s="200"/>
      <c r="J407" s="200"/>
      <c r="K407" s="200"/>
      <c r="L407" s="200"/>
      <c r="M407" s="200"/>
      <c r="N407" s="200"/>
      <c r="O407" s="200"/>
      <c r="P407" s="200"/>
      <c r="Q407" s="200"/>
    </row>
    <row r="408" spans="2:17">
      <c r="B408" s="200"/>
      <c r="C408" s="200"/>
      <c r="D408" s="200"/>
      <c r="E408" s="200"/>
      <c r="F408" s="200"/>
      <c r="G408" s="200"/>
      <c r="H408" s="200"/>
      <c r="I408" s="200"/>
      <c r="J408" s="200"/>
      <c r="K408" s="200"/>
      <c r="L408" s="200"/>
      <c r="M408" s="200"/>
      <c r="N408" s="200"/>
      <c r="O408" s="200"/>
      <c r="P408" s="200"/>
      <c r="Q408" s="200"/>
    </row>
    <row r="409" spans="2:17">
      <c r="B409" s="200"/>
      <c r="C409" s="200"/>
      <c r="D409" s="200"/>
      <c r="E409" s="200"/>
      <c r="F409" s="200"/>
      <c r="G409" s="200"/>
      <c r="H409" s="200"/>
      <c r="I409" s="200"/>
      <c r="J409" s="200"/>
      <c r="K409" s="200"/>
      <c r="L409" s="200"/>
      <c r="M409" s="200"/>
      <c r="N409" s="200"/>
      <c r="O409" s="200"/>
      <c r="P409" s="200"/>
      <c r="Q409" s="200"/>
    </row>
    <row r="410" spans="2:17">
      <c r="B410" s="200"/>
      <c r="C410" s="200"/>
      <c r="D410" s="200"/>
      <c r="E410" s="200"/>
      <c r="F410" s="200"/>
      <c r="G410" s="200"/>
      <c r="H410" s="200"/>
      <c r="I410" s="200"/>
      <c r="J410" s="200"/>
      <c r="K410" s="200"/>
      <c r="L410" s="200"/>
      <c r="M410" s="200"/>
      <c r="N410" s="200"/>
      <c r="O410" s="200"/>
      <c r="P410" s="200"/>
      <c r="Q410" s="200"/>
    </row>
    <row r="411" spans="2:17">
      <c r="B411" s="200"/>
      <c r="C411" s="200"/>
      <c r="D411" s="200"/>
      <c r="E411" s="200"/>
      <c r="F411" s="200"/>
      <c r="G411" s="200"/>
      <c r="H411" s="200"/>
      <c r="I411" s="200"/>
      <c r="J411" s="200"/>
      <c r="K411" s="200"/>
      <c r="L411" s="200"/>
      <c r="M411" s="200"/>
      <c r="N411" s="200"/>
      <c r="O411" s="200"/>
      <c r="P411" s="200"/>
      <c r="Q411" s="200"/>
    </row>
    <row r="412" spans="2:17">
      <c r="B412" s="200"/>
      <c r="C412" s="200"/>
      <c r="D412" s="200"/>
      <c r="E412" s="200"/>
      <c r="F412" s="200"/>
      <c r="G412" s="200"/>
      <c r="H412" s="200"/>
      <c r="I412" s="200"/>
      <c r="J412" s="200"/>
      <c r="K412" s="200"/>
      <c r="L412" s="200"/>
      <c r="M412" s="200"/>
      <c r="N412" s="200"/>
      <c r="O412" s="200"/>
      <c r="P412" s="200"/>
      <c r="Q412" s="200"/>
    </row>
    <row r="413" spans="2:17">
      <c r="B413" s="200"/>
      <c r="C413" s="200"/>
      <c r="D413" s="200"/>
      <c r="E413" s="200"/>
      <c r="F413" s="200"/>
      <c r="G413" s="200"/>
      <c r="H413" s="200"/>
      <c r="I413" s="200"/>
      <c r="J413" s="200"/>
      <c r="K413" s="200"/>
      <c r="L413" s="200"/>
      <c r="M413" s="200"/>
      <c r="N413" s="200"/>
      <c r="O413" s="200"/>
      <c r="P413" s="200"/>
      <c r="Q413" s="200"/>
    </row>
    <row r="414" spans="2:17">
      <c r="B414" s="200"/>
      <c r="C414" s="200"/>
      <c r="D414" s="200"/>
      <c r="E414" s="200"/>
      <c r="F414" s="200"/>
      <c r="G414" s="200"/>
      <c r="H414" s="200"/>
      <c r="I414" s="200"/>
      <c r="J414" s="200"/>
      <c r="K414" s="200"/>
      <c r="L414" s="200"/>
      <c r="M414" s="200"/>
      <c r="N414" s="200"/>
      <c r="O414" s="200"/>
      <c r="P414" s="200"/>
      <c r="Q414" s="200"/>
    </row>
    <row r="415" spans="2:17">
      <c r="B415" s="200"/>
      <c r="C415" s="200"/>
      <c r="D415" s="200"/>
      <c r="E415" s="200"/>
      <c r="F415" s="200"/>
      <c r="G415" s="200"/>
      <c r="H415" s="200"/>
      <c r="I415" s="200"/>
      <c r="J415" s="200"/>
      <c r="K415" s="200"/>
      <c r="L415" s="200"/>
      <c r="M415" s="200"/>
      <c r="N415" s="200"/>
      <c r="O415" s="200"/>
      <c r="P415" s="200"/>
      <c r="Q415" s="200"/>
    </row>
    <row r="416" spans="2:17">
      <c r="B416" s="200"/>
      <c r="C416" s="200"/>
      <c r="D416" s="200"/>
      <c r="E416" s="200"/>
      <c r="F416" s="200"/>
      <c r="G416" s="200"/>
      <c r="H416" s="200"/>
      <c r="I416" s="200"/>
      <c r="J416" s="200"/>
      <c r="K416" s="200"/>
      <c r="L416" s="200"/>
      <c r="M416" s="200"/>
      <c r="N416" s="200"/>
      <c r="O416" s="200"/>
      <c r="P416" s="200"/>
      <c r="Q416" s="200"/>
    </row>
    <row r="417" spans="2:17">
      <c r="B417" s="200"/>
      <c r="C417" s="200"/>
      <c r="D417" s="200"/>
      <c r="E417" s="200"/>
      <c r="F417" s="200"/>
      <c r="G417" s="200"/>
      <c r="H417" s="200"/>
      <c r="I417" s="200"/>
      <c r="J417" s="200"/>
      <c r="K417" s="200"/>
      <c r="L417" s="200"/>
      <c r="M417" s="200"/>
      <c r="N417" s="200"/>
      <c r="O417" s="200"/>
      <c r="P417" s="200"/>
      <c r="Q417" s="200"/>
    </row>
    <row r="418" spans="2:17">
      <c r="B418" s="200"/>
      <c r="C418" s="200"/>
      <c r="D418" s="200"/>
      <c r="E418" s="200"/>
      <c r="F418" s="200"/>
      <c r="G418" s="200"/>
      <c r="H418" s="200"/>
      <c r="I418" s="200"/>
      <c r="J418" s="200"/>
      <c r="K418" s="200"/>
      <c r="L418" s="200"/>
      <c r="M418" s="200"/>
      <c r="N418" s="200"/>
      <c r="O418" s="200"/>
      <c r="P418" s="200"/>
      <c r="Q418" s="200"/>
    </row>
    <row r="419" spans="2:17">
      <c r="B419" s="200"/>
      <c r="C419" s="200"/>
      <c r="D419" s="200"/>
      <c r="E419" s="200"/>
      <c r="F419" s="200"/>
      <c r="G419" s="200"/>
      <c r="H419" s="200"/>
      <c r="I419" s="200"/>
      <c r="J419" s="200"/>
      <c r="K419" s="200"/>
      <c r="L419" s="200"/>
      <c r="M419" s="200"/>
      <c r="N419" s="200"/>
      <c r="O419" s="200"/>
      <c r="P419" s="200"/>
      <c r="Q419" s="200"/>
    </row>
    <row r="420" spans="2:17">
      <c r="B420" s="200"/>
      <c r="C420" s="200"/>
      <c r="D420" s="200"/>
      <c r="E420" s="200"/>
      <c r="F420" s="200"/>
      <c r="G420" s="200"/>
      <c r="H420" s="200"/>
      <c r="I420" s="200"/>
      <c r="J420" s="200"/>
      <c r="K420" s="200"/>
      <c r="L420" s="200"/>
      <c r="M420" s="200"/>
      <c r="N420" s="200"/>
      <c r="O420" s="200"/>
      <c r="P420" s="200"/>
      <c r="Q420" s="200"/>
    </row>
    <row r="421" spans="2:17">
      <c r="B421" s="200"/>
      <c r="C421" s="200"/>
      <c r="D421" s="200"/>
      <c r="E421" s="200"/>
      <c r="F421" s="200"/>
      <c r="G421" s="200"/>
      <c r="H421" s="200"/>
      <c r="I421" s="200"/>
      <c r="J421" s="200"/>
      <c r="K421" s="200"/>
      <c r="L421" s="200"/>
      <c r="M421" s="200"/>
      <c r="N421" s="200"/>
      <c r="O421" s="200"/>
      <c r="P421" s="200"/>
      <c r="Q421" s="200"/>
    </row>
    <row r="422" spans="2:17">
      <c r="B422" s="200"/>
      <c r="C422" s="200"/>
      <c r="D422" s="200"/>
      <c r="E422" s="200"/>
      <c r="F422" s="200"/>
      <c r="G422" s="200"/>
      <c r="H422" s="200"/>
      <c r="I422" s="200"/>
      <c r="J422" s="200"/>
      <c r="K422" s="200"/>
      <c r="L422" s="200"/>
      <c r="M422" s="200"/>
      <c r="N422" s="200"/>
      <c r="O422" s="200"/>
      <c r="P422" s="200"/>
      <c r="Q422" s="200"/>
    </row>
    <row r="423" spans="2:17">
      <c r="B423" s="200"/>
      <c r="C423" s="200"/>
      <c r="D423" s="200"/>
      <c r="E423" s="200"/>
      <c r="F423" s="200"/>
      <c r="G423" s="200"/>
      <c r="H423" s="200"/>
      <c r="I423" s="200"/>
      <c r="J423" s="200"/>
      <c r="K423" s="200"/>
      <c r="L423" s="200"/>
      <c r="M423" s="200"/>
      <c r="N423" s="200"/>
      <c r="O423" s="200"/>
      <c r="P423" s="200"/>
      <c r="Q423" s="200"/>
    </row>
    <row r="424" spans="2:17">
      <c r="B424" s="200"/>
      <c r="C424" s="200"/>
      <c r="D424" s="200"/>
      <c r="E424" s="200"/>
      <c r="F424" s="200"/>
      <c r="G424" s="200"/>
      <c r="H424" s="200"/>
      <c r="I424" s="200"/>
      <c r="J424" s="200"/>
      <c r="K424" s="200"/>
      <c r="L424" s="200"/>
      <c r="M424" s="200"/>
      <c r="N424" s="200"/>
      <c r="O424" s="200"/>
      <c r="P424" s="200"/>
      <c r="Q424" s="200"/>
    </row>
    <row r="425" spans="2:17">
      <c r="B425" s="200"/>
      <c r="C425" s="200"/>
      <c r="D425" s="200"/>
      <c r="E425" s="200"/>
      <c r="F425" s="200"/>
      <c r="G425" s="200"/>
      <c r="H425" s="200"/>
      <c r="I425" s="200"/>
      <c r="J425" s="200"/>
      <c r="K425" s="200"/>
      <c r="L425" s="200"/>
      <c r="M425" s="200"/>
      <c r="N425" s="200"/>
      <c r="O425" s="200"/>
      <c r="P425" s="200"/>
      <c r="Q425" s="200"/>
    </row>
    <row r="426" spans="2:17">
      <c r="B426" s="200"/>
      <c r="C426" s="200"/>
      <c r="D426" s="200"/>
      <c r="E426" s="200"/>
      <c r="F426" s="200"/>
      <c r="G426" s="200"/>
      <c r="H426" s="200"/>
      <c r="I426" s="200"/>
      <c r="J426" s="200"/>
      <c r="K426" s="200"/>
      <c r="L426" s="200"/>
      <c r="M426" s="200"/>
      <c r="N426" s="200"/>
      <c r="O426" s="200"/>
      <c r="P426" s="200"/>
      <c r="Q426" s="200"/>
    </row>
    <row r="427" spans="2:17">
      <c r="B427" s="200"/>
      <c r="C427" s="200"/>
      <c r="D427" s="200"/>
      <c r="E427" s="200"/>
      <c r="F427" s="200"/>
      <c r="G427" s="200"/>
      <c r="H427" s="200"/>
      <c r="I427" s="200"/>
      <c r="J427" s="200"/>
      <c r="K427" s="200"/>
      <c r="L427" s="200"/>
      <c r="M427" s="200"/>
      <c r="N427" s="200"/>
      <c r="O427" s="200"/>
      <c r="P427" s="200"/>
      <c r="Q427" s="200"/>
    </row>
    <row r="428" spans="2:17">
      <c r="B428" s="200"/>
      <c r="C428" s="200"/>
      <c r="D428" s="200"/>
      <c r="E428" s="200"/>
      <c r="F428" s="200"/>
      <c r="G428" s="200"/>
      <c r="H428" s="200"/>
      <c r="I428" s="200"/>
      <c r="J428" s="200"/>
      <c r="K428" s="200"/>
      <c r="L428" s="200"/>
      <c r="M428" s="200"/>
      <c r="N428" s="200"/>
      <c r="O428" s="200"/>
      <c r="P428" s="200"/>
      <c r="Q428" s="200"/>
    </row>
    <row r="429" spans="2:17">
      <c r="B429" s="200"/>
      <c r="C429" s="200"/>
      <c r="D429" s="200"/>
      <c r="E429" s="200"/>
      <c r="F429" s="200"/>
      <c r="G429" s="200"/>
      <c r="H429" s="200"/>
      <c r="I429" s="200"/>
      <c r="J429" s="200"/>
      <c r="K429" s="200"/>
      <c r="L429" s="200"/>
      <c r="M429" s="200"/>
      <c r="N429" s="200"/>
      <c r="O429" s="200"/>
      <c r="P429" s="200"/>
      <c r="Q429" s="200"/>
    </row>
    <row r="430" spans="2:17">
      <c r="B430" s="200"/>
      <c r="C430" s="200"/>
      <c r="D430" s="200"/>
      <c r="E430" s="200"/>
      <c r="F430" s="200"/>
      <c r="G430" s="200"/>
      <c r="H430" s="200"/>
      <c r="I430" s="200"/>
      <c r="J430" s="200"/>
      <c r="K430" s="200"/>
      <c r="L430" s="200"/>
      <c r="M430" s="200"/>
      <c r="N430" s="200"/>
      <c r="O430" s="200"/>
      <c r="P430" s="200"/>
      <c r="Q430" s="200"/>
    </row>
    <row r="431" spans="2:17">
      <c r="B431" s="200"/>
      <c r="C431" s="200"/>
      <c r="D431" s="200"/>
      <c r="E431" s="200"/>
      <c r="F431" s="200"/>
      <c r="G431" s="200"/>
      <c r="H431" s="200"/>
      <c r="I431" s="200"/>
      <c r="J431" s="200"/>
      <c r="K431" s="200"/>
      <c r="L431" s="200"/>
      <c r="M431" s="200"/>
      <c r="N431" s="200"/>
      <c r="O431" s="200"/>
      <c r="P431" s="200"/>
      <c r="Q431" s="200"/>
    </row>
    <row r="432" spans="2:17">
      <c r="B432" s="200"/>
      <c r="C432" s="200"/>
      <c r="D432" s="200"/>
      <c r="E432" s="200"/>
      <c r="F432" s="200"/>
      <c r="G432" s="200"/>
      <c r="H432" s="200"/>
      <c r="I432" s="200"/>
      <c r="J432" s="200"/>
      <c r="K432" s="200"/>
      <c r="L432" s="200"/>
      <c r="M432" s="200"/>
      <c r="N432" s="200"/>
      <c r="O432" s="200"/>
      <c r="P432" s="200"/>
      <c r="Q432" s="200"/>
    </row>
    <row r="433" spans="2:17">
      <c r="B433" s="200"/>
      <c r="C433" s="200"/>
      <c r="D433" s="200"/>
      <c r="E433" s="200"/>
      <c r="F433" s="200"/>
      <c r="G433" s="200"/>
      <c r="H433" s="200"/>
      <c r="I433" s="200"/>
      <c r="J433" s="200"/>
      <c r="K433" s="200"/>
      <c r="L433" s="200"/>
      <c r="M433" s="200"/>
      <c r="N433" s="200"/>
      <c r="O433" s="200"/>
      <c r="P433" s="200"/>
      <c r="Q433" s="200"/>
    </row>
    <row r="434" spans="2:17">
      <c r="B434" s="200"/>
      <c r="C434" s="200"/>
      <c r="D434" s="200"/>
      <c r="E434" s="200"/>
      <c r="F434" s="200"/>
      <c r="G434" s="200"/>
      <c r="H434" s="200"/>
      <c r="I434" s="200"/>
      <c r="J434" s="200"/>
      <c r="K434" s="200"/>
      <c r="L434" s="200"/>
      <c r="M434" s="200"/>
      <c r="N434" s="200"/>
      <c r="O434" s="200"/>
      <c r="P434" s="200"/>
      <c r="Q434" s="200"/>
    </row>
    <row r="435" spans="2:17">
      <c r="B435" s="200"/>
      <c r="C435" s="200"/>
      <c r="D435" s="200"/>
      <c r="E435" s="200"/>
      <c r="F435" s="200"/>
      <c r="G435" s="200"/>
      <c r="H435" s="200"/>
      <c r="I435" s="200"/>
      <c r="J435" s="200"/>
      <c r="K435" s="200"/>
      <c r="L435" s="200"/>
      <c r="M435" s="200"/>
      <c r="N435" s="200"/>
      <c r="O435" s="200"/>
      <c r="P435" s="200"/>
      <c r="Q435" s="200"/>
    </row>
    <row r="436" spans="2:17">
      <c r="B436" s="200"/>
      <c r="C436" s="200"/>
      <c r="D436" s="200"/>
      <c r="E436" s="200"/>
      <c r="F436" s="200"/>
      <c r="G436" s="200"/>
      <c r="H436" s="200"/>
      <c r="I436" s="200"/>
      <c r="J436" s="200"/>
      <c r="K436" s="200"/>
      <c r="L436" s="200"/>
      <c r="M436" s="200"/>
      <c r="N436" s="200"/>
      <c r="O436" s="200"/>
      <c r="P436" s="200"/>
      <c r="Q436" s="200"/>
    </row>
    <row r="437" spans="2:17">
      <c r="B437" s="200"/>
      <c r="C437" s="200"/>
      <c r="D437" s="200"/>
      <c r="E437" s="200"/>
      <c r="F437" s="200"/>
      <c r="G437" s="200"/>
      <c r="H437" s="200"/>
      <c r="I437" s="200"/>
      <c r="J437" s="200"/>
      <c r="K437" s="200"/>
      <c r="L437" s="200"/>
      <c r="M437" s="200"/>
      <c r="N437" s="200"/>
      <c r="O437" s="200"/>
      <c r="P437" s="200"/>
      <c r="Q437" s="200"/>
    </row>
    <row r="438" spans="2:17">
      <c r="B438" s="200"/>
      <c r="C438" s="200"/>
      <c r="D438" s="200"/>
      <c r="E438" s="200"/>
      <c r="F438" s="200"/>
      <c r="G438" s="200"/>
      <c r="H438" s="200"/>
      <c r="I438" s="200"/>
      <c r="J438" s="200"/>
      <c r="K438" s="200"/>
      <c r="L438" s="200"/>
      <c r="M438" s="200"/>
      <c r="N438" s="200"/>
      <c r="O438" s="200"/>
      <c r="P438" s="200"/>
      <c r="Q438" s="200"/>
    </row>
    <row r="439" spans="2:17">
      <c r="B439" s="200"/>
      <c r="C439" s="200"/>
      <c r="D439" s="200"/>
      <c r="E439" s="200"/>
      <c r="F439" s="200"/>
      <c r="G439" s="200"/>
      <c r="H439" s="200"/>
      <c r="I439" s="200"/>
      <c r="J439" s="200"/>
      <c r="K439" s="200"/>
      <c r="L439" s="200"/>
      <c r="M439" s="200"/>
      <c r="N439" s="200"/>
      <c r="O439" s="200"/>
      <c r="P439" s="200"/>
      <c r="Q439" s="200"/>
    </row>
    <row r="440" spans="2:17">
      <c r="B440" s="200"/>
      <c r="C440" s="200"/>
      <c r="D440" s="200"/>
      <c r="E440" s="200"/>
      <c r="F440" s="200"/>
      <c r="G440" s="200"/>
      <c r="H440" s="200"/>
      <c r="I440" s="200"/>
      <c r="J440" s="200"/>
      <c r="K440" s="200"/>
      <c r="L440" s="200"/>
      <c r="M440" s="200"/>
      <c r="N440" s="200"/>
      <c r="O440" s="200"/>
      <c r="P440" s="200"/>
      <c r="Q440" s="200"/>
    </row>
    <row r="441" spans="2:17">
      <c r="B441" s="200"/>
      <c r="C441" s="200"/>
      <c r="D441" s="200"/>
      <c r="E441" s="200"/>
      <c r="F441" s="200"/>
      <c r="G441" s="200"/>
      <c r="H441" s="200"/>
      <c r="I441" s="200"/>
      <c r="J441" s="200"/>
      <c r="K441" s="200"/>
      <c r="L441" s="200"/>
      <c r="M441" s="200"/>
      <c r="N441" s="200"/>
      <c r="O441" s="200"/>
      <c r="P441" s="200"/>
      <c r="Q441" s="200"/>
    </row>
    <row r="442" spans="2:17">
      <c r="B442" s="200"/>
      <c r="C442" s="200"/>
      <c r="D442" s="200"/>
      <c r="E442" s="200"/>
      <c r="F442" s="200"/>
      <c r="G442" s="200"/>
      <c r="H442" s="200"/>
      <c r="I442" s="200"/>
      <c r="J442" s="200"/>
      <c r="K442" s="200"/>
      <c r="L442" s="200"/>
      <c r="M442" s="200"/>
      <c r="N442" s="200"/>
      <c r="O442" s="200"/>
      <c r="P442" s="200"/>
      <c r="Q442" s="200"/>
    </row>
    <row r="443" spans="2:17">
      <c r="B443" s="200"/>
      <c r="C443" s="200"/>
      <c r="D443" s="200"/>
      <c r="E443" s="200"/>
      <c r="F443" s="200"/>
      <c r="G443" s="200"/>
      <c r="H443" s="200"/>
      <c r="I443" s="200"/>
      <c r="J443" s="200"/>
      <c r="K443" s="200"/>
      <c r="L443" s="200"/>
      <c r="M443" s="200"/>
      <c r="N443" s="200"/>
      <c r="O443" s="200"/>
      <c r="P443" s="200"/>
      <c r="Q443" s="200"/>
    </row>
    <row r="444" spans="2:17">
      <c r="B444" s="200"/>
      <c r="C444" s="200"/>
      <c r="D444" s="200"/>
      <c r="E444" s="200"/>
      <c r="F444" s="200"/>
      <c r="G444" s="200"/>
      <c r="H444" s="200"/>
      <c r="I444" s="200"/>
      <c r="J444" s="200"/>
      <c r="K444" s="200"/>
      <c r="L444" s="200"/>
      <c r="M444" s="200"/>
      <c r="N444" s="200"/>
      <c r="O444" s="200"/>
      <c r="P444" s="200"/>
      <c r="Q444" s="200"/>
    </row>
    <row r="445" spans="2:17">
      <c r="B445" s="200"/>
      <c r="C445" s="200"/>
      <c r="D445" s="200"/>
      <c r="E445" s="200"/>
      <c r="F445" s="200"/>
      <c r="G445" s="200"/>
      <c r="H445" s="200"/>
      <c r="I445" s="200"/>
      <c r="J445" s="200"/>
      <c r="K445" s="200"/>
      <c r="L445" s="200"/>
      <c r="M445" s="200"/>
      <c r="N445" s="200"/>
      <c r="O445" s="200"/>
      <c r="P445" s="200"/>
      <c r="Q445" s="200"/>
    </row>
    <row r="446" spans="2:17">
      <c r="B446" s="200"/>
      <c r="C446" s="200"/>
      <c r="D446" s="200"/>
      <c r="E446" s="200"/>
      <c r="F446" s="200"/>
      <c r="G446" s="200"/>
      <c r="H446" s="200"/>
      <c r="I446" s="200"/>
      <c r="J446" s="200"/>
      <c r="K446" s="200"/>
      <c r="L446" s="200"/>
      <c r="M446" s="200"/>
      <c r="N446" s="200"/>
      <c r="O446" s="200"/>
      <c r="P446" s="200"/>
      <c r="Q446" s="200"/>
    </row>
    <row r="447" spans="2:17">
      <c r="B447" s="200"/>
      <c r="C447" s="200"/>
      <c r="D447" s="200"/>
      <c r="E447" s="200"/>
      <c r="F447" s="200"/>
      <c r="G447" s="200"/>
      <c r="H447" s="200"/>
      <c r="I447" s="200"/>
      <c r="J447" s="200"/>
      <c r="K447" s="200"/>
      <c r="L447" s="200"/>
      <c r="M447" s="200"/>
      <c r="N447" s="200"/>
      <c r="O447" s="200"/>
      <c r="P447" s="200"/>
      <c r="Q447" s="200"/>
    </row>
    <row r="448" spans="2:17">
      <c r="B448" s="200"/>
      <c r="C448" s="200"/>
      <c r="D448" s="200"/>
      <c r="E448" s="200"/>
      <c r="F448" s="200"/>
      <c r="G448" s="200"/>
      <c r="H448" s="200"/>
      <c r="I448" s="200"/>
      <c r="J448" s="200"/>
      <c r="K448" s="200"/>
      <c r="L448" s="200"/>
      <c r="M448" s="200"/>
      <c r="N448" s="200"/>
      <c r="O448" s="200"/>
      <c r="P448" s="200"/>
      <c r="Q448" s="200"/>
    </row>
    <row r="449" spans="2:17">
      <c r="B449" s="200"/>
      <c r="C449" s="200"/>
      <c r="D449" s="200"/>
      <c r="E449" s="200"/>
      <c r="F449" s="200"/>
      <c r="G449" s="200"/>
      <c r="H449" s="200"/>
      <c r="I449" s="200"/>
      <c r="J449" s="200"/>
      <c r="K449" s="200"/>
      <c r="L449" s="200"/>
      <c r="M449" s="200"/>
      <c r="N449" s="200"/>
      <c r="O449" s="200"/>
      <c r="P449" s="200"/>
      <c r="Q449" s="200"/>
    </row>
    <row r="450" spans="2:17">
      <c r="B450" s="200"/>
      <c r="C450" s="200"/>
      <c r="D450" s="200"/>
      <c r="E450" s="200"/>
      <c r="F450" s="200"/>
      <c r="G450" s="200"/>
      <c r="H450" s="200"/>
      <c r="I450" s="200"/>
      <c r="J450" s="200"/>
      <c r="K450" s="200"/>
      <c r="L450" s="200"/>
      <c r="M450" s="200"/>
      <c r="N450" s="200"/>
      <c r="O450" s="200"/>
      <c r="P450" s="200"/>
      <c r="Q450" s="200"/>
    </row>
    <row r="451" spans="2:17">
      <c r="B451" s="200"/>
      <c r="C451" s="200"/>
      <c r="D451" s="200"/>
      <c r="E451" s="200"/>
      <c r="F451" s="200"/>
      <c r="G451" s="200"/>
      <c r="H451" s="200"/>
      <c r="I451" s="200"/>
      <c r="J451" s="200"/>
      <c r="K451" s="200"/>
      <c r="L451" s="200"/>
      <c r="M451" s="200"/>
      <c r="N451" s="200"/>
      <c r="O451" s="200"/>
      <c r="P451" s="200"/>
      <c r="Q451" s="200"/>
    </row>
    <row r="452" spans="2:17">
      <c r="B452" s="200"/>
      <c r="C452" s="200"/>
      <c r="D452" s="200"/>
      <c r="E452" s="200"/>
      <c r="F452" s="200"/>
      <c r="G452" s="200"/>
      <c r="H452" s="200"/>
      <c r="I452" s="200"/>
      <c r="J452" s="200"/>
      <c r="K452" s="200"/>
      <c r="L452" s="200"/>
      <c r="M452" s="200"/>
      <c r="N452" s="200"/>
      <c r="O452" s="200"/>
      <c r="P452" s="200"/>
      <c r="Q452" s="200"/>
    </row>
    <row r="453" spans="2:17">
      <c r="B453" s="200"/>
      <c r="C453" s="200"/>
      <c r="D453" s="200"/>
      <c r="E453" s="200"/>
      <c r="F453" s="200"/>
      <c r="G453" s="200"/>
      <c r="H453" s="200"/>
      <c r="I453" s="200"/>
      <c r="J453" s="200"/>
      <c r="K453" s="200"/>
      <c r="L453" s="200"/>
      <c r="M453" s="200"/>
      <c r="N453" s="200"/>
      <c r="O453" s="200"/>
      <c r="P453" s="200"/>
      <c r="Q453" s="200"/>
    </row>
    <row r="454" spans="2:17">
      <c r="B454" s="200"/>
      <c r="C454" s="200"/>
      <c r="D454" s="200"/>
      <c r="E454" s="200"/>
      <c r="F454" s="200"/>
      <c r="G454" s="200"/>
      <c r="H454" s="200"/>
      <c r="I454" s="200"/>
      <c r="J454" s="200"/>
      <c r="K454" s="200"/>
      <c r="L454" s="200"/>
      <c r="M454" s="200"/>
      <c r="N454" s="200"/>
      <c r="O454" s="200"/>
      <c r="P454" s="200"/>
      <c r="Q454" s="200"/>
    </row>
    <row r="455" spans="2:17">
      <c r="B455" s="200"/>
      <c r="C455" s="200"/>
      <c r="D455" s="200"/>
      <c r="E455" s="200"/>
      <c r="F455" s="200"/>
      <c r="G455" s="200"/>
      <c r="H455" s="200"/>
      <c r="I455" s="200"/>
      <c r="J455" s="200"/>
      <c r="K455" s="200"/>
      <c r="L455" s="200"/>
      <c r="M455" s="200"/>
      <c r="N455" s="200"/>
      <c r="O455" s="200"/>
      <c r="P455" s="200"/>
      <c r="Q455" s="200"/>
    </row>
    <row r="456" spans="2:17">
      <c r="B456" s="200"/>
      <c r="C456" s="200"/>
      <c r="D456" s="200"/>
      <c r="E456" s="200"/>
      <c r="F456" s="200"/>
      <c r="G456" s="200"/>
      <c r="H456" s="200"/>
      <c r="I456" s="200"/>
      <c r="J456" s="200"/>
      <c r="K456" s="200"/>
      <c r="L456" s="200"/>
      <c r="M456" s="200"/>
      <c r="N456" s="200"/>
      <c r="O456" s="200"/>
      <c r="P456" s="200"/>
      <c r="Q456" s="200"/>
    </row>
    <row r="457" spans="2:17">
      <c r="B457" s="200"/>
      <c r="C457" s="200"/>
      <c r="D457" s="200"/>
      <c r="E457" s="200"/>
      <c r="F457" s="200"/>
      <c r="G457" s="200"/>
      <c r="H457" s="200"/>
      <c r="I457" s="200"/>
      <c r="J457" s="200"/>
      <c r="K457" s="200"/>
      <c r="L457" s="200"/>
      <c r="M457" s="200"/>
      <c r="N457" s="200"/>
      <c r="O457" s="200"/>
      <c r="P457" s="200"/>
      <c r="Q457" s="200"/>
    </row>
    <row r="458" spans="2:17">
      <c r="B458" s="200"/>
      <c r="C458" s="200"/>
      <c r="D458" s="200"/>
      <c r="E458" s="200"/>
      <c r="F458" s="200"/>
      <c r="G458" s="200"/>
      <c r="H458" s="200"/>
      <c r="I458" s="200"/>
      <c r="J458" s="200"/>
      <c r="K458" s="200"/>
      <c r="L458" s="200"/>
      <c r="M458" s="200"/>
      <c r="N458" s="200"/>
      <c r="O458" s="200"/>
      <c r="P458" s="200"/>
      <c r="Q458" s="200"/>
    </row>
    <row r="459" spans="2:17">
      <c r="B459" s="200"/>
      <c r="C459" s="200"/>
      <c r="D459" s="200"/>
      <c r="E459" s="200"/>
      <c r="F459" s="200"/>
      <c r="G459" s="200"/>
      <c r="H459" s="200"/>
      <c r="I459" s="200"/>
      <c r="J459" s="200"/>
      <c r="K459" s="200"/>
      <c r="L459" s="200"/>
      <c r="M459" s="200"/>
      <c r="N459" s="200"/>
      <c r="O459" s="200"/>
      <c r="P459" s="200"/>
      <c r="Q459" s="200"/>
    </row>
    <row r="460" spans="2:17">
      <c r="B460" s="200"/>
      <c r="C460" s="200"/>
      <c r="D460" s="200"/>
      <c r="E460" s="200"/>
      <c r="F460" s="200"/>
      <c r="G460" s="200"/>
      <c r="H460" s="200"/>
      <c r="I460" s="200"/>
      <c r="J460" s="200"/>
      <c r="K460" s="200"/>
      <c r="L460" s="200"/>
      <c r="M460" s="200"/>
      <c r="N460" s="200"/>
      <c r="O460" s="200"/>
      <c r="P460" s="200"/>
      <c r="Q460" s="200"/>
    </row>
    <row r="461" spans="2:17">
      <c r="B461" s="200"/>
      <c r="C461" s="200"/>
      <c r="D461" s="200"/>
      <c r="E461" s="200"/>
      <c r="F461" s="200"/>
      <c r="G461" s="200"/>
      <c r="H461" s="200"/>
      <c r="I461" s="200"/>
      <c r="J461" s="200"/>
      <c r="K461" s="200"/>
      <c r="L461" s="200"/>
      <c r="M461" s="200"/>
      <c r="N461" s="200"/>
      <c r="O461" s="200"/>
      <c r="P461" s="200"/>
      <c r="Q461" s="200"/>
    </row>
    <row r="462" spans="2:17">
      <c r="B462" s="200"/>
      <c r="C462" s="200"/>
      <c r="D462" s="200"/>
      <c r="E462" s="200"/>
      <c r="F462" s="200"/>
      <c r="G462" s="200"/>
      <c r="H462" s="200"/>
      <c r="I462" s="200"/>
      <c r="J462" s="200"/>
      <c r="K462" s="200"/>
      <c r="L462" s="200"/>
      <c r="M462" s="200"/>
      <c r="N462" s="200"/>
      <c r="O462" s="200"/>
      <c r="P462" s="200"/>
      <c r="Q462" s="200"/>
    </row>
    <row r="463" spans="2:17">
      <c r="B463" s="200"/>
      <c r="C463" s="200"/>
      <c r="D463" s="200"/>
      <c r="E463" s="200"/>
      <c r="F463" s="200"/>
      <c r="G463" s="200"/>
      <c r="H463" s="200"/>
      <c r="I463" s="200"/>
      <c r="J463" s="200"/>
      <c r="K463" s="200"/>
      <c r="L463" s="200"/>
      <c r="M463" s="200"/>
      <c r="N463" s="200"/>
      <c r="O463" s="200"/>
      <c r="P463" s="200"/>
      <c r="Q463" s="200"/>
    </row>
    <row r="464" spans="2:17">
      <c r="B464" s="200"/>
      <c r="C464" s="200"/>
      <c r="D464" s="200"/>
      <c r="E464" s="200"/>
      <c r="F464" s="200"/>
      <c r="G464" s="200"/>
      <c r="H464" s="200"/>
      <c r="I464" s="200"/>
      <c r="J464" s="200"/>
      <c r="K464" s="200"/>
      <c r="L464" s="200"/>
      <c r="M464" s="200"/>
      <c r="N464" s="200"/>
      <c r="O464" s="200"/>
      <c r="P464" s="200"/>
      <c r="Q464" s="200"/>
    </row>
    <row r="465" spans="2:17">
      <c r="B465" s="200"/>
      <c r="C465" s="200"/>
      <c r="D465" s="200"/>
      <c r="E465" s="200"/>
      <c r="F465" s="200"/>
      <c r="G465" s="200"/>
      <c r="H465" s="200"/>
      <c r="I465" s="200"/>
      <c r="J465" s="200"/>
      <c r="K465" s="200"/>
      <c r="L465" s="200"/>
      <c r="M465" s="200"/>
      <c r="N465" s="200"/>
      <c r="O465" s="200"/>
      <c r="P465" s="200"/>
      <c r="Q465" s="200"/>
    </row>
    <row r="466" spans="2:17">
      <c r="B466" s="200"/>
      <c r="C466" s="200"/>
      <c r="D466" s="200"/>
      <c r="E466" s="200"/>
      <c r="F466" s="200"/>
      <c r="G466" s="200"/>
      <c r="H466" s="200"/>
      <c r="I466" s="200"/>
      <c r="J466" s="200"/>
      <c r="K466" s="200"/>
      <c r="L466" s="200"/>
      <c r="M466" s="200"/>
      <c r="N466" s="200"/>
      <c r="O466" s="200"/>
      <c r="P466" s="200"/>
      <c r="Q466" s="200"/>
    </row>
    <row r="467" spans="2:17">
      <c r="B467" s="200"/>
      <c r="C467" s="200"/>
      <c r="D467" s="200"/>
      <c r="E467" s="200"/>
      <c r="F467" s="200"/>
      <c r="G467" s="200"/>
      <c r="H467" s="200"/>
      <c r="I467" s="200"/>
      <c r="J467" s="200"/>
      <c r="K467" s="200"/>
      <c r="L467" s="200"/>
      <c r="M467" s="200"/>
      <c r="N467" s="200"/>
      <c r="O467" s="200"/>
      <c r="P467" s="200"/>
      <c r="Q467" s="200"/>
    </row>
    <row r="468" spans="2:17">
      <c r="B468" s="200"/>
      <c r="C468" s="200"/>
      <c r="D468" s="200"/>
      <c r="E468" s="200"/>
      <c r="F468" s="200"/>
      <c r="G468" s="200"/>
      <c r="H468" s="200"/>
      <c r="I468" s="200"/>
      <c r="J468" s="200"/>
      <c r="K468" s="200"/>
      <c r="L468" s="200"/>
      <c r="M468" s="200"/>
      <c r="N468" s="200"/>
      <c r="O468" s="200"/>
      <c r="P468" s="200"/>
      <c r="Q468" s="200"/>
    </row>
    <row r="469" spans="2:17">
      <c r="B469" s="200"/>
      <c r="C469" s="200"/>
      <c r="D469" s="200"/>
      <c r="E469" s="200"/>
      <c r="F469" s="200"/>
      <c r="G469" s="200"/>
      <c r="H469" s="200"/>
      <c r="I469" s="200"/>
      <c r="J469" s="200"/>
      <c r="K469" s="200"/>
      <c r="L469" s="200"/>
      <c r="M469" s="200"/>
      <c r="N469" s="200"/>
      <c r="O469" s="200"/>
      <c r="P469" s="200"/>
      <c r="Q469" s="200"/>
    </row>
    <row r="470" spans="2:17">
      <c r="B470" s="200"/>
      <c r="C470" s="200"/>
      <c r="D470" s="200"/>
      <c r="E470" s="200"/>
      <c r="F470" s="200"/>
      <c r="G470" s="200"/>
      <c r="H470" s="200"/>
      <c r="I470" s="200"/>
      <c r="J470" s="200"/>
      <c r="K470" s="200"/>
      <c r="L470" s="200"/>
      <c r="M470" s="200"/>
      <c r="N470" s="200"/>
      <c r="O470" s="200"/>
      <c r="P470" s="200"/>
      <c r="Q470" s="200"/>
    </row>
    <row r="471" spans="2:17">
      <c r="B471" s="200"/>
      <c r="C471" s="200"/>
      <c r="D471" s="200"/>
      <c r="E471" s="200"/>
      <c r="F471" s="200"/>
      <c r="G471" s="200"/>
      <c r="H471" s="200"/>
      <c r="I471" s="200"/>
      <c r="J471" s="200"/>
      <c r="K471" s="200"/>
      <c r="L471" s="200"/>
      <c r="M471" s="200"/>
      <c r="N471" s="200"/>
      <c r="O471" s="200"/>
      <c r="P471" s="200"/>
      <c r="Q471" s="200"/>
    </row>
    <row r="472" spans="2:17">
      <c r="B472" s="200"/>
      <c r="C472" s="200"/>
      <c r="D472" s="200"/>
      <c r="E472" s="200"/>
      <c r="F472" s="200"/>
      <c r="G472" s="200"/>
      <c r="H472" s="200"/>
      <c r="I472" s="200"/>
      <c r="J472" s="200"/>
      <c r="K472" s="200"/>
      <c r="L472" s="200"/>
      <c r="M472" s="200"/>
      <c r="N472" s="200"/>
      <c r="O472" s="200"/>
      <c r="P472" s="200"/>
      <c r="Q472" s="200"/>
    </row>
    <row r="473" spans="2:17">
      <c r="B473" s="200"/>
      <c r="C473" s="200"/>
      <c r="D473" s="200"/>
      <c r="E473" s="200"/>
      <c r="F473" s="200"/>
      <c r="G473" s="200"/>
      <c r="H473" s="200"/>
      <c r="I473" s="200"/>
      <c r="J473" s="200"/>
      <c r="K473" s="200"/>
      <c r="L473" s="200"/>
      <c r="M473" s="200"/>
      <c r="N473" s="200"/>
      <c r="O473" s="200"/>
      <c r="P473" s="200"/>
      <c r="Q473" s="200"/>
    </row>
    <row r="474" spans="2:17">
      <c r="B474" s="200"/>
      <c r="C474" s="200"/>
      <c r="D474" s="200"/>
      <c r="E474" s="200"/>
      <c r="F474" s="200"/>
      <c r="G474" s="200"/>
      <c r="H474" s="200"/>
      <c r="I474" s="200"/>
      <c r="J474" s="200"/>
      <c r="K474" s="200"/>
      <c r="L474" s="200"/>
      <c r="M474" s="200"/>
      <c r="N474" s="200"/>
      <c r="O474" s="200"/>
      <c r="P474" s="200"/>
      <c r="Q474" s="200"/>
    </row>
    <row r="475" spans="2:17">
      <c r="B475" s="200"/>
      <c r="C475" s="200"/>
      <c r="D475" s="200"/>
      <c r="E475" s="200"/>
      <c r="F475" s="200"/>
      <c r="G475" s="200"/>
      <c r="H475" s="200"/>
      <c r="I475" s="200"/>
      <c r="J475" s="200"/>
      <c r="K475" s="200"/>
      <c r="L475" s="200"/>
      <c r="M475" s="200"/>
      <c r="N475" s="200"/>
      <c r="O475" s="200"/>
      <c r="P475" s="200"/>
      <c r="Q475" s="200"/>
    </row>
    <row r="476" spans="2:17">
      <c r="B476" s="200"/>
      <c r="C476" s="200"/>
      <c r="D476" s="200"/>
      <c r="E476" s="200"/>
      <c r="F476" s="200"/>
      <c r="G476" s="200"/>
      <c r="H476" s="200"/>
      <c r="I476" s="200"/>
      <c r="J476" s="200"/>
      <c r="K476" s="200"/>
      <c r="L476" s="200"/>
      <c r="M476" s="200"/>
      <c r="N476" s="200"/>
      <c r="O476" s="200"/>
      <c r="P476" s="200"/>
      <c r="Q476" s="200"/>
    </row>
    <row r="477" spans="2:17">
      <c r="B477" s="200"/>
      <c r="C477" s="200"/>
      <c r="D477" s="200"/>
      <c r="E477" s="200"/>
      <c r="F477" s="200"/>
      <c r="G477" s="200"/>
      <c r="H477" s="200"/>
      <c r="I477" s="200"/>
      <c r="J477" s="200"/>
      <c r="K477" s="200"/>
      <c r="L477" s="200"/>
      <c r="M477" s="200"/>
      <c r="N477" s="200"/>
      <c r="O477" s="200"/>
      <c r="P477" s="200"/>
      <c r="Q477" s="200"/>
    </row>
    <row r="478" spans="2:17">
      <c r="B478" s="200"/>
      <c r="C478" s="200"/>
      <c r="D478" s="200"/>
      <c r="E478" s="200"/>
      <c r="F478" s="200"/>
      <c r="G478" s="200"/>
      <c r="H478" s="200"/>
      <c r="I478" s="200"/>
      <c r="J478" s="200"/>
      <c r="K478" s="200"/>
      <c r="L478" s="200"/>
      <c r="M478" s="200"/>
      <c r="N478" s="200"/>
      <c r="O478" s="200"/>
      <c r="P478" s="200"/>
      <c r="Q478" s="200"/>
    </row>
    <row r="479" spans="2:17">
      <c r="B479" s="200"/>
      <c r="C479" s="200"/>
      <c r="D479" s="200"/>
      <c r="E479" s="200"/>
      <c r="F479" s="200"/>
      <c r="G479" s="200"/>
      <c r="H479" s="200"/>
      <c r="I479" s="200"/>
      <c r="J479" s="200"/>
      <c r="K479" s="200"/>
      <c r="L479" s="200"/>
      <c r="M479" s="200"/>
      <c r="N479" s="200"/>
      <c r="O479" s="200"/>
      <c r="P479" s="200"/>
      <c r="Q479" s="200"/>
    </row>
    <row r="480" spans="2:17">
      <c r="B480" s="200"/>
      <c r="C480" s="200"/>
      <c r="D480" s="200"/>
      <c r="E480" s="200"/>
      <c r="F480" s="200"/>
      <c r="G480" s="200"/>
      <c r="H480" s="200"/>
      <c r="I480" s="200"/>
      <c r="J480" s="200"/>
      <c r="K480" s="200"/>
      <c r="L480" s="200"/>
      <c r="M480" s="200"/>
      <c r="N480" s="200"/>
      <c r="O480" s="200"/>
      <c r="P480" s="200"/>
      <c r="Q480" s="200"/>
    </row>
    <row r="481" spans="2:17">
      <c r="B481" s="200"/>
      <c r="C481" s="200"/>
      <c r="D481" s="200"/>
      <c r="E481" s="200"/>
      <c r="F481" s="200"/>
      <c r="G481" s="200"/>
      <c r="H481" s="200"/>
      <c r="I481" s="200"/>
      <c r="J481" s="200"/>
      <c r="K481" s="200"/>
      <c r="L481" s="200"/>
      <c r="M481" s="200"/>
      <c r="N481" s="200"/>
      <c r="O481" s="200"/>
      <c r="P481" s="200"/>
      <c r="Q481" s="200"/>
    </row>
    <row r="482" spans="2:17">
      <c r="B482" s="200"/>
      <c r="C482" s="200"/>
      <c r="D482" s="200"/>
      <c r="E482" s="200"/>
      <c r="F482" s="200"/>
      <c r="G482" s="200"/>
      <c r="H482" s="200"/>
      <c r="I482" s="200"/>
      <c r="J482" s="200"/>
      <c r="K482" s="200"/>
      <c r="L482" s="200"/>
      <c r="M482" s="200"/>
      <c r="N482" s="200"/>
      <c r="O482" s="200"/>
      <c r="P482" s="200"/>
      <c r="Q482" s="200"/>
    </row>
    <row r="483" spans="2:17">
      <c r="B483" s="200"/>
      <c r="C483" s="200"/>
      <c r="D483" s="200"/>
      <c r="E483" s="200"/>
      <c r="F483" s="200"/>
      <c r="G483" s="200"/>
      <c r="H483" s="200"/>
      <c r="I483" s="200"/>
      <c r="J483" s="200"/>
      <c r="K483" s="200"/>
      <c r="L483" s="200"/>
      <c r="M483" s="200"/>
      <c r="N483" s="200"/>
      <c r="O483" s="200"/>
      <c r="P483" s="200"/>
      <c r="Q483" s="200"/>
    </row>
    <row r="484" spans="2:17">
      <c r="B484" s="200"/>
      <c r="C484" s="200"/>
      <c r="D484" s="200"/>
      <c r="E484" s="200"/>
      <c r="F484" s="200"/>
      <c r="G484" s="200"/>
      <c r="H484" s="200"/>
      <c r="I484" s="200"/>
      <c r="J484" s="200"/>
      <c r="K484" s="200"/>
      <c r="L484" s="200"/>
      <c r="M484" s="200"/>
      <c r="N484" s="200"/>
      <c r="O484" s="200"/>
      <c r="P484" s="200"/>
      <c r="Q484" s="200"/>
    </row>
    <row r="485" spans="2:17">
      <c r="B485" s="200"/>
      <c r="C485" s="200"/>
      <c r="D485" s="200"/>
      <c r="E485" s="200"/>
      <c r="F485" s="200"/>
      <c r="G485" s="200"/>
      <c r="H485" s="200"/>
      <c r="I485" s="200"/>
      <c r="J485" s="200"/>
      <c r="K485" s="200"/>
      <c r="L485" s="200"/>
      <c r="M485" s="200"/>
      <c r="N485" s="200"/>
      <c r="O485" s="200"/>
      <c r="P485" s="200"/>
      <c r="Q485" s="200"/>
    </row>
    <row r="486" spans="2:17">
      <c r="B486" s="200"/>
      <c r="C486" s="200"/>
      <c r="D486" s="200"/>
      <c r="E486" s="200"/>
      <c r="F486" s="200"/>
      <c r="G486" s="200"/>
      <c r="H486" s="200"/>
      <c r="I486" s="200"/>
      <c r="J486" s="200"/>
      <c r="K486" s="200"/>
      <c r="L486" s="200"/>
      <c r="M486" s="200"/>
      <c r="N486" s="200"/>
      <c r="O486" s="200"/>
      <c r="P486" s="200"/>
      <c r="Q486" s="200"/>
    </row>
    <row r="487" spans="2:17">
      <c r="B487" s="200"/>
      <c r="C487" s="200"/>
      <c r="D487" s="200"/>
      <c r="E487" s="200"/>
      <c r="F487" s="200"/>
      <c r="G487" s="200"/>
      <c r="H487" s="200"/>
      <c r="I487" s="200"/>
      <c r="J487" s="200"/>
      <c r="K487" s="200"/>
      <c r="L487" s="200"/>
      <c r="M487" s="200"/>
      <c r="N487" s="200"/>
      <c r="O487" s="200"/>
      <c r="P487" s="200"/>
      <c r="Q487" s="200"/>
    </row>
    <row r="488" spans="2:17">
      <c r="B488" s="200"/>
      <c r="C488" s="200"/>
      <c r="D488" s="200"/>
      <c r="E488" s="200"/>
      <c r="F488" s="200"/>
      <c r="G488" s="200"/>
      <c r="H488" s="200"/>
      <c r="I488" s="200"/>
      <c r="J488" s="200"/>
      <c r="K488" s="200"/>
      <c r="L488" s="200"/>
      <c r="M488" s="200"/>
      <c r="N488" s="200"/>
      <c r="O488" s="200"/>
      <c r="P488" s="200"/>
      <c r="Q488" s="200"/>
    </row>
    <row r="489" spans="2:17">
      <c r="B489" s="200"/>
      <c r="C489" s="200"/>
      <c r="D489" s="200"/>
      <c r="E489" s="200"/>
      <c r="F489" s="200"/>
      <c r="G489" s="200"/>
      <c r="H489" s="200"/>
      <c r="I489" s="200"/>
      <c r="J489" s="200"/>
      <c r="K489" s="200"/>
      <c r="L489" s="200"/>
      <c r="M489" s="200"/>
      <c r="N489" s="200"/>
      <c r="O489" s="200"/>
      <c r="P489" s="200"/>
      <c r="Q489" s="200"/>
    </row>
    <row r="490" spans="2:17">
      <c r="B490" s="200"/>
      <c r="C490" s="200"/>
      <c r="D490" s="200"/>
      <c r="E490" s="200"/>
      <c r="F490" s="200"/>
      <c r="G490" s="200"/>
      <c r="H490" s="200"/>
      <c r="I490" s="200"/>
      <c r="J490" s="200"/>
      <c r="K490" s="200"/>
      <c r="L490" s="200"/>
      <c r="M490" s="200"/>
      <c r="N490" s="200"/>
      <c r="O490" s="200"/>
      <c r="P490" s="200"/>
      <c r="Q490" s="200"/>
    </row>
    <row r="491" spans="2:17">
      <c r="B491" s="200"/>
      <c r="C491" s="200"/>
      <c r="D491" s="200"/>
      <c r="E491" s="200"/>
      <c r="F491" s="200"/>
      <c r="G491" s="200"/>
      <c r="H491" s="200"/>
      <c r="I491" s="200"/>
      <c r="J491" s="200"/>
      <c r="K491" s="200"/>
      <c r="L491" s="200"/>
      <c r="M491" s="200"/>
      <c r="N491" s="200"/>
      <c r="O491" s="200"/>
      <c r="P491" s="200"/>
      <c r="Q491" s="200"/>
    </row>
    <row r="492" spans="2:17">
      <c r="B492" s="200"/>
      <c r="C492" s="200"/>
      <c r="D492" s="200"/>
      <c r="E492" s="200"/>
      <c r="F492" s="200"/>
      <c r="G492" s="200"/>
      <c r="H492" s="200"/>
      <c r="I492" s="200"/>
      <c r="J492" s="200"/>
      <c r="K492" s="200"/>
      <c r="L492" s="200"/>
      <c r="M492" s="200"/>
      <c r="N492" s="200"/>
      <c r="O492" s="200"/>
      <c r="P492" s="200"/>
      <c r="Q492" s="200"/>
    </row>
    <row r="493" spans="2:17">
      <c r="B493" s="200"/>
      <c r="C493" s="200"/>
      <c r="D493" s="200"/>
      <c r="E493" s="200"/>
      <c r="F493" s="200"/>
      <c r="G493" s="200"/>
      <c r="H493" s="200"/>
      <c r="I493" s="200"/>
      <c r="J493" s="200"/>
      <c r="K493" s="200"/>
      <c r="L493" s="200"/>
      <c r="M493" s="200"/>
      <c r="N493" s="200"/>
      <c r="O493" s="200"/>
      <c r="P493" s="200"/>
      <c r="Q493" s="200"/>
    </row>
    <row r="494" spans="2:17">
      <c r="B494" s="200"/>
      <c r="C494" s="200"/>
      <c r="D494" s="200"/>
      <c r="E494" s="200"/>
      <c r="F494" s="200"/>
      <c r="G494" s="200"/>
      <c r="H494" s="200"/>
      <c r="I494" s="200"/>
      <c r="J494" s="200"/>
      <c r="K494" s="200"/>
      <c r="L494" s="200"/>
      <c r="M494" s="200"/>
      <c r="N494" s="200"/>
      <c r="O494" s="200"/>
      <c r="P494" s="200"/>
      <c r="Q494" s="200"/>
    </row>
    <row r="495" spans="2:17">
      <c r="B495" s="200"/>
      <c r="C495" s="200"/>
      <c r="D495" s="200"/>
      <c r="E495" s="200"/>
      <c r="F495" s="200"/>
      <c r="G495" s="200"/>
      <c r="H495" s="200"/>
      <c r="I495" s="200"/>
      <c r="J495" s="200"/>
      <c r="K495" s="200"/>
      <c r="L495" s="200"/>
      <c r="M495" s="200"/>
      <c r="N495" s="200"/>
      <c r="O495" s="200"/>
      <c r="P495" s="200"/>
      <c r="Q495" s="200"/>
    </row>
    <row r="496" spans="2:17">
      <c r="B496" s="200"/>
      <c r="C496" s="200"/>
      <c r="D496" s="200"/>
      <c r="E496" s="200"/>
      <c r="F496" s="200"/>
      <c r="G496" s="200"/>
      <c r="H496" s="200"/>
      <c r="I496" s="200"/>
      <c r="J496" s="200"/>
      <c r="K496" s="200"/>
      <c r="L496" s="200"/>
      <c r="M496" s="200"/>
      <c r="N496" s="200"/>
      <c r="O496" s="200"/>
      <c r="P496" s="200"/>
      <c r="Q496" s="200"/>
    </row>
    <row r="497" spans="2:17">
      <c r="B497" s="200"/>
      <c r="C497" s="200"/>
      <c r="D497" s="200"/>
      <c r="E497" s="200"/>
      <c r="F497" s="200"/>
      <c r="G497" s="200"/>
      <c r="H497" s="200"/>
      <c r="I497" s="200"/>
      <c r="J497" s="200"/>
      <c r="K497" s="200"/>
      <c r="L497" s="200"/>
      <c r="M497" s="200"/>
      <c r="N497" s="200"/>
      <c r="O497" s="200"/>
      <c r="P497" s="200"/>
      <c r="Q497" s="200"/>
    </row>
    <row r="498" spans="2:17">
      <c r="B498" s="200"/>
      <c r="C498" s="200"/>
      <c r="D498" s="200"/>
      <c r="E498" s="200"/>
      <c r="F498" s="200"/>
      <c r="G498" s="200"/>
      <c r="H498" s="200"/>
      <c r="I498" s="200"/>
      <c r="J498" s="200"/>
      <c r="K498" s="200"/>
      <c r="L498" s="200"/>
      <c r="M498" s="200"/>
      <c r="N498" s="200"/>
      <c r="O498" s="200"/>
      <c r="P498" s="200"/>
      <c r="Q498" s="200"/>
    </row>
    <row r="499" spans="2:17">
      <c r="B499" s="200"/>
      <c r="C499" s="200"/>
      <c r="D499" s="200"/>
      <c r="E499" s="200"/>
      <c r="F499" s="200"/>
      <c r="G499" s="200"/>
      <c r="H499" s="200"/>
      <c r="I499" s="200"/>
      <c r="J499" s="200"/>
      <c r="K499" s="200"/>
      <c r="L499" s="200"/>
      <c r="M499" s="200"/>
      <c r="N499" s="200"/>
      <c r="O499" s="200"/>
      <c r="P499" s="200"/>
      <c r="Q499" s="200"/>
    </row>
    <row r="500" spans="2:17">
      <c r="B500" s="200"/>
      <c r="C500" s="200"/>
      <c r="D500" s="200"/>
      <c r="E500" s="200"/>
      <c r="F500" s="200"/>
      <c r="G500" s="200"/>
      <c r="H500" s="200"/>
      <c r="I500" s="200"/>
      <c r="J500" s="200"/>
      <c r="K500" s="200"/>
      <c r="L500" s="200"/>
      <c r="M500" s="200"/>
      <c r="N500" s="200"/>
      <c r="O500" s="200"/>
      <c r="P500" s="200"/>
      <c r="Q500" s="200"/>
    </row>
    <row r="501" spans="2:17">
      <c r="B501" s="200"/>
      <c r="C501" s="200"/>
      <c r="D501" s="200"/>
      <c r="E501" s="200"/>
      <c r="F501" s="200"/>
      <c r="G501" s="200"/>
      <c r="H501" s="200"/>
      <c r="I501" s="200"/>
      <c r="J501" s="200"/>
      <c r="K501" s="200"/>
      <c r="L501" s="200"/>
      <c r="M501" s="200"/>
      <c r="N501" s="200"/>
      <c r="O501" s="200"/>
      <c r="P501" s="200"/>
      <c r="Q501" s="200"/>
    </row>
    <row r="502" spans="2:17">
      <c r="B502" s="200"/>
      <c r="C502" s="200"/>
      <c r="D502" s="200"/>
      <c r="E502" s="200"/>
      <c r="F502" s="200"/>
      <c r="G502" s="200"/>
      <c r="H502" s="200"/>
      <c r="I502" s="200"/>
      <c r="J502" s="200"/>
      <c r="K502" s="200"/>
      <c r="L502" s="200"/>
      <c r="M502" s="200"/>
      <c r="N502" s="200"/>
      <c r="O502" s="200"/>
      <c r="P502" s="200"/>
      <c r="Q502" s="200"/>
    </row>
    <row r="503" spans="2:17">
      <c r="B503" s="200"/>
      <c r="C503" s="200"/>
      <c r="D503" s="200"/>
      <c r="E503" s="200"/>
      <c r="F503" s="200"/>
      <c r="G503" s="200"/>
      <c r="H503" s="200"/>
      <c r="I503" s="200"/>
      <c r="J503" s="200"/>
      <c r="K503" s="200"/>
      <c r="L503" s="200"/>
      <c r="M503" s="200"/>
      <c r="N503" s="200"/>
      <c r="O503" s="200"/>
      <c r="P503" s="200"/>
      <c r="Q503" s="200"/>
    </row>
    <row r="504" spans="2:17">
      <c r="B504" s="200"/>
      <c r="C504" s="200"/>
      <c r="D504" s="200"/>
      <c r="E504" s="200"/>
      <c r="F504" s="200"/>
      <c r="G504" s="200"/>
      <c r="H504" s="200"/>
      <c r="I504" s="200"/>
      <c r="J504" s="200"/>
      <c r="K504" s="200"/>
      <c r="L504" s="200"/>
      <c r="M504" s="200"/>
      <c r="N504" s="200"/>
      <c r="O504" s="200"/>
      <c r="P504" s="200"/>
      <c r="Q504" s="200"/>
    </row>
    <row r="505" spans="2:17">
      <c r="B505" s="200"/>
      <c r="C505" s="200"/>
      <c r="D505" s="200"/>
      <c r="E505" s="200"/>
      <c r="F505" s="200"/>
      <c r="G505" s="200"/>
      <c r="H505" s="200"/>
      <c r="I505" s="200"/>
      <c r="J505" s="200"/>
      <c r="K505" s="200"/>
      <c r="L505" s="200"/>
      <c r="M505" s="200"/>
      <c r="N505" s="200"/>
      <c r="O505" s="200"/>
      <c r="P505" s="200"/>
      <c r="Q505" s="200"/>
    </row>
    <row r="506" spans="2:17">
      <c r="B506" s="200"/>
      <c r="C506" s="200"/>
      <c r="D506" s="200"/>
      <c r="E506" s="200"/>
      <c r="F506" s="200"/>
      <c r="G506" s="200"/>
      <c r="H506" s="200"/>
      <c r="I506" s="200"/>
      <c r="J506" s="200"/>
      <c r="K506" s="200"/>
      <c r="L506" s="200"/>
      <c r="M506" s="200"/>
      <c r="N506" s="200"/>
      <c r="O506" s="200"/>
      <c r="P506" s="200"/>
      <c r="Q506" s="200"/>
    </row>
    <row r="507" spans="2:17">
      <c r="B507" s="200"/>
      <c r="C507" s="200"/>
      <c r="D507" s="200"/>
      <c r="E507" s="200"/>
      <c r="F507" s="200"/>
      <c r="G507" s="200"/>
      <c r="H507" s="200"/>
      <c r="I507" s="200"/>
      <c r="J507" s="200"/>
      <c r="K507" s="200"/>
      <c r="L507" s="200"/>
      <c r="M507" s="200"/>
      <c r="N507" s="200"/>
      <c r="O507" s="200"/>
      <c r="P507" s="200"/>
      <c r="Q507" s="200"/>
    </row>
    <row r="508" spans="2:17">
      <c r="B508" s="200"/>
      <c r="C508" s="200"/>
      <c r="D508" s="200"/>
      <c r="E508" s="200"/>
      <c r="F508" s="200"/>
      <c r="G508" s="200"/>
      <c r="H508" s="200"/>
      <c r="I508" s="200"/>
      <c r="J508" s="200"/>
      <c r="K508" s="200"/>
      <c r="L508" s="200"/>
      <c r="M508" s="200"/>
      <c r="N508" s="200"/>
      <c r="O508" s="200"/>
      <c r="P508" s="200"/>
      <c r="Q508" s="200"/>
    </row>
    <row r="509" spans="2:17">
      <c r="B509" s="200"/>
      <c r="C509" s="200"/>
      <c r="D509" s="200"/>
      <c r="E509" s="200"/>
      <c r="F509" s="200"/>
      <c r="G509" s="200"/>
      <c r="H509" s="200"/>
      <c r="I509" s="200"/>
      <c r="J509" s="200"/>
      <c r="K509" s="200"/>
      <c r="L509" s="200"/>
      <c r="M509" s="200"/>
      <c r="N509" s="200"/>
      <c r="O509" s="200"/>
      <c r="P509" s="200"/>
      <c r="Q509" s="200"/>
    </row>
    <row r="510" spans="2:17">
      <c r="B510" s="200"/>
      <c r="C510" s="200"/>
      <c r="D510" s="200"/>
      <c r="E510" s="200"/>
      <c r="F510" s="200"/>
      <c r="G510" s="200"/>
      <c r="H510" s="200"/>
      <c r="I510" s="200"/>
      <c r="J510" s="200"/>
      <c r="K510" s="200"/>
      <c r="L510" s="200"/>
      <c r="M510" s="200"/>
      <c r="N510" s="200"/>
      <c r="O510" s="200"/>
      <c r="P510" s="200"/>
      <c r="Q510" s="200"/>
    </row>
    <row r="511" spans="2:17">
      <c r="B511" s="200"/>
      <c r="C511" s="200"/>
      <c r="D511" s="200"/>
      <c r="E511" s="200"/>
      <c r="F511" s="200"/>
      <c r="G511" s="200"/>
      <c r="H511" s="200"/>
      <c r="I511" s="200"/>
      <c r="J511" s="200"/>
      <c r="K511" s="200"/>
      <c r="L511" s="200"/>
      <c r="M511" s="200"/>
      <c r="N511" s="200"/>
      <c r="O511" s="200"/>
      <c r="P511" s="200"/>
      <c r="Q511" s="200"/>
    </row>
    <row r="512" spans="2:17">
      <c r="B512" s="200"/>
      <c r="C512" s="200"/>
      <c r="D512" s="200"/>
      <c r="E512" s="200"/>
      <c r="F512" s="200"/>
      <c r="G512" s="200"/>
      <c r="H512" s="200"/>
      <c r="I512" s="200"/>
      <c r="J512" s="200"/>
      <c r="K512" s="200"/>
      <c r="L512" s="200"/>
      <c r="M512" s="200"/>
      <c r="N512" s="200"/>
      <c r="O512" s="200"/>
      <c r="P512" s="200"/>
      <c r="Q512" s="200"/>
    </row>
    <row r="513" spans="2:17">
      <c r="B513" s="200"/>
      <c r="C513" s="200"/>
      <c r="D513" s="200"/>
      <c r="E513" s="200"/>
      <c r="F513" s="200"/>
      <c r="G513" s="200"/>
      <c r="H513" s="200"/>
      <c r="I513" s="200"/>
      <c r="J513" s="200"/>
      <c r="K513" s="200"/>
      <c r="L513" s="200"/>
      <c r="M513" s="200"/>
      <c r="N513" s="200"/>
      <c r="O513" s="200"/>
      <c r="P513" s="200"/>
      <c r="Q513" s="200"/>
    </row>
    <row r="514" spans="2:17">
      <c r="B514" s="200"/>
      <c r="C514" s="200"/>
      <c r="D514" s="200"/>
      <c r="E514" s="200"/>
      <c r="F514" s="200"/>
      <c r="G514" s="200"/>
      <c r="H514" s="200"/>
      <c r="I514" s="200"/>
      <c r="J514" s="200"/>
      <c r="K514" s="200"/>
      <c r="L514" s="200"/>
      <c r="M514" s="200"/>
      <c r="N514" s="200"/>
      <c r="O514" s="200"/>
      <c r="P514" s="200"/>
      <c r="Q514" s="200"/>
    </row>
    <row r="515" spans="2:17">
      <c r="B515" s="200"/>
      <c r="C515" s="200"/>
      <c r="D515" s="200"/>
      <c r="E515" s="200"/>
      <c r="F515" s="200"/>
      <c r="G515" s="200"/>
      <c r="H515" s="200"/>
      <c r="I515" s="200"/>
      <c r="J515" s="200"/>
      <c r="K515" s="200"/>
      <c r="L515" s="200"/>
      <c r="M515" s="200"/>
      <c r="N515" s="200"/>
      <c r="O515" s="200"/>
      <c r="P515" s="200"/>
      <c r="Q515" s="200"/>
    </row>
    <row r="516" spans="2:17">
      <c r="B516" s="200"/>
      <c r="C516" s="200"/>
      <c r="D516" s="200"/>
      <c r="E516" s="200"/>
      <c r="F516" s="200"/>
      <c r="G516" s="200"/>
      <c r="H516" s="200"/>
      <c r="I516" s="200"/>
      <c r="J516" s="200"/>
      <c r="K516" s="200"/>
      <c r="L516" s="200"/>
      <c r="M516" s="200"/>
      <c r="N516" s="200"/>
      <c r="O516" s="200"/>
      <c r="P516" s="200"/>
      <c r="Q516" s="200"/>
    </row>
    <row r="517" spans="2:17">
      <c r="B517" s="200"/>
      <c r="C517" s="200"/>
      <c r="D517" s="200"/>
      <c r="E517" s="200"/>
      <c r="F517" s="200"/>
      <c r="G517" s="200"/>
      <c r="H517" s="200"/>
      <c r="I517" s="200"/>
      <c r="J517" s="200"/>
      <c r="K517" s="200"/>
      <c r="L517" s="200"/>
      <c r="M517" s="200"/>
      <c r="N517" s="200"/>
      <c r="O517" s="200"/>
      <c r="P517" s="200"/>
      <c r="Q517" s="200"/>
    </row>
    <row r="518" spans="2:17">
      <c r="B518" s="200"/>
      <c r="C518" s="200"/>
      <c r="D518" s="200"/>
      <c r="E518" s="200"/>
      <c r="F518" s="200"/>
      <c r="G518" s="200"/>
      <c r="H518" s="200"/>
      <c r="I518" s="200"/>
      <c r="J518" s="200"/>
      <c r="K518" s="200"/>
      <c r="L518" s="200"/>
      <c r="M518" s="200"/>
      <c r="N518" s="200"/>
      <c r="O518" s="200"/>
      <c r="P518" s="200"/>
      <c r="Q518" s="200"/>
    </row>
    <row r="519" spans="2:17">
      <c r="B519" s="200"/>
      <c r="C519" s="200"/>
      <c r="D519" s="200"/>
      <c r="E519" s="200"/>
      <c r="F519" s="200"/>
      <c r="G519" s="200"/>
      <c r="H519" s="200"/>
      <c r="I519" s="200"/>
      <c r="J519" s="200"/>
      <c r="K519" s="200"/>
      <c r="L519" s="200"/>
      <c r="M519" s="200"/>
      <c r="N519" s="200"/>
      <c r="O519" s="200"/>
      <c r="P519" s="200"/>
      <c r="Q519" s="200"/>
    </row>
    <row r="520" spans="2:17">
      <c r="B520" s="200"/>
      <c r="C520" s="200"/>
      <c r="D520" s="200"/>
      <c r="E520" s="200"/>
      <c r="F520" s="200"/>
      <c r="G520" s="200"/>
      <c r="H520" s="200"/>
      <c r="I520" s="200"/>
      <c r="J520" s="200"/>
      <c r="K520" s="200"/>
      <c r="L520" s="200"/>
      <c r="M520" s="200"/>
      <c r="N520" s="200"/>
      <c r="O520" s="200"/>
      <c r="P520" s="200"/>
      <c r="Q520" s="200"/>
    </row>
    <row r="521" spans="2:17">
      <c r="B521" s="200"/>
      <c r="C521" s="200"/>
      <c r="D521" s="200"/>
      <c r="E521" s="200"/>
      <c r="F521" s="200"/>
      <c r="G521" s="200"/>
      <c r="H521" s="200"/>
      <c r="I521" s="200"/>
      <c r="J521" s="200"/>
      <c r="K521" s="200"/>
      <c r="L521" s="200"/>
      <c r="M521" s="200"/>
      <c r="N521" s="200"/>
      <c r="O521" s="200"/>
      <c r="P521" s="200"/>
      <c r="Q521" s="200"/>
    </row>
    <row r="522" spans="2:17">
      <c r="B522" s="200"/>
      <c r="C522" s="200"/>
      <c r="D522" s="200"/>
      <c r="E522" s="200"/>
      <c r="F522" s="200"/>
      <c r="G522" s="200"/>
      <c r="H522" s="200"/>
      <c r="I522" s="200"/>
      <c r="J522" s="200"/>
      <c r="K522" s="200"/>
      <c r="L522" s="200"/>
      <c r="M522" s="200"/>
      <c r="N522" s="200"/>
      <c r="O522" s="200"/>
      <c r="P522" s="200"/>
      <c r="Q522" s="200"/>
    </row>
    <row r="523" spans="2:17">
      <c r="B523" s="200"/>
      <c r="C523" s="200"/>
      <c r="D523" s="200"/>
      <c r="E523" s="200"/>
      <c r="F523" s="200"/>
      <c r="G523" s="200"/>
      <c r="H523" s="200"/>
      <c r="I523" s="200"/>
      <c r="J523" s="200"/>
      <c r="K523" s="200"/>
      <c r="L523" s="200"/>
      <c r="M523" s="200"/>
      <c r="N523" s="200"/>
      <c r="O523" s="200"/>
      <c r="P523" s="200"/>
      <c r="Q523" s="200"/>
    </row>
    <row r="524" spans="2:17">
      <c r="B524" s="200"/>
      <c r="C524" s="200"/>
      <c r="D524" s="200"/>
      <c r="E524" s="200"/>
      <c r="F524" s="200"/>
      <c r="G524" s="200"/>
      <c r="H524" s="200"/>
      <c r="I524" s="200"/>
      <c r="J524" s="200"/>
      <c r="K524" s="200"/>
      <c r="L524" s="200"/>
      <c r="M524" s="200"/>
      <c r="N524" s="200"/>
      <c r="O524" s="200"/>
      <c r="P524" s="200"/>
      <c r="Q524" s="200"/>
    </row>
    <row r="525" spans="2:17">
      <c r="B525" s="200"/>
      <c r="C525" s="200"/>
      <c r="D525" s="200"/>
      <c r="E525" s="200"/>
      <c r="F525" s="200"/>
      <c r="G525" s="200"/>
      <c r="H525" s="200"/>
      <c r="I525" s="200"/>
      <c r="J525" s="200"/>
      <c r="K525" s="200"/>
      <c r="L525" s="200"/>
      <c r="M525" s="200"/>
      <c r="N525" s="200"/>
      <c r="O525" s="200"/>
      <c r="P525" s="200"/>
      <c r="Q525" s="200"/>
    </row>
    <row r="526" spans="2:17">
      <c r="B526" s="200"/>
      <c r="C526" s="200"/>
      <c r="D526" s="200"/>
      <c r="E526" s="200"/>
      <c r="F526" s="200"/>
      <c r="G526" s="200"/>
      <c r="H526" s="200"/>
      <c r="I526" s="200"/>
      <c r="J526" s="200"/>
      <c r="K526" s="200"/>
      <c r="L526" s="200"/>
      <c r="M526" s="200"/>
      <c r="N526" s="200"/>
      <c r="O526" s="200"/>
      <c r="P526" s="200"/>
      <c r="Q526" s="200"/>
    </row>
    <row r="527" spans="2:17">
      <c r="B527" s="200"/>
      <c r="C527" s="200"/>
      <c r="D527" s="200"/>
      <c r="E527" s="200"/>
      <c r="F527" s="200"/>
      <c r="G527" s="200"/>
      <c r="H527" s="200"/>
      <c r="I527" s="200"/>
      <c r="J527" s="200"/>
      <c r="K527" s="200"/>
      <c r="L527" s="200"/>
      <c r="M527" s="200"/>
      <c r="N527" s="200"/>
      <c r="O527" s="200"/>
      <c r="P527" s="200"/>
      <c r="Q527" s="200"/>
    </row>
    <row r="528" spans="2:17">
      <c r="B528" s="200"/>
      <c r="C528" s="200"/>
      <c r="D528" s="200"/>
      <c r="E528" s="200"/>
      <c r="F528" s="200"/>
      <c r="G528" s="200"/>
      <c r="H528" s="200"/>
      <c r="I528" s="200"/>
      <c r="J528" s="200"/>
      <c r="K528" s="200"/>
      <c r="L528" s="200"/>
      <c r="M528" s="200"/>
      <c r="N528" s="200"/>
      <c r="O528" s="200"/>
      <c r="P528" s="200"/>
      <c r="Q528" s="200"/>
    </row>
    <row r="529" spans="2:17">
      <c r="B529" s="200"/>
      <c r="C529" s="200"/>
      <c r="D529" s="200"/>
      <c r="E529" s="200"/>
      <c r="F529" s="200"/>
      <c r="G529" s="200"/>
      <c r="H529" s="200"/>
      <c r="I529" s="200"/>
      <c r="J529" s="200"/>
      <c r="K529" s="200"/>
      <c r="L529" s="200"/>
      <c r="M529" s="200"/>
      <c r="N529" s="200"/>
      <c r="O529" s="200"/>
      <c r="P529" s="200"/>
      <c r="Q529" s="200"/>
    </row>
    <row r="530" spans="2:17">
      <c r="B530" s="200"/>
      <c r="C530" s="200"/>
      <c r="D530" s="200"/>
      <c r="E530" s="200"/>
      <c r="F530" s="200"/>
      <c r="G530" s="200"/>
      <c r="H530" s="200"/>
      <c r="I530" s="200"/>
      <c r="J530" s="200"/>
      <c r="K530" s="200"/>
      <c r="L530" s="200"/>
      <c r="M530" s="200"/>
      <c r="N530" s="200"/>
      <c r="O530" s="200"/>
      <c r="P530" s="200"/>
      <c r="Q530" s="200"/>
    </row>
    <row r="531" spans="2:17">
      <c r="B531" s="200"/>
      <c r="C531" s="200"/>
      <c r="D531" s="200"/>
      <c r="E531" s="200"/>
      <c r="F531" s="200"/>
      <c r="G531" s="200"/>
      <c r="H531" s="200"/>
      <c r="I531" s="200"/>
      <c r="J531" s="200"/>
      <c r="K531" s="200"/>
      <c r="L531" s="200"/>
      <c r="M531" s="200"/>
      <c r="N531" s="200"/>
      <c r="O531" s="200"/>
      <c r="P531" s="200"/>
      <c r="Q531" s="200"/>
    </row>
    <row r="532" spans="2:17">
      <c r="B532" s="200"/>
      <c r="C532" s="200"/>
      <c r="D532" s="200"/>
      <c r="E532" s="200"/>
      <c r="F532" s="200"/>
      <c r="G532" s="200"/>
      <c r="H532" s="200"/>
      <c r="I532" s="200"/>
      <c r="J532" s="200"/>
      <c r="K532" s="200"/>
      <c r="L532" s="200"/>
      <c r="M532" s="200"/>
      <c r="N532" s="200"/>
      <c r="O532" s="200"/>
      <c r="P532" s="200"/>
      <c r="Q532" s="200"/>
    </row>
    <row r="533" spans="2:17">
      <c r="B533" s="200"/>
      <c r="C533" s="200"/>
      <c r="D533" s="200"/>
      <c r="E533" s="200"/>
      <c r="F533" s="200"/>
      <c r="G533" s="200"/>
      <c r="H533" s="200"/>
      <c r="I533" s="200"/>
      <c r="J533" s="200"/>
      <c r="K533" s="200"/>
      <c r="L533" s="200"/>
      <c r="M533" s="200"/>
      <c r="N533" s="200"/>
      <c r="O533" s="200"/>
      <c r="P533" s="200"/>
      <c r="Q533" s="200"/>
    </row>
    <row r="534" spans="2:17">
      <c r="B534" s="200"/>
      <c r="C534" s="200"/>
      <c r="D534" s="200"/>
      <c r="E534" s="200"/>
      <c r="F534" s="200"/>
      <c r="G534" s="200"/>
      <c r="H534" s="200"/>
      <c r="I534" s="200"/>
      <c r="J534" s="200"/>
      <c r="K534" s="200"/>
      <c r="L534" s="200"/>
      <c r="M534" s="200"/>
      <c r="N534" s="200"/>
      <c r="O534" s="200"/>
      <c r="P534" s="200"/>
      <c r="Q534" s="200"/>
    </row>
    <row r="535" spans="2:17">
      <c r="B535" s="200"/>
      <c r="C535" s="200"/>
      <c r="D535" s="200"/>
      <c r="E535" s="200"/>
      <c r="F535" s="200"/>
      <c r="G535" s="200"/>
      <c r="H535" s="200"/>
      <c r="I535" s="200"/>
      <c r="J535" s="200"/>
      <c r="K535" s="200"/>
      <c r="L535" s="200"/>
      <c r="M535" s="200"/>
      <c r="N535" s="200"/>
      <c r="O535" s="200"/>
      <c r="P535" s="200"/>
      <c r="Q535" s="200"/>
    </row>
    <row r="536" spans="2:17">
      <c r="B536" s="200"/>
      <c r="C536" s="200"/>
      <c r="D536" s="200"/>
      <c r="E536" s="200"/>
      <c r="F536" s="200"/>
      <c r="G536" s="200"/>
      <c r="H536" s="200"/>
      <c r="I536" s="200"/>
      <c r="J536" s="200"/>
      <c r="K536" s="200"/>
      <c r="L536" s="200"/>
      <c r="M536" s="200"/>
      <c r="N536" s="200"/>
      <c r="O536" s="200"/>
      <c r="P536" s="200"/>
      <c r="Q536" s="200"/>
    </row>
    <row r="537" spans="2:17">
      <c r="B537" s="200"/>
      <c r="C537" s="200"/>
      <c r="D537" s="200"/>
      <c r="E537" s="200"/>
      <c r="F537" s="200"/>
      <c r="G537" s="200"/>
      <c r="H537" s="200"/>
      <c r="I537" s="200"/>
      <c r="J537" s="200"/>
      <c r="K537" s="200"/>
      <c r="L537" s="200"/>
      <c r="M537" s="200"/>
      <c r="N537" s="200"/>
      <c r="O537" s="200"/>
      <c r="P537" s="200"/>
      <c r="Q537" s="200"/>
    </row>
    <row r="538" spans="2:17">
      <c r="B538" s="200"/>
      <c r="C538" s="200"/>
      <c r="D538" s="200"/>
      <c r="E538" s="200"/>
      <c r="F538" s="200"/>
      <c r="G538" s="200"/>
      <c r="H538" s="200"/>
      <c r="I538" s="200"/>
      <c r="J538" s="200"/>
      <c r="K538" s="200"/>
      <c r="L538" s="200"/>
      <c r="M538" s="200"/>
      <c r="N538" s="200"/>
      <c r="O538" s="200"/>
      <c r="P538" s="200"/>
      <c r="Q538" s="200"/>
    </row>
    <row r="539" spans="2:17">
      <c r="B539" s="200"/>
      <c r="C539" s="200"/>
      <c r="D539" s="200"/>
      <c r="E539" s="200"/>
      <c r="F539" s="200"/>
      <c r="G539" s="200"/>
      <c r="H539" s="200"/>
      <c r="I539" s="200"/>
      <c r="J539" s="200"/>
      <c r="K539" s="200"/>
      <c r="L539" s="200"/>
      <c r="M539" s="200"/>
      <c r="N539" s="200"/>
      <c r="O539" s="200"/>
      <c r="P539" s="200"/>
      <c r="Q539" s="200"/>
    </row>
    <row r="540" spans="2:17">
      <c r="B540" s="200"/>
      <c r="C540" s="200"/>
      <c r="D540" s="200"/>
      <c r="E540" s="200"/>
      <c r="F540" s="200"/>
      <c r="G540" s="200"/>
      <c r="H540" s="200"/>
      <c r="I540" s="200"/>
      <c r="J540" s="200"/>
      <c r="K540" s="200"/>
      <c r="L540" s="200"/>
      <c r="M540" s="200"/>
      <c r="N540" s="200"/>
      <c r="O540" s="200"/>
      <c r="P540" s="200"/>
      <c r="Q540" s="200"/>
    </row>
    <row r="541" spans="2:17">
      <c r="B541" s="200"/>
      <c r="C541" s="200"/>
      <c r="D541" s="200"/>
      <c r="E541" s="200"/>
      <c r="F541" s="200"/>
      <c r="G541" s="200"/>
      <c r="H541" s="200"/>
      <c r="I541" s="200"/>
      <c r="J541" s="200"/>
      <c r="K541" s="200"/>
      <c r="L541" s="200"/>
      <c r="M541" s="200"/>
      <c r="N541" s="200"/>
      <c r="O541" s="200"/>
      <c r="P541" s="200"/>
      <c r="Q541" s="200"/>
    </row>
    <row r="542" spans="2:17">
      <c r="B542" s="200"/>
      <c r="C542" s="200"/>
      <c r="D542" s="200"/>
      <c r="E542" s="200"/>
      <c r="F542" s="200"/>
      <c r="G542" s="200"/>
      <c r="H542" s="200"/>
      <c r="I542" s="200"/>
      <c r="J542" s="200"/>
      <c r="K542" s="200"/>
      <c r="L542" s="200"/>
      <c r="M542" s="200"/>
      <c r="N542" s="200"/>
      <c r="O542" s="200"/>
      <c r="P542" s="200"/>
      <c r="Q542" s="200"/>
    </row>
    <row r="543" spans="2:17">
      <c r="B543" s="200"/>
      <c r="C543" s="200"/>
      <c r="D543" s="200"/>
      <c r="E543" s="200"/>
      <c r="F543" s="200"/>
      <c r="G543" s="200"/>
      <c r="H543" s="200"/>
      <c r="I543" s="200"/>
      <c r="J543" s="200"/>
      <c r="K543" s="200"/>
      <c r="L543" s="200"/>
      <c r="M543" s="200"/>
      <c r="N543" s="200"/>
      <c r="O543" s="200"/>
      <c r="P543" s="200"/>
      <c r="Q543" s="200"/>
    </row>
    <row r="544" spans="2:17">
      <c r="B544" s="200"/>
      <c r="C544" s="200"/>
      <c r="D544" s="200"/>
      <c r="E544" s="200"/>
      <c r="F544" s="200"/>
      <c r="G544" s="200"/>
      <c r="H544" s="200"/>
      <c r="I544" s="200"/>
      <c r="J544" s="200"/>
      <c r="K544" s="200"/>
      <c r="L544" s="200"/>
      <c r="M544" s="200"/>
      <c r="N544" s="200"/>
      <c r="O544" s="200"/>
      <c r="P544" s="200"/>
      <c r="Q544" s="200"/>
    </row>
    <row r="545" spans="2:17">
      <c r="B545" s="200"/>
      <c r="C545" s="200"/>
      <c r="D545" s="200"/>
      <c r="E545" s="200"/>
      <c r="F545" s="200"/>
      <c r="G545" s="200"/>
      <c r="H545" s="200"/>
      <c r="I545" s="200"/>
      <c r="J545" s="200"/>
      <c r="K545" s="200"/>
      <c r="L545" s="200"/>
      <c r="M545" s="200"/>
      <c r="N545" s="200"/>
      <c r="O545" s="200"/>
      <c r="P545" s="200"/>
      <c r="Q545" s="200"/>
    </row>
    <row r="546" spans="2:17">
      <c r="B546" s="200"/>
      <c r="C546" s="200"/>
      <c r="D546" s="200"/>
      <c r="E546" s="200"/>
      <c r="F546" s="200"/>
      <c r="G546" s="200"/>
      <c r="H546" s="200"/>
      <c r="I546" s="200"/>
      <c r="J546" s="200"/>
      <c r="K546" s="200"/>
      <c r="L546" s="200"/>
      <c r="M546" s="200"/>
      <c r="N546" s="200"/>
      <c r="O546" s="200"/>
      <c r="P546" s="200"/>
      <c r="Q546" s="200"/>
    </row>
    <row r="547" spans="2:17">
      <c r="B547" s="200"/>
      <c r="C547" s="200"/>
      <c r="D547" s="200"/>
      <c r="E547" s="200"/>
      <c r="F547" s="200"/>
      <c r="G547" s="200"/>
      <c r="H547" s="200"/>
      <c r="I547" s="200"/>
      <c r="J547" s="200"/>
      <c r="K547" s="200"/>
      <c r="L547" s="200"/>
      <c r="M547" s="200"/>
      <c r="N547" s="200"/>
      <c r="O547" s="200"/>
      <c r="P547" s="200"/>
      <c r="Q547" s="200"/>
    </row>
    <row r="548" spans="2:17">
      <c r="B548" s="200"/>
      <c r="C548" s="200"/>
      <c r="D548" s="200"/>
      <c r="E548" s="200"/>
      <c r="F548" s="200"/>
      <c r="G548" s="200"/>
      <c r="H548" s="200"/>
      <c r="I548" s="200"/>
      <c r="J548" s="200"/>
      <c r="K548" s="200"/>
      <c r="L548" s="200"/>
      <c r="M548" s="200"/>
      <c r="N548" s="200"/>
      <c r="O548" s="200"/>
      <c r="P548" s="200"/>
      <c r="Q548" s="200"/>
    </row>
    <row r="549" spans="2:17">
      <c r="B549" s="200"/>
      <c r="C549" s="200"/>
      <c r="D549" s="200"/>
      <c r="E549" s="200"/>
      <c r="F549" s="200"/>
      <c r="G549" s="200"/>
      <c r="H549" s="200"/>
      <c r="I549" s="200"/>
      <c r="J549" s="200"/>
      <c r="K549" s="200"/>
      <c r="L549" s="200"/>
      <c r="M549" s="200"/>
      <c r="N549" s="200"/>
      <c r="O549" s="200"/>
      <c r="P549" s="200"/>
      <c r="Q549" s="200"/>
    </row>
    <row r="550" spans="2:17">
      <c r="B550" s="200"/>
      <c r="C550" s="200"/>
      <c r="D550" s="200"/>
      <c r="E550" s="200"/>
      <c r="F550" s="200"/>
      <c r="G550" s="200"/>
      <c r="H550" s="200"/>
      <c r="I550" s="200"/>
      <c r="J550" s="200"/>
      <c r="K550" s="200"/>
      <c r="L550" s="200"/>
      <c r="M550" s="200"/>
      <c r="N550" s="200"/>
      <c r="O550" s="200"/>
      <c r="P550" s="200"/>
      <c r="Q550" s="200"/>
    </row>
    <row r="551" spans="2:17">
      <c r="B551" s="200"/>
      <c r="C551" s="200"/>
      <c r="D551" s="200"/>
      <c r="E551" s="200"/>
      <c r="F551" s="200"/>
      <c r="G551" s="200"/>
      <c r="H551" s="200"/>
      <c r="I551" s="200"/>
      <c r="J551" s="200"/>
      <c r="K551" s="200"/>
      <c r="L551" s="200"/>
      <c r="M551" s="200"/>
      <c r="N551" s="200"/>
      <c r="O551" s="200"/>
      <c r="P551" s="200"/>
      <c r="Q551" s="200"/>
    </row>
    <row r="552" spans="2:17">
      <c r="B552" s="200"/>
      <c r="C552" s="200"/>
      <c r="D552" s="200"/>
      <c r="E552" s="200"/>
      <c r="F552" s="200"/>
      <c r="G552" s="200"/>
      <c r="H552" s="200"/>
      <c r="I552" s="200"/>
      <c r="J552" s="200"/>
      <c r="K552" s="200"/>
      <c r="L552" s="200"/>
      <c r="M552" s="200"/>
      <c r="N552" s="200"/>
      <c r="O552" s="200"/>
      <c r="P552" s="200"/>
      <c r="Q552" s="200"/>
    </row>
    <row r="553" spans="2:17">
      <c r="B553" s="200"/>
      <c r="C553" s="200"/>
      <c r="D553" s="200"/>
      <c r="E553" s="200"/>
      <c r="F553" s="200"/>
      <c r="G553" s="200"/>
      <c r="H553" s="200"/>
      <c r="I553" s="200"/>
      <c r="J553" s="200"/>
      <c r="K553" s="200"/>
      <c r="L553" s="200"/>
      <c r="M553" s="200"/>
      <c r="N553" s="200"/>
      <c r="O553" s="200"/>
      <c r="P553" s="200"/>
      <c r="Q553" s="200"/>
    </row>
    <row r="554" spans="2:17">
      <c r="B554" s="200"/>
      <c r="C554" s="200"/>
      <c r="D554" s="200"/>
      <c r="E554" s="200"/>
      <c r="F554" s="200"/>
      <c r="G554" s="200"/>
      <c r="H554" s="200"/>
      <c r="I554" s="200"/>
      <c r="J554" s="200"/>
      <c r="K554" s="200"/>
      <c r="L554" s="200"/>
      <c r="M554" s="200"/>
      <c r="N554" s="200"/>
      <c r="O554" s="200"/>
      <c r="P554" s="200"/>
      <c r="Q554" s="200"/>
    </row>
    <row r="555" spans="2:17">
      <c r="B555" s="200"/>
      <c r="C555" s="200"/>
      <c r="D555" s="200"/>
      <c r="E555" s="200"/>
      <c r="F555" s="200"/>
      <c r="G555" s="200"/>
      <c r="H555" s="200"/>
      <c r="I555" s="200"/>
      <c r="J555" s="200"/>
      <c r="K555" s="200"/>
      <c r="L555" s="200"/>
      <c r="M555" s="200"/>
      <c r="N555" s="200"/>
      <c r="O555" s="200"/>
      <c r="P555" s="200"/>
      <c r="Q555" s="200"/>
    </row>
    <row r="556" spans="2:17">
      <c r="B556" s="200"/>
      <c r="C556" s="200"/>
      <c r="D556" s="200"/>
      <c r="E556" s="200"/>
      <c r="F556" s="200"/>
      <c r="G556" s="200"/>
      <c r="H556" s="200"/>
      <c r="I556" s="200"/>
      <c r="J556" s="200"/>
      <c r="K556" s="200"/>
      <c r="L556" s="200"/>
      <c r="M556" s="200"/>
      <c r="N556" s="200"/>
      <c r="O556" s="200"/>
      <c r="P556" s="200"/>
      <c r="Q556" s="200"/>
    </row>
    <row r="557" spans="2:17">
      <c r="B557" s="200"/>
      <c r="C557" s="200"/>
      <c r="D557" s="200"/>
      <c r="E557" s="200"/>
      <c r="F557" s="200"/>
      <c r="G557" s="200"/>
      <c r="H557" s="200"/>
      <c r="I557" s="200"/>
      <c r="J557" s="200"/>
      <c r="K557" s="200"/>
      <c r="L557" s="200"/>
      <c r="M557" s="200"/>
      <c r="N557" s="200"/>
      <c r="O557" s="200"/>
      <c r="P557" s="200"/>
      <c r="Q557" s="200"/>
    </row>
    <row r="558" spans="2:17">
      <c r="B558" s="200"/>
      <c r="C558" s="200"/>
      <c r="D558" s="200"/>
      <c r="E558" s="200"/>
      <c r="F558" s="200"/>
      <c r="G558" s="200"/>
      <c r="H558" s="200"/>
      <c r="I558" s="200"/>
      <c r="J558" s="200"/>
      <c r="K558" s="200"/>
      <c r="L558" s="200"/>
      <c r="M558" s="200"/>
      <c r="N558" s="200"/>
      <c r="O558" s="200"/>
      <c r="P558" s="200"/>
      <c r="Q558" s="200"/>
    </row>
    <row r="559" spans="2:17">
      <c r="B559" s="200"/>
      <c r="C559" s="200"/>
      <c r="D559" s="200"/>
      <c r="E559" s="200"/>
      <c r="F559" s="200"/>
      <c r="G559" s="200"/>
      <c r="H559" s="200"/>
      <c r="I559" s="200"/>
      <c r="J559" s="200"/>
      <c r="K559" s="200"/>
      <c r="L559" s="200"/>
      <c r="M559" s="200"/>
      <c r="N559" s="200"/>
      <c r="O559" s="200"/>
      <c r="P559" s="200"/>
      <c r="Q559" s="200"/>
    </row>
    <row r="560" spans="2:17">
      <c r="B560" s="200"/>
      <c r="C560" s="200"/>
      <c r="D560" s="200"/>
      <c r="E560" s="200"/>
      <c r="F560" s="200"/>
      <c r="G560" s="200"/>
      <c r="H560" s="200"/>
      <c r="I560" s="200"/>
      <c r="J560" s="200"/>
      <c r="K560" s="200"/>
      <c r="L560" s="200"/>
      <c r="M560" s="200"/>
      <c r="N560" s="200"/>
      <c r="O560" s="200"/>
      <c r="P560" s="200"/>
      <c r="Q560" s="200"/>
    </row>
    <row r="561" spans="2:17">
      <c r="B561" s="200"/>
      <c r="C561" s="200"/>
      <c r="D561" s="200"/>
      <c r="E561" s="200"/>
      <c r="F561" s="200"/>
      <c r="G561" s="200"/>
      <c r="H561" s="200"/>
      <c r="I561" s="200"/>
      <c r="J561" s="200"/>
      <c r="K561" s="200"/>
      <c r="L561" s="200"/>
      <c r="M561" s="200"/>
      <c r="N561" s="200"/>
      <c r="O561" s="200"/>
      <c r="P561" s="200"/>
      <c r="Q561" s="200"/>
    </row>
    <row r="562" spans="2:17">
      <c r="B562" s="200"/>
      <c r="C562" s="200"/>
      <c r="D562" s="200"/>
      <c r="E562" s="200"/>
      <c r="F562" s="200"/>
      <c r="G562" s="200"/>
      <c r="H562" s="200"/>
      <c r="I562" s="200"/>
      <c r="J562" s="200"/>
      <c r="K562" s="200"/>
      <c r="L562" s="200"/>
      <c r="M562" s="200"/>
      <c r="N562" s="200"/>
      <c r="O562" s="200"/>
      <c r="P562" s="200"/>
      <c r="Q562" s="200"/>
    </row>
    <row r="563" spans="2:17">
      <c r="B563" s="200"/>
      <c r="C563" s="200"/>
      <c r="D563" s="200"/>
      <c r="E563" s="200"/>
      <c r="F563" s="200"/>
      <c r="G563" s="200"/>
      <c r="H563" s="200"/>
      <c r="I563" s="200"/>
      <c r="J563" s="200"/>
      <c r="K563" s="200"/>
      <c r="L563" s="200"/>
      <c r="M563" s="200"/>
      <c r="N563" s="200"/>
      <c r="O563" s="200"/>
      <c r="P563" s="200"/>
      <c r="Q563" s="200"/>
    </row>
    <row r="564" spans="2:17">
      <c r="B564" s="200"/>
      <c r="C564" s="200"/>
      <c r="D564" s="200"/>
      <c r="E564" s="200"/>
      <c r="F564" s="200"/>
      <c r="G564" s="200"/>
      <c r="H564" s="200"/>
      <c r="I564" s="200"/>
      <c r="J564" s="200"/>
      <c r="K564" s="200"/>
      <c r="L564" s="200"/>
      <c r="M564" s="200"/>
      <c r="N564" s="200"/>
      <c r="O564" s="200"/>
      <c r="P564" s="200"/>
      <c r="Q564" s="200"/>
    </row>
    <row r="565" spans="2:17">
      <c r="B565" s="200"/>
      <c r="C565" s="200"/>
      <c r="D565" s="200"/>
      <c r="E565" s="200"/>
      <c r="F565" s="200"/>
      <c r="G565" s="200"/>
      <c r="H565" s="200"/>
      <c r="I565" s="200"/>
      <c r="J565" s="200"/>
      <c r="K565" s="200"/>
      <c r="L565" s="200"/>
      <c r="M565" s="200"/>
      <c r="N565" s="200"/>
      <c r="O565" s="200"/>
      <c r="P565" s="200"/>
      <c r="Q565" s="200"/>
    </row>
    <row r="566" spans="2:17">
      <c r="B566" s="200"/>
      <c r="C566" s="200"/>
      <c r="D566" s="200"/>
      <c r="E566" s="200"/>
      <c r="F566" s="200"/>
      <c r="G566" s="200"/>
      <c r="H566" s="200"/>
      <c r="I566" s="200"/>
      <c r="J566" s="200"/>
      <c r="K566" s="200"/>
      <c r="L566" s="200"/>
      <c r="M566" s="200"/>
      <c r="N566" s="200"/>
      <c r="O566" s="200"/>
      <c r="P566" s="200"/>
      <c r="Q566" s="200"/>
    </row>
    <row r="567" spans="2:17">
      <c r="B567" s="200"/>
      <c r="C567" s="200"/>
      <c r="D567" s="200"/>
      <c r="E567" s="200"/>
      <c r="F567" s="200"/>
      <c r="G567" s="200"/>
      <c r="H567" s="200"/>
      <c r="I567" s="200"/>
      <c r="J567" s="200"/>
      <c r="K567" s="200"/>
      <c r="L567" s="200"/>
      <c r="M567" s="200"/>
      <c r="N567" s="200"/>
      <c r="O567" s="200"/>
      <c r="P567" s="200"/>
      <c r="Q567" s="200"/>
    </row>
    <row r="568" spans="2:17">
      <c r="B568" s="200"/>
      <c r="C568" s="200"/>
      <c r="D568" s="200"/>
      <c r="E568" s="200"/>
      <c r="F568" s="200"/>
      <c r="G568" s="200"/>
      <c r="H568" s="200"/>
      <c r="I568" s="200"/>
      <c r="J568" s="200"/>
      <c r="K568" s="200"/>
      <c r="L568" s="200"/>
      <c r="M568" s="200"/>
      <c r="N568" s="200"/>
      <c r="O568" s="200"/>
      <c r="P568" s="200"/>
      <c r="Q568" s="200"/>
    </row>
    <row r="569" spans="2:17">
      <c r="B569" s="200"/>
      <c r="C569" s="200"/>
      <c r="D569" s="200"/>
      <c r="E569" s="200"/>
      <c r="F569" s="200"/>
      <c r="G569" s="200"/>
      <c r="H569" s="200"/>
      <c r="I569" s="200"/>
      <c r="J569" s="200"/>
      <c r="K569" s="200"/>
      <c r="L569" s="200"/>
      <c r="M569" s="200"/>
      <c r="N569" s="200"/>
      <c r="O569" s="200"/>
      <c r="P569" s="200"/>
      <c r="Q569" s="200"/>
    </row>
    <row r="570" spans="2:17">
      <c r="B570" s="200"/>
      <c r="C570" s="200"/>
      <c r="D570" s="200"/>
      <c r="E570" s="200"/>
      <c r="F570" s="200"/>
      <c r="G570" s="200"/>
      <c r="H570" s="200"/>
      <c r="I570" s="200"/>
      <c r="J570" s="200"/>
      <c r="K570" s="200"/>
      <c r="L570" s="200"/>
      <c r="M570" s="200"/>
      <c r="N570" s="200"/>
      <c r="O570" s="200"/>
      <c r="P570" s="200"/>
      <c r="Q570" s="200"/>
    </row>
    <row r="571" spans="2:17">
      <c r="B571" s="200"/>
      <c r="C571" s="200"/>
      <c r="D571" s="200"/>
      <c r="E571" s="200"/>
      <c r="F571" s="200"/>
      <c r="G571" s="200"/>
      <c r="H571" s="200"/>
      <c r="I571" s="200"/>
      <c r="J571" s="200"/>
      <c r="K571" s="200"/>
      <c r="L571" s="200"/>
      <c r="M571" s="200"/>
      <c r="N571" s="200"/>
      <c r="O571" s="200"/>
      <c r="P571" s="200"/>
      <c r="Q571" s="200"/>
    </row>
    <row r="572" spans="2:17">
      <c r="B572" s="200"/>
      <c r="C572" s="200"/>
      <c r="D572" s="200"/>
      <c r="E572" s="200"/>
      <c r="F572" s="200"/>
      <c r="G572" s="200"/>
      <c r="H572" s="200"/>
      <c r="I572" s="200"/>
      <c r="J572" s="200"/>
      <c r="K572" s="200"/>
      <c r="L572" s="200"/>
      <c r="M572" s="200"/>
      <c r="N572" s="200"/>
      <c r="O572" s="200"/>
      <c r="P572" s="200"/>
      <c r="Q572" s="200"/>
    </row>
    <row r="573" spans="2:17">
      <c r="B573" s="200"/>
      <c r="C573" s="200"/>
      <c r="D573" s="200"/>
      <c r="E573" s="200"/>
      <c r="F573" s="200"/>
      <c r="G573" s="200"/>
      <c r="H573" s="200"/>
      <c r="I573" s="200"/>
      <c r="J573" s="200"/>
      <c r="K573" s="200"/>
      <c r="L573" s="200"/>
      <c r="M573" s="200"/>
      <c r="N573" s="200"/>
      <c r="O573" s="200"/>
      <c r="P573" s="200"/>
      <c r="Q573" s="200"/>
    </row>
    <row r="574" spans="2:17">
      <c r="B574" s="200"/>
      <c r="C574" s="200"/>
      <c r="D574" s="200"/>
      <c r="E574" s="200"/>
      <c r="F574" s="200"/>
      <c r="G574" s="200"/>
      <c r="H574" s="200"/>
      <c r="I574" s="200"/>
      <c r="J574" s="200"/>
      <c r="K574" s="200"/>
      <c r="L574" s="200"/>
      <c r="M574" s="200"/>
      <c r="N574" s="200"/>
      <c r="O574" s="200"/>
      <c r="P574" s="200"/>
      <c r="Q574" s="200"/>
    </row>
    <row r="575" spans="2:17">
      <c r="B575" s="200"/>
      <c r="C575" s="200"/>
      <c r="D575" s="200"/>
      <c r="E575" s="200"/>
      <c r="F575" s="200"/>
      <c r="G575" s="200"/>
      <c r="H575" s="200"/>
      <c r="I575" s="200"/>
      <c r="J575" s="200"/>
      <c r="K575" s="200"/>
      <c r="L575" s="200"/>
      <c r="M575" s="200"/>
      <c r="N575" s="200"/>
      <c r="O575" s="200"/>
      <c r="P575" s="200"/>
      <c r="Q575" s="200"/>
    </row>
    <row r="576" spans="2:17">
      <c r="B576" s="200"/>
      <c r="C576" s="200"/>
      <c r="D576" s="200"/>
      <c r="E576" s="200"/>
      <c r="F576" s="200"/>
      <c r="G576" s="200"/>
      <c r="H576" s="200"/>
      <c r="I576" s="200"/>
      <c r="J576" s="200"/>
      <c r="K576" s="200"/>
      <c r="L576" s="200"/>
      <c r="M576" s="200"/>
      <c r="N576" s="200"/>
      <c r="O576" s="200"/>
      <c r="P576" s="200"/>
      <c r="Q576" s="200"/>
    </row>
    <row r="577" spans="2:17">
      <c r="B577" s="200"/>
      <c r="C577" s="200"/>
      <c r="D577" s="200"/>
      <c r="E577" s="200"/>
      <c r="F577" s="200"/>
      <c r="G577" s="200"/>
      <c r="H577" s="200"/>
      <c r="I577" s="200"/>
      <c r="J577" s="200"/>
      <c r="K577" s="200"/>
      <c r="L577" s="200"/>
      <c r="M577" s="200"/>
      <c r="N577" s="200"/>
      <c r="O577" s="200"/>
      <c r="P577" s="200"/>
      <c r="Q577" s="200"/>
    </row>
    <row r="578" spans="2:17">
      <c r="B578" s="200"/>
      <c r="C578" s="200"/>
      <c r="D578" s="200"/>
      <c r="E578" s="200"/>
      <c r="F578" s="200"/>
      <c r="G578" s="200"/>
      <c r="H578" s="200"/>
      <c r="I578" s="200"/>
      <c r="J578" s="200"/>
      <c r="K578" s="200"/>
      <c r="L578" s="200"/>
      <c r="M578" s="200"/>
      <c r="N578" s="200"/>
      <c r="O578" s="200"/>
      <c r="P578" s="200"/>
      <c r="Q578" s="200"/>
    </row>
    <row r="579" spans="2:17">
      <c r="B579" s="200"/>
      <c r="C579" s="200"/>
      <c r="D579" s="200"/>
      <c r="E579" s="200"/>
      <c r="F579" s="200"/>
      <c r="G579" s="200"/>
      <c r="H579" s="200"/>
      <c r="I579" s="200"/>
      <c r="J579" s="200"/>
      <c r="K579" s="200"/>
      <c r="L579" s="200"/>
      <c r="M579" s="200"/>
      <c r="N579" s="200"/>
      <c r="O579" s="200"/>
      <c r="P579" s="200"/>
      <c r="Q579" s="200"/>
    </row>
    <row r="580" spans="2:17">
      <c r="B580" s="200"/>
      <c r="C580" s="200"/>
      <c r="D580" s="200"/>
      <c r="E580" s="200"/>
      <c r="F580" s="200"/>
      <c r="G580" s="200"/>
      <c r="H580" s="200"/>
      <c r="I580" s="200"/>
      <c r="J580" s="200"/>
      <c r="K580" s="200"/>
      <c r="L580" s="200"/>
      <c r="M580" s="200"/>
      <c r="N580" s="200"/>
      <c r="O580" s="200"/>
      <c r="P580" s="200"/>
      <c r="Q580" s="200"/>
    </row>
    <row r="581" spans="2:17">
      <c r="B581" s="200"/>
      <c r="C581" s="200"/>
      <c r="D581" s="200"/>
      <c r="E581" s="200"/>
      <c r="F581" s="200"/>
      <c r="G581" s="200"/>
      <c r="H581" s="200"/>
      <c r="I581" s="200"/>
      <c r="J581" s="200"/>
      <c r="K581" s="200"/>
      <c r="L581" s="200"/>
      <c r="M581" s="200"/>
      <c r="N581" s="200"/>
      <c r="O581" s="200"/>
      <c r="P581" s="200"/>
      <c r="Q581" s="200"/>
    </row>
    <row r="582" spans="2:17">
      <c r="B582" s="200"/>
      <c r="C582" s="200"/>
      <c r="D582" s="200"/>
      <c r="E582" s="200"/>
      <c r="F582" s="200"/>
      <c r="G582" s="200"/>
      <c r="H582" s="200"/>
      <c r="I582" s="200"/>
      <c r="J582" s="200"/>
      <c r="K582" s="200"/>
      <c r="L582" s="200"/>
      <c r="M582" s="200"/>
      <c r="N582" s="200"/>
      <c r="O582" s="200"/>
      <c r="P582" s="200"/>
      <c r="Q582" s="200"/>
    </row>
    <row r="583" spans="2:17">
      <c r="B583" s="200"/>
      <c r="C583" s="200"/>
      <c r="D583" s="200"/>
      <c r="E583" s="200"/>
      <c r="F583" s="200"/>
      <c r="G583" s="200"/>
      <c r="H583" s="200"/>
      <c r="I583" s="200"/>
      <c r="J583" s="200"/>
      <c r="K583" s="200"/>
      <c r="L583" s="200"/>
      <c r="M583" s="200"/>
      <c r="N583" s="200"/>
      <c r="O583" s="200"/>
      <c r="P583" s="200"/>
      <c r="Q583" s="200"/>
    </row>
    <row r="584" spans="2:17">
      <c r="B584" s="200"/>
      <c r="C584" s="200"/>
      <c r="D584" s="200"/>
      <c r="E584" s="200"/>
      <c r="F584" s="200"/>
      <c r="G584" s="200"/>
      <c r="H584" s="200"/>
      <c r="I584" s="200"/>
      <c r="J584" s="200"/>
      <c r="K584" s="200"/>
      <c r="L584" s="200"/>
      <c r="M584" s="200"/>
      <c r="N584" s="200"/>
      <c r="O584" s="200"/>
      <c r="P584" s="200"/>
      <c r="Q584" s="200"/>
    </row>
    <row r="585" spans="2:17">
      <c r="B585" s="200"/>
      <c r="C585" s="200"/>
      <c r="D585" s="200"/>
      <c r="E585" s="200"/>
      <c r="F585" s="200"/>
      <c r="G585" s="200"/>
      <c r="H585" s="200"/>
      <c r="I585" s="200"/>
      <c r="J585" s="200"/>
      <c r="K585" s="200"/>
      <c r="L585" s="200"/>
      <c r="M585" s="200"/>
      <c r="N585" s="200"/>
      <c r="O585" s="200"/>
      <c r="P585" s="200"/>
      <c r="Q585" s="200"/>
    </row>
    <row r="586" spans="2:17">
      <c r="B586" s="200"/>
      <c r="C586" s="200"/>
      <c r="D586" s="200"/>
      <c r="E586" s="200"/>
      <c r="F586" s="200"/>
      <c r="G586" s="200"/>
      <c r="H586" s="200"/>
      <c r="I586" s="200"/>
      <c r="J586" s="200"/>
      <c r="K586" s="200"/>
      <c r="L586" s="200"/>
      <c r="M586" s="200"/>
      <c r="N586" s="200"/>
      <c r="O586" s="200"/>
      <c r="P586" s="200"/>
      <c r="Q586" s="200"/>
    </row>
    <row r="587" spans="2:17">
      <c r="B587" s="200"/>
      <c r="C587" s="200"/>
      <c r="D587" s="200"/>
      <c r="E587" s="200"/>
      <c r="F587" s="200"/>
      <c r="G587" s="200"/>
      <c r="H587" s="200"/>
      <c r="I587" s="200"/>
      <c r="J587" s="200"/>
      <c r="K587" s="200"/>
      <c r="L587" s="200"/>
      <c r="M587" s="200"/>
      <c r="N587" s="200"/>
      <c r="O587" s="200"/>
      <c r="P587" s="200"/>
      <c r="Q587" s="200"/>
    </row>
    <row r="588" spans="2:17">
      <c r="B588" s="200"/>
      <c r="C588" s="200"/>
      <c r="D588" s="200"/>
      <c r="E588" s="200"/>
      <c r="F588" s="200"/>
      <c r="G588" s="200"/>
      <c r="H588" s="200"/>
      <c r="I588" s="200"/>
      <c r="J588" s="200"/>
      <c r="K588" s="200"/>
      <c r="L588" s="200"/>
      <c r="M588" s="200"/>
      <c r="N588" s="200"/>
      <c r="O588" s="200"/>
      <c r="P588" s="200"/>
      <c r="Q588" s="200"/>
    </row>
    <row r="589" spans="2:17">
      <c r="B589" s="200"/>
      <c r="C589" s="200"/>
      <c r="D589" s="200"/>
      <c r="E589" s="200"/>
      <c r="F589" s="200"/>
      <c r="G589" s="200"/>
      <c r="H589" s="200"/>
      <c r="I589" s="200"/>
      <c r="J589" s="200"/>
      <c r="K589" s="200"/>
      <c r="L589" s="200"/>
      <c r="M589" s="200"/>
      <c r="N589" s="200"/>
      <c r="O589" s="200"/>
      <c r="P589" s="200"/>
      <c r="Q589" s="200"/>
    </row>
    <row r="590" spans="2:17">
      <c r="B590" s="200"/>
      <c r="C590" s="200"/>
      <c r="D590" s="200"/>
      <c r="E590" s="200"/>
      <c r="F590" s="200"/>
      <c r="G590" s="200"/>
      <c r="H590" s="200"/>
      <c r="I590" s="200"/>
      <c r="J590" s="200"/>
      <c r="K590" s="200"/>
      <c r="L590" s="200"/>
      <c r="M590" s="200"/>
      <c r="N590" s="200"/>
      <c r="O590" s="200"/>
      <c r="P590" s="200"/>
      <c r="Q590" s="200"/>
    </row>
    <row r="591" spans="2:17">
      <c r="B591" s="200"/>
      <c r="C591" s="200"/>
      <c r="D591" s="200"/>
      <c r="E591" s="200"/>
      <c r="F591" s="200"/>
      <c r="G591" s="200"/>
      <c r="H591" s="200"/>
      <c r="I591" s="200"/>
      <c r="J591" s="200"/>
      <c r="K591" s="200"/>
      <c r="L591" s="200"/>
      <c r="M591" s="200"/>
      <c r="N591" s="200"/>
      <c r="O591" s="200"/>
      <c r="P591" s="200"/>
      <c r="Q591" s="200"/>
    </row>
    <row r="592" spans="2:17">
      <c r="B592" s="200"/>
      <c r="C592" s="200"/>
      <c r="D592" s="200"/>
      <c r="E592" s="200"/>
      <c r="F592" s="200"/>
      <c r="G592" s="200"/>
      <c r="H592" s="200"/>
      <c r="I592" s="200"/>
      <c r="J592" s="200"/>
      <c r="K592" s="200"/>
      <c r="L592" s="200"/>
      <c r="M592" s="200"/>
      <c r="N592" s="200"/>
      <c r="O592" s="200"/>
      <c r="P592" s="200"/>
      <c r="Q592" s="200"/>
    </row>
    <row r="593" spans="2:17">
      <c r="B593" s="200"/>
      <c r="C593" s="200"/>
      <c r="D593" s="200"/>
      <c r="E593" s="200"/>
      <c r="F593" s="200"/>
      <c r="G593" s="200"/>
      <c r="H593" s="200"/>
      <c r="I593" s="200"/>
      <c r="J593" s="200"/>
      <c r="K593" s="200"/>
      <c r="L593" s="200"/>
      <c r="M593" s="200"/>
      <c r="N593" s="200"/>
      <c r="O593" s="200"/>
      <c r="P593" s="200"/>
      <c r="Q593" s="200"/>
    </row>
    <row r="594" spans="2:17">
      <c r="B594" s="200"/>
      <c r="C594" s="200"/>
      <c r="D594" s="200"/>
      <c r="E594" s="200"/>
      <c r="F594" s="200"/>
      <c r="G594" s="200"/>
      <c r="H594" s="200"/>
      <c r="I594" s="200"/>
      <c r="J594" s="200"/>
      <c r="K594" s="200"/>
      <c r="L594" s="200"/>
      <c r="M594" s="200"/>
      <c r="N594" s="200"/>
      <c r="O594" s="200"/>
      <c r="P594" s="200"/>
      <c r="Q594" s="200"/>
    </row>
    <row r="595" spans="2:17">
      <c r="B595" s="200"/>
      <c r="C595" s="200"/>
      <c r="D595" s="200"/>
      <c r="E595" s="200"/>
      <c r="F595" s="200"/>
      <c r="G595" s="200"/>
      <c r="H595" s="200"/>
      <c r="I595" s="200"/>
      <c r="J595" s="200"/>
      <c r="K595" s="200"/>
      <c r="L595" s="200"/>
      <c r="M595" s="200"/>
      <c r="N595" s="200"/>
      <c r="O595" s="200"/>
      <c r="P595" s="200"/>
      <c r="Q595" s="200"/>
    </row>
    <row r="596" spans="2:17">
      <c r="B596" s="200"/>
      <c r="C596" s="200"/>
      <c r="D596" s="200"/>
      <c r="E596" s="200"/>
      <c r="F596" s="200"/>
      <c r="G596" s="200"/>
      <c r="H596" s="200"/>
      <c r="I596" s="200"/>
      <c r="J596" s="200"/>
      <c r="K596" s="200"/>
      <c r="L596" s="200"/>
      <c r="M596" s="200"/>
      <c r="N596" s="200"/>
      <c r="O596" s="200"/>
      <c r="P596" s="200"/>
      <c r="Q596" s="200"/>
    </row>
    <row r="597" spans="2:17">
      <c r="B597" s="200"/>
      <c r="C597" s="200"/>
      <c r="D597" s="200"/>
      <c r="E597" s="200"/>
      <c r="F597" s="200"/>
      <c r="G597" s="200"/>
      <c r="H597" s="200"/>
      <c r="I597" s="200"/>
      <c r="J597" s="200"/>
      <c r="K597" s="200"/>
      <c r="L597" s="200"/>
      <c r="M597" s="200"/>
      <c r="N597" s="200"/>
      <c r="O597" s="200"/>
      <c r="P597" s="200"/>
      <c r="Q597" s="200"/>
    </row>
    <row r="598" spans="2:17">
      <c r="B598" s="200"/>
      <c r="C598" s="200"/>
      <c r="D598" s="200"/>
      <c r="E598" s="200"/>
      <c r="F598" s="200"/>
      <c r="G598" s="200"/>
      <c r="H598" s="200"/>
      <c r="I598" s="200"/>
      <c r="J598" s="200"/>
      <c r="K598" s="200"/>
      <c r="L598" s="200"/>
      <c r="M598" s="200"/>
      <c r="N598" s="200"/>
      <c r="O598" s="200"/>
      <c r="P598" s="200"/>
      <c r="Q598" s="200"/>
    </row>
    <row r="599" spans="2:17">
      <c r="B599" s="200"/>
      <c r="C599" s="200"/>
      <c r="D599" s="200"/>
      <c r="E599" s="200"/>
      <c r="F599" s="200"/>
      <c r="G599" s="200"/>
      <c r="H599" s="200"/>
      <c r="I599" s="200"/>
      <c r="J599" s="200"/>
      <c r="K599" s="200"/>
      <c r="L599" s="200"/>
      <c r="M599" s="200"/>
      <c r="N599" s="200"/>
      <c r="O599" s="200"/>
      <c r="P599" s="200"/>
      <c r="Q599" s="200"/>
    </row>
    <row r="600" spans="2:17">
      <c r="B600" s="200"/>
      <c r="C600" s="200"/>
      <c r="D600" s="200"/>
      <c r="E600" s="200"/>
      <c r="F600" s="200"/>
      <c r="G600" s="200"/>
      <c r="H600" s="200"/>
      <c r="I600" s="200"/>
      <c r="J600" s="200"/>
      <c r="K600" s="200"/>
      <c r="L600" s="200"/>
      <c r="M600" s="200"/>
      <c r="N600" s="200"/>
      <c r="O600" s="200"/>
      <c r="P600" s="200"/>
      <c r="Q600" s="200"/>
    </row>
    <row r="601" spans="2:17">
      <c r="B601" s="200"/>
      <c r="C601" s="200"/>
      <c r="D601" s="200"/>
      <c r="E601" s="200"/>
      <c r="F601" s="200"/>
      <c r="G601" s="200"/>
      <c r="H601" s="200"/>
      <c r="I601" s="200"/>
      <c r="J601" s="200"/>
      <c r="K601" s="200"/>
      <c r="L601" s="200"/>
      <c r="M601" s="200"/>
      <c r="N601" s="200"/>
      <c r="O601" s="200"/>
      <c r="P601" s="200"/>
      <c r="Q601" s="200"/>
    </row>
    <row r="602" spans="2:17">
      <c r="B602" s="200"/>
      <c r="C602" s="200"/>
      <c r="D602" s="200"/>
      <c r="E602" s="200"/>
      <c r="F602" s="200"/>
      <c r="G602" s="200"/>
      <c r="H602" s="200"/>
      <c r="I602" s="200"/>
      <c r="J602" s="200"/>
      <c r="K602" s="200"/>
      <c r="L602" s="200"/>
      <c r="M602" s="200"/>
      <c r="N602" s="200"/>
      <c r="O602" s="200"/>
      <c r="P602" s="200"/>
      <c r="Q602" s="200"/>
    </row>
    <row r="603" spans="2:17">
      <c r="B603" s="200"/>
      <c r="C603" s="200"/>
      <c r="D603" s="200"/>
      <c r="E603" s="200"/>
      <c r="F603" s="200"/>
      <c r="G603" s="200"/>
      <c r="H603" s="200"/>
      <c r="I603" s="200"/>
      <c r="J603" s="200"/>
      <c r="K603" s="200"/>
      <c r="L603" s="200"/>
      <c r="M603" s="200"/>
      <c r="N603" s="200"/>
      <c r="O603" s="200"/>
      <c r="P603" s="200"/>
      <c r="Q603" s="200"/>
    </row>
    <row r="604" spans="2:17">
      <c r="B604" s="200"/>
      <c r="C604" s="200"/>
      <c r="D604" s="200"/>
      <c r="E604" s="200"/>
      <c r="F604" s="200"/>
      <c r="G604" s="200"/>
      <c r="H604" s="200"/>
      <c r="I604" s="200"/>
      <c r="J604" s="200"/>
      <c r="K604" s="200"/>
      <c r="L604" s="200"/>
      <c r="M604" s="200"/>
      <c r="N604" s="200"/>
      <c r="O604" s="200"/>
      <c r="P604" s="200"/>
      <c r="Q604" s="200"/>
    </row>
    <row r="605" spans="2:17">
      <c r="B605" s="200"/>
      <c r="C605" s="200"/>
      <c r="D605" s="200"/>
      <c r="E605" s="200"/>
      <c r="F605" s="200"/>
      <c r="G605" s="200"/>
      <c r="H605" s="200"/>
      <c r="I605" s="200"/>
      <c r="J605" s="200"/>
      <c r="K605" s="200"/>
      <c r="L605" s="200"/>
      <c r="M605" s="200"/>
      <c r="N605" s="200"/>
      <c r="O605" s="200"/>
      <c r="P605" s="200"/>
      <c r="Q605" s="200"/>
    </row>
    <row r="606" spans="2:17">
      <c r="B606" s="200"/>
      <c r="C606" s="200"/>
      <c r="D606" s="200"/>
      <c r="E606" s="200"/>
      <c r="F606" s="200"/>
      <c r="G606" s="200"/>
      <c r="H606" s="200"/>
      <c r="I606" s="200"/>
      <c r="J606" s="200"/>
      <c r="K606" s="200"/>
      <c r="L606" s="200"/>
      <c r="M606" s="200"/>
      <c r="N606" s="200"/>
      <c r="O606" s="200"/>
      <c r="P606" s="200"/>
      <c r="Q606" s="200"/>
    </row>
    <row r="607" spans="2:17">
      <c r="B607" s="200"/>
      <c r="C607" s="200"/>
      <c r="D607" s="200"/>
      <c r="E607" s="200"/>
      <c r="F607" s="200"/>
      <c r="G607" s="200"/>
      <c r="H607" s="200"/>
      <c r="I607" s="200"/>
      <c r="J607" s="200"/>
      <c r="K607" s="200"/>
      <c r="L607" s="200"/>
      <c r="M607" s="200"/>
      <c r="N607" s="200"/>
      <c r="O607" s="200"/>
      <c r="P607" s="200"/>
      <c r="Q607" s="200"/>
    </row>
    <row r="608" spans="2:17">
      <c r="B608" s="200"/>
      <c r="C608" s="200"/>
      <c r="D608" s="200"/>
      <c r="E608" s="200"/>
      <c r="F608" s="200"/>
      <c r="G608" s="200"/>
      <c r="H608" s="200"/>
      <c r="I608" s="200"/>
      <c r="J608" s="200"/>
      <c r="K608" s="200"/>
      <c r="L608" s="200"/>
      <c r="M608" s="200"/>
      <c r="N608" s="200"/>
      <c r="O608" s="200"/>
      <c r="P608" s="200"/>
      <c r="Q608" s="200"/>
    </row>
    <row r="609" spans="2:17">
      <c r="B609" s="200"/>
      <c r="C609" s="200"/>
      <c r="D609" s="200"/>
      <c r="E609" s="200"/>
      <c r="F609" s="200"/>
      <c r="G609" s="200"/>
      <c r="H609" s="200"/>
      <c r="I609" s="200"/>
      <c r="J609" s="200"/>
      <c r="K609" s="200"/>
      <c r="L609" s="200"/>
      <c r="M609" s="200"/>
      <c r="N609" s="200"/>
      <c r="O609" s="200"/>
      <c r="P609" s="200"/>
      <c r="Q609" s="200"/>
    </row>
    <row r="610" spans="2:17">
      <c r="B610" s="200"/>
      <c r="C610" s="200"/>
      <c r="D610" s="200"/>
      <c r="E610" s="200"/>
      <c r="F610" s="200"/>
      <c r="G610" s="200"/>
      <c r="H610" s="200"/>
      <c r="I610" s="200"/>
      <c r="J610" s="200"/>
      <c r="K610" s="200"/>
      <c r="L610" s="200"/>
      <c r="M610" s="200"/>
      <c r="N610" s="200"/>
      <c r="O610" s="200"/>
      <c r="P610" s="200"/>
      <c r="Q610" s="200"/>
    </row>
    <row r="611" spans="2:17">
      <c r="B611" s="200"/>
      <c r="C611" s="200"/>
      <c r="D611" s="200"/>
      <c r="E611" s="200"/>
      <c r="F611" s="200"/>
      <c r="G611" s="200"/>
      <c r="H611" s="200"/>
      <c r="I611" s="200"/>
      <c r="J611" s="200"/>
      <c r="K611" s="200"/>
      <c r="L611" s="200"/>
      <c r="M611" s="200"/>
      <c r="N611" s="200"/>
      <c r="O611" s="200"/>
      <c r="P611" s="200"/>
      <c r="Q611" s="200"/>
    </row>
    <row r="612" spans="2:17">
      <c r="B612" s="200"/>
      <c r="C612" s="200"/>
      <c r="D612" s="200"/>
      <c r="E612" s="200"/>
      <c r="F612" s="200"/>
      <c r="G612" s="200"/>
      <c r="H612" s="200"/>
      <c r="I612" s="200"/>
      <c r="J612" s="200"/>
      <c r="K612" s="200"/>
      <c r="L612" s="200"/>
      <c r="M612" s="200"/>
      <c r="N612" s="200"/>
      <c r="O612" s="200"/>
      <c r="P612" s="200"/>
      <c r="Q612" s="200"/>
    </row>
    <row r="613" spans="2:17">
      <c r="B613" s="200"/>
      <c r="C613" s="200"/>
      <c r="D613" s="200"/>
      <c r="E613" s="200"/>
      <c r="F613" s="200"/>
      <c r="G613" s="200"/>
      <c r="H613" s="200"/>
      <c r="I613" s="200"/>
      <c r="J613" s="200"/>
      <c r="K613" s="200"/>
      <c r="L613" s="200"/>
      <c r="M613" s="200"/>
      <c r="N613" s="200"/>
      <c r="O613" s="200"/>
      <c r="P613" s="200"/>
      <c r="Q613" s="200"/>
    </row>
    <row r="614" spans="2:17">
      <c r="B614" s="200"/>
      <c r="C614" s="200"/>
      <c r="D614" s="200"/>
      <c r="E614" s="200"/>
      <c r="F614" s="200"/>
      <c r="G614" s="200"/>
      <c r="H614" s="200"/>
      <c r="I614" s="200"/>
      <c r="J614" s="200"/>
      <c r="K614" s="200"/>
      <c r="L614" s="200"/>
      <c r="M614" s="200"/>
      <c r="N614" s="200"/>
      <c r="O614" s="200"/>
      <c r="P614" s="200"/>
      <c r="Q614" s="200"/>
    </row>
    <row r="615" spans="2:17">
      <c r="B615" s="200"/>
      <c r="C615" s="200"/>
      <c r="D615" s="200"/>
      <c r="E615" s="200"/>
      <c r="F615" s="200"/>
      <c r="G615" s="200"/>
      <c r="H615" s="200"/>
      <c r="I615" s="200"/>
      <c r="J615" s="200"/>
      <c r="K615" s="200"/>
      <c r="L615" s="200"/>
      <c r="M615" s="200"/>
      <c r="N615" s="200"/>
      <c r="O615" s="200"/>
      <c r="P615" s="200"/>
      <c r="Q615" s="200"/>
    </row>
    <row r="616" spans="2:17">
      <c r="B616" s="200"/>
      <c r="C616" s="200"/>
      <c r="D616" s="200"/>
      <c r="E616" s="200"/>
      <c r="F616" s="200"/>
      <c r="G616" s="200"/>
      <c r="H616" s="200"/>
      <c r="I616" s="200"/>
      <c r="J616" s="200"/>
      <c r="K616" s="200"/>
      <c r="L616" s="200"/>
      <c r="M616" s="200"/>
      <c r="N616" s="200"/>
      <c r="O616" s="200"/>
      <c r="P616" s="200"/>
      <c r="Q616" s="200"/>
    </row>
    <row r="617" spans="2:17">
      <c r="B617" s="200"/>
      <c r="C617" s="200"/>
      <c r="D617" s="200"/>
      <c r="E617" s="200"/>
      <c r="F617" s="200"/>
      <c r="G617" s="200"/>
      <c r="H617" s="200"/>
      <c r="I617" s="200"/>
      <c r="J617" s="200"/>
      <c r="K617" s="200"/>
      <c r="L617" s="200"/>
      <c r="M617" s="200"/>
      <c r="N617" s="200"/>
      <c r="O617" s="200"/>
      <c r="P617" s="200"/>
      <c r="Q617" s="200"/>
    </row>
    <row r="618" spans="2:17">
      <c r="B618" s="200"/>
      <c r="C618" s="200"/>
      <c r="D618" s="200"/>
      <c r="E618" s="200"/>
      <c r="F618" s="200"/>
      <c r="G618" s="200"/>
      <c r="H618" s="200"/>
      <c r="I618" s="200"/>
      <c r="J618" s="200"/>
      <c r="K618" s="200"/>
      <c r="L618" s="200"/>
      <c r="M618" s="200"/>
      <c r="N618" s="200"/>
      <c r="O618" s="200"/>
      <c r="P618" s="200"/>
      <c r="Q618" s="200"/>
    </row>
    <row r="619" spans="2:17">
      <c r="B619" s="200"/>
      <c r="C619" s="200"/>
      <c r="D619" s="200"/>
      <c r="E619" s="200"/>
      <c r="F619" s="200"/>
      <c r="G619" s="200"/>
      <c r="H619" s="200"/>
      <c r="I619" s="200"/>
      <c r="J619" s="200"/>
      <c r="K619" s="200"/>
      <c r="L619" s="200"/>
      <c r="M619" s="200"/>
      <c r="N619" s="200"/>
      <c r="O619" s="200"/>
      <c r="P619" s="200"/>
      <c r="Q619" s="200"/>
    </row>
    <row r="620" spans="2:17">
      <c r="B620" s="200"/>
      <c r="C620" s="200"/>
      <c r="D620" s="200"/>
      <c r="E620" s="200"/>
      <c r="F620" s="200"/>
      <c r="G620" s="200"/>
      <c r="H620" s="200"/>
      <c r="I620" s="200"/>
      <c r="J620" s="200"/>
      <c r="K620" s="200"/>
      <c r="L620" s="200"/>
      <c r="M620" s="200"/>
      <c r="N620" s="200"/>
      <c r="O620" s="200"/>
      <c r="P620" s="200"/>
      <c r="Q620" s="200"/>
    </row>
    <row r="621" spans="2:17">
      <c r="B621" s="200"/>
      <c r="C621" s="200"/>
      <c r="D621" s="200"/>
      <c r="E621" s="200"/>
      <c r="F621" s="200"/>
      <c r="G621" s="200"/>
      <c r="H621" s="200"/>
      <c r="I621" s="200"/>
      <c r="J621" s="200"/>
      <c r="K621" s="200"/>
      <c r="L621" s="200"/>
      <c r="M621" s="200"/>
      <c r="N621" s="200"/>
      <c r="O621" s="200"/>
      <c r="P621" s="200"/>
      <c r="Q621" s="200"/>
    </row>
    <row r="622" spans="2:17">
      <c r="B622" s="200"/>
      <c r="C622" s="200"/>
      <c r="D622" s="200"/>
      <c r="E622" s="200"/>
      <c r="F622" s="200"/>
      <c r="G622" s="200"/>
      <c r="H622" s="200"/>
      <c r="I622" s="200"/>
      <c r="J622" s="200"/>
      <c r="K622" s="200"/>
      <c r="L622" s="200"/>
      <c r="M622" s="200"/>
      <c r="N622" s="200"/>
      <c r="O622" s="200"/>
      <c r="P622" s="200"/>
      <c r="Q622" s="200"/>
    </row>
    <row r="623" spans="2:17">
      <c r="B623" s="200"/>
      <c r="C623" s="200"/>
      <c r="D623" s="200"/>
      <c r="E623" s="200"/>
      <c r="F623" s="200"/>
      <c r="G623" s="200"/>
      <c r="H623" s="200"/>
      <c r="I623" s="200"/>
      <c r="J623" s="200"/>
      <c r="K623" s="200"/>
      <c r="L623" s="200"/>
      <c r="M623" s="200"/>
      <c r="N623" s="200"/>
      <c r="O623" s="200"/>
      <c r="P623" s="200"/>
      <c r="Q623" s="200"/>
    </row>
    <row r="624" spans="2:17">
      <c r="B624" s="200"/>
      <c r="C624" s="200"/>
      <c r="D624" s="200"/>
      <c r="E624" s="200"/>
      <c r="F624" s="200"/>
      <c r="G624" s="200"/>
      <c r="H624" s="200"/>
      <c r="I624" s="200"/>
      <c r="J624" s="200"/>
      <c r="K624" s="200"/>
      <c r="L624" s="200"/>
      <c r="M624" s="200"/>
      <c r="N624" s="200"/>
      <c r="O624" s="200"/>
      <c r="P624" s="200"/>
      <c r="Q624" s="200"/>
    </row>
    <row r="625" spans="2:17">
      <c r="B625" s="200"/>
      <c r="C625" s="200"/>
      <c r="D625" s="200"/>
      <c r="E625" s="200"/>
      <c r="F625" s="200"/>
      <c r="G625" s="200"/>
      <c r="H625" s="200"/>
      <c r="I625" s="200"/>
      <c r="J625" s="200"/>
      <c r="K625" s="200"/>
      <c r="L625" s="200"/>
      <c r="M625" s="200"/>
      <c r="N625" s="200"/>
      <c r="O625" s="200"/>
      <c r="P625" s="200"/>
      <c r="Q625" s="200"/>
    </row>
    <row r="626" spans="2:17">
      <c r="B626" s="200"/>
      <c r="C626" s="200"/>
      <c r="D626" s="200"/>
      <c r="E626" s="200"/>
      <c r="F626" s="200"/>
      <c r="G626" s="200"/>
      <c r="H626" s="200"/>
      <c r="I626" s="200"/>
      <c r="J626" s="200"/>
      <c r="K626" s="200"/>
      <c r="L626" s="200"/>
      <c r="M626" s="200"/>
      <c r="N626" s="200"/>
      <c r="O626" s="200"/>
      <c r="P626" s="200"/>
      <c r="Q626" s="200"/>
    </row>
    <row r="627" spans="2:17">
      <c r="B627" s="200"/>
      <c r="C627" s="200"/>
      <c r="D627" s="200"/>
      <c r="E627" s="200"/>
      <c r="F627" s="200"/>
      <c r="G627" s="200"/>
      <c r="H627" s="200"/>
      <c r="I627" s="200"/>
      <c r="J627" s="200"/>
      <c r="K627" s="200"/>
      <c r="L627" s="200"/>
      <c r="M627" s="200"/>
      <c r="N627" s="200"/>
      <c r="O627" s="200"/>
      <c r="P627" s="200"/>
      <c r="Q627" s="200"/>
    </row>
    <row r="628" spans="2:17">
      <c r="B628" s="200"/>
      <c r="C628" s="200"/>
      <c r="D628" s="200"/>
      <c r="E628" s="200"/>
      <c r="F628" s="200"/>
      <c r="G628" s="200"/>
      <c r="H628" s="200"/>
      <c r="I628" s="200"/>
      <c r="J628" s="200"/>
      <c r="K628" s="200"/>
      <c r="L628" s="200"/>
      <c r="M628" s="200"/>
      <c r="N628" s="200"/>
      <c r="O628" s="200"/>
      <c r="P628" s="200"/>
      <c r="Q628" s="200"/>
    </row>
    <row r="629" spans="2:17">
      <c r="B629" s="200"/>
      <c r="C629" s="200"/>
      <c r="D629" s="200"/>
      <c r="E629" s="200"/>
      <c r="F629" s="200"/>
      <c r="G629" s="200"/>
      <c r="H629" s="200"/>
      <c r="I629" s="200"/>
      <c r="J629" s="200"/>
      <c r="K629" s="200"/>
      <c r="L629" s="200"/>
      <c r="M629" s="200"/>
      <c r="N629" s="200"/>
      <c r="O629" s="200"/>
      <c r="P629" s="200"/>
      <c r="Q629" s="200"/>
    </row>
    <row r="630" spans="2:17">
      <c r="B630" s="200"/>
      <c r="C630" s="200"/>
      <c r="D630" s="200"/>
      <c r="E630" s="200"/>
      <c r="F630" s="200"/>
      <c r="G630" s="200"/>
      <c r="H630" s="200"/>
      <c r="I630" s="200"/>
      <c r="J630" s="200"/>
      <c r="K630" s="200"/>
      <c r="L630" s="200"/>
      <c r="M630" s="200"/>
      <c r="N630" s="200"/>
      <c r="O630" s="200"/>
      <c r="P630" s="200"/>
      <c r="Q630" s="200"/>
    </row>
    <row r="631" spans="2:17">
      <c r="B631" s="200"/>
      <c r="C631" s="200"/>
      <c r="D631" s="200"/>
      <c r="E631" s="200"/>
      <c r="F631" s="200"/>
      <c r="G631" s="200"/>
      <c r="H631" s="200"/>
      <c r="I631" s="200"/>
      <c r="J631" s="200"/>
      <c r="K631" s="200"/>
      <c r="L631" s="200"/>
      <c r="M631" s="200"/>
      <c r="N631" s="200"/>
      <c r="O631" s="200"/>
      <c r="P631" s="200"/>
      <c r="Q631" s="200"/>
    </row>
    <row r="632" spans="2:17">
      <c r="B632" s="200"/>
      <c r="C632" s="200"/>
      <c r="D632" s="200"/>
      <c r="E632" s="200"/>
      <c r="F632" s="200"/>
      <c r="G632" s="200"/>
      <c r="H632" s="200"/>
      <c r="I632" s="200"/>
      <c r="J632" s="200"/>
      <c r="K632" s="200"/>
      <c r="L632" s="200"/>
      <c r="M632" s="200"/>
      <c r="N632" s="200"/>
      <c r="O632" s="200"/>
      <c r="P632" s="200"/>
      <c r="Q632" s="200"/>
    </row>
    <row r="633" spans="2:17">
      <c r="B633" s="200"/>
      <c r="C633" s="200"/>
      <c r="D633" s="200"/>
      <c r="E633" s="200"/>
      <c r="F633" s="200"/>
      <c r="G633" s="200"/>
      <c r="H633" s="200"/>
      <c r="I633" s="200"/>
      <c r="J633" s="200"/>
      <c r="K633" s="200"/>
      <c r="L633" s="200"/>
      <c r="M633" s="200"/>
      <c r="N633" s="200"/>
      <c r="O633" s="200"/>
      <c r="P633" s="200"/>
      <c r="Q633" s="200"/>
    </row>
    <row r="634" spans="2:17">
      <c r="B634" s="200"/>
      <c r="C634" s="200"/>
      <c r="D634" s="200"/>
      <c r="E634" s="200"/>
      <c r="F634" s="200"/>
      <c r="G634" s="200"/>
      <c r="H634" s="200"/>
      <c r="I634" s="200"/>
      <c r="J634" s="200"/>
      <c r="K634" s="200"/>
      <c r="L634" s="200"/>
      <c r="M634" s="200"/>
      <c r="N634" s="200"/>
      <c r="O634" s="200"/>
      <c r="P634" s="200"/>
      <c r="Q634" s="200"/>
    </row>
    <row r="635" spans="2:17">
      <c r="B635" s="200"/>
      <c r="C635" s="200"/>
      <c r="D635" s="200"/>
      <c r="E635" s="200"/>
      <c r="F635" s="200"/>
      <c r="G635" s="200"/>
      <c r="H635" s="200"/>
      <c r="I635" s="200"/>
      <c r="J635" s="200"/>
      <c r="K635" s="200"/>
      <c r="L635" s="200"/>
      <c r="M635" s="200"/>
      <c r="N635" s="200"/>
      <c r="O635" s="200"/>
      <c r="P635" s="200"/>
      <c r="Q635" s="200"/>
    </row>
    <row r="636" spans="2:17">
      <c r="B636" s="200"/>
      <c r="C636" s="200"/>
      <c r="D636" s="200"/>
      <c r="E636" s="200"/>
      <c r="F636" s="200"/>
      <c r="G636" s="200"/>
      <c r="H636" s="200"/>
      <c r="I636" s="200"/>
      <c r="J636" s="200"/>
      <c r="K636" s="200"/>
      <c r="L636" s="200"/>
      <c r="M636" s="200"/>
      <c r="N636" s="200"/>
      <c r="O636" s="200"/>
      <c r="P636" s="200"/>
      <c r="Q636" s="200"/>
    </row>
    <row r="637" spans="2:17">
      <c r="B637" s="200"/>
      <c r="C637" s="200"/>
      <c r="D637" s="200"/>
      <c r="E637" s="200"/>
      <c r="F637" s="200"/>
      <c r="G637" s="200"/>
      <c r="H637" s="200"/>
      <c r="I637" s="200"/>
      <c r="J637" s="200"/>
      <c r="K637" s="200"/>
      <c r="L637" s="200"/>
      <c r="M637" s="200"/>
      <c r="N637" s="200"/>
      <c r="O637" s="200"/>
      <c r="P637" s="200"/>
      <c r="Q637" s="200"/>
    </row>
    <row r="638" spans="2:17">
      <c r="B638" s="200"/>
      <c r="C638" s="200"/>
      <c r="D638" s="200"/>
      <c r="E638" s="200"/>
      <c r="F638" s="200"/>
      <c r="G638" s="200"/>
      <c r="H638" s="200"/>
      <c r="I638" s="200"/>
      <c r="J638" s="200"/>
      <c r="K638" s="200"/>
      <c r="L638" s="200"/>
      <c r="M638" s="200"/>
      <c r="N638" s="200"/>
      <c r="O638" s="200"/>
      <c r="P638" s="200"/>
      <c r="Q638" s="200"/>
    </row>
    <row r="639" spans="2:17">
      <c r="B639" s="200"/>
      <c r="C639" s="200"/>
      <c r="D639" s="200"/>
      <c r="E639" s="200"/>
      <c r="F639" s="200"/>
      <c r="G639" s="200"/>
      <c r="H639" s="200"/>
      <c r="I639" s="200"/>
      <c r="J639" s="200"/>
      <c r="K639" s="200"/>
      <c r="L639" s="200"/>
      <c r="M639" s="200"/>
      <c r="N639" s="200"/>
      <c r="O639" s="200"/>
      <c r="P639" s="200"/>
      <c r="Q639" s="200"/>
    </row>
    <row r="640" spans="2:17">
      <c r="B640" s="200"/>
      <c r="C640" s="200"/>
      <c r="D640" s="200"/>
      <c r="E640" s="200"/>
      <c r="F640" s="200"/>
      <c r="G640" s="200"/>
      <c r="H640" s="200"/>
      <c r="I640" s="200"/>
      <c r="J640" s="200"/>
      <c r="K640" s="200"/>
      <c r="L640" s="200"/>
      <c r="M640" s="200"/>
      <c r="N640" s="200"/>
      <c r="O640" s="200"/>
      <c r="P640" s="200"/>
      <c r="Q640" s="200"/>
    </row>
    <row r="641" spans="2:17">
      <c r="B641" s="200"/>
      <c r="C641" s="200"/>
      <c r="D641" s="200"/>
      <c r="E641" s="200"/>
      <c r="F641" s="200"/>
      <c r="G641" s="200"/>
      <c r="H641" s="200"/>
      <c r="I641" s="200"/>
      <c r="J641" s="200"/>
      <c r="K641" s="200"/>
      <c r="L641" s="200"/>
      <c r="M641" s="200"/>
      <c r="N641" s="200"/>
      <c r="O641" s="200"/>
      <c r="P641" s="200"/>
      <c r="Q641" s="200"/>
    </row>
    <row r="642" spans="2:17">
      <c r="B642" s="200"/>
      <c r="C642" s="200"/>
      <c r="D642" s="200"/>
      <c r="E642" s="200"/>
      <c r="F642" s="200"/>
      <c r="G642" s="200"/>
      <c r="H642" s="200"/>
      <c r="I642" s="200"/>
      <c r="J642" s="200"/>
      <c r="K642" s="200"/>
      <c r="L642" s="200"/>
      <c r="M642" s="200"/>
      <c r="N642" s="200"/>
      <c r="O642" s="200"/>
      <c r="P642" s="200"/>
      <c r="Q642" s="200"/>
    </row>
    <row r="643" spans="2:17">
      <c r="B643" s="200"/>
      <c r="C643" s="200"/>
      <c r="D643" s="200"/>
      <c r="E643" s="200"/>
      <c r="F643" s="200"/>
      <c r="G643" s="200"/>
      <c r="H643" s="200"/>
      <c r="I643" s="200"/>
      <c r="J643" s="200"/>
      <c r="K643" s="200"/>
      <c r="L643" s="200"/>
      <c r="M643" s="200"/>
      <c r="N643" s="200"/>
      <c r="O643" s="200"/>
      <c r="P643" s="200"/>
      <c r="Q643" s="200"/>
    </row>
    <row r="644" spans="2:17">
      <c r="B644" s="200"/>
      <c r="C644" s="200"/>
      <c r="D644" s="200"/>
      <c r="E644" s="200"/>
      <c r="F644" s="200"/>
      <c r="G644" s="200"/>
      <c r="H644" s="200"/>
      <c r="I644" s="200"/>
      <c r="J644" s="200"/>
      <c r="K644" s="200"/>
      <c r="L644" s="200"/>
      <c r="M644" s="200"/>
      <c r="N644" s="200"/>
      <c r="O644" s="200"/>
      <c r="P644" s="200"/>
      <c r="Q644" s="200"/>
    </row>
    <row r="645" spans="2:17">
      <c r="B645" s="200"/>
      <c r="C645" s="200"/>
      <c r="D645" s="200"/>
      <c r="E645" s="200"/>
      <c r="F645" s="200"/>
      <c r="G645" s="200"/>
      <c r="H645" s="200"/>
      <c r="I645" s="200"/>
      <c r="J645" s="200"/>
      <c r="K645" s="200"/>
      <c r="L645" s="200"/>
      <c r="M645" s="200"/>
      <c r="N645" s="200"/>
      <c r="O645" s="200"/>
      <c r="P645" s="200"/>
      <c r="Q645" s="200"/>
    </row>
    <row r="646" spans="2:17">
      <c r="B646" s="200"/>
      <c r="C646" s="200"/>
      <c r="D646" s="200"/>
      <c r="E646" s="200"/>
      <c r="F646" s="200"/>
      <c r="G646" s="200"/>
      <c r="H646" s="200"/>
      <c r="I646" s="200"/>
      <c r="J646" s="200"/>
      <c r="K646" s="200"/>
      <c r="L646" s="200"/>
      <c r="M646" s="200"/>
      <c r="N646" s="200"/>
      <c r="O646" s="200"/>
      <c r="P646" s="200"/>
      <c r="Q646" s="200"/>
    </row>
    <row r="647" spans="2:17">
      <c r="B647" s="200"/>
      <c r="C647" s="200"/>
      <c r="D647" s="200"/>
      <c r="E647" s="200"/>
      <c r="F647" s="200"/>
      <c r="G647" s="200"/>
      <c r="H647" s="200"/>
      <c r="I647" s="200"/>
      <c r="J647" s="200"/>
      <c r="K647" s="200"/>
      <c r="L647" s="200"/>
      <c r="M647" s="200"/>
      <c r="N647" s="200"/>
      <c r="O647" s="200"/>
      <c r="P647" s="200"/>
      <c r="Q647" s="200"/>
    </row>
    <row r="648" spans="2:17">
      <c r="B648" s="200"/>
      <c r="C648" s="200"/>
      <c r="D648" s="200"/>
      <c r="E648" s="200"/>
      <c r="F648" s="200"/>
      <c r="G648" s="200"/>
      <c r="H648" s="200"/>
      <c r="I648" s="200"/>
      <c r="J648" s="200"/>
      <c r="K648" s="200"/>
      <c r="L648" s="200"/>
      <c r="M648" s="200"/>
      <c r="N648" s="200"/>
      <c r="O648" s="200"/>
      <c r="P648" s="200"/>
      <c r="Q648" s="200"/>
    </row>
    <row r="649" spans="2:17">
      <c r="B649" s="200"/>
      <c r="C649" s="200"/>
      <c r="D649" s="200"/>
      <c r="E649" s="200"/>
      <c r="F649" s="200"/>
      <c r="G649" s="200"/>
      <c r="H649" s="200"/>
      <c r="I649" s="200"/>
      <c r="J649" s="200"/>
      <c r="K649" s="200"/>
      <c r="L649" s="200"/>
      <c r="M649" s="200"/>
      <c r="N649" s="200"/>
      <c r="O649" s="200"/>
      <c r="P649" s="200"/>
      <c r="Q649" s="200"/>
    </row>
    <row r="650" spans="2:17">
      <c r="B650" s="200"/>
      <c r="C650" s="200"/>
      <c r="D650" s="200"/>
      <c r="E650" s="200"/>
      <c r="F650" s="200"/>
      <c r="G650" s="200"/>
      <c r="H650" s="200"/>
      <c r="I650" s="200"/>
      <c r="J650" s="200"/>
      <c r="K650" s="200"/>
      <c r="L650" s="200"/>
      <c r="M650" s="200"/>
      <c r="N650" s="200"/>
      <c r="O650" s="200"/>
      <c r="P650" s="200"/>
      <c r="Q650" s="200"/>
    </row>
    <row r="651" spans="2:17">
      <c r="B651" s="200"/>
      <c r="C651" s="200"/>
      <c r="D651" s="200"/>
      <c r="E651" s="200"/>
      <c r="F651" s="200"/>
      <c r="G651" s="200"/>
      <c r="H651" s="200"/>
      <c r="I651" s="200"/>
      <c r="J651" s="200"/>
      <c r="K651" s="200"/>
      <c r="L651" s="200"/>
      <c r="M651" s="200"/>
      <c r="N651" s="200"/>
      <c r="O651" s="200"/>
      <c r="P651" s="200"/>
      <c r="Q651" s="200"/>
    </row>
    <row r="652" spans="2:17">
      <c r="B652" s="200"/>
      <c r="C652" s="200"/>
      <c r="D652" s="200"/>
      <c r="E652" s="200"/>
      <c r="F652" s="200"/>
      <c r="G652" s="200"/>
      <c r="H652" s="200"/>
      <c r="I652" s="200"/>
      <c r="J652" s="200"/>
      <c r="K652" s="200"/>
      <c r="L652" s="200"/>
      <c r="M652" s="200"/>
      <c r="N652" s="200"/>
      <c r="O652" s="200"/>
      <c r="P652" s="200"/>
      <c r="Q652" s="200"/>
    </row>
    <row r="653" spans="2:17">
      <c r="B653" s="200"/>
      <c r="C653" s="200"/>
      <c r="D653" s="200"/>
      <c r="E653" s="200"/>
      <c r="F653" s="200"/>
      <c r="G653" s="200"/>
      <c r="H653" s="200"/>
      <c r="I653" s="200"/>
      <c r="J653" s="200"/>
      <c r="K653" s="200"/>
      <c r="L653" s="200"/>
      <c r="M653" s="200"/>
      <c r="N653" s="200"/>
      <c r="O653" s="200"/>
      <c r="P653" s="200"/>
      <c r="Q653" s="200"/>
    </row>
    <row r="654" spans="2:17">
      <c r="B654" s="200"/>
      <c r="C654" s="200"/>
      <c r="D654" s="200"/>
      <c r="E654" s="200"/>
      <c r="F654" s="200"/>
      <c r="G654" s="200"/>
      <c r="H654" s="200"/>
      <c r="I654" s="200"/>
      <c r="J654" s="200"/>
      <c r="K654" s="200"/>
      <c r="L654" s="200"/>
      <c r="M654" s="200"/>
      <c r="N654" s="200"/>
      <c r="O654" s="200"/>
      <c r="P654" s="200"/>
      <c r="Q654" s="200"/>
    </row>
    <row r="655" spans="2:17">
      <c r="B655" s="200"/>
      <c r="C655" s="200"/>
      <c r="D655" s="200"/>
      <c r="E655" s="200"/>
      <c r="F655" s="200"/>
      <c r="G655" s="200"/>
      <c r="H655" s="200"/>
      <c r="I655" s="200"/>
      <c r="J655" s="200"/>
      <c r="K655" s="200"/>
      <c r="L655" s="200"/>
      <c r="M655" s="200"/>
      <c r="N655" s="200"/>
      <c r="O655" s="200"/>
      <c r="P655" s="200"/>
      <c r="Q655" s="200"/>
    </row>
    <row r="656" spans="2:17">
      <c r="B656" s="200"/>
      <c r="C656" s="200"/>
      <c r="D656" s="200"/>
      <c r="E656" s="200"/>
      <c r="F656" s="200"/>
      <c r="G656" s="200"/>
      <c r="H656" s="200"/>
      <c r="I656" s="200"/>
      <c r="J656" s="200"/>
      <c r="K656" s="200"/>
      <c r="L656" s="200"/>
      <c r="M656" s="200"/>
      <c r="N656" s="200"/>
      <c r="O656" s="200"/>
      <c r="P656" s="200"/>
      <c r="Q656" s="200"/>
    </row>
    <row r="657" spans="2:17">
      <c r="B657" s="200"/>
      <c r="C657" s="200"/>
      <c r="D657" s="200"/>
      <c r="E657" s="200"/>
      <c r="F657" s="200"/>
      <c r="G657" s="200"/>
      <c r="H657" s="200"/>
      <c r="I657" s="200"/>
      <c r="J657" s="200"/>
      <c r="K657" s="200"/>
      <c r="L657" s="200"/>
      <c r="M657" s="200"/>
      <c r="N657" s="200"/>
      <c r="O657" s="200"/>
      <c r="P657" s="200"/>
      <c r="Q657" s="200"/>
    </row>
    <row r="658" spans="2:17">
      <c r="B658" s="200"/>
      <c r="C658" s="200"/>
      <c r="D658" s="200"/>
      <c r="E658" s="200"/>
      <c r="F658" s="200"/>
      <c r="G658" s="200"/>
      <c r="H658" s="200"/>
      <c r="I658" s="200"/>
      <c r="J658" s="200"/>
      <c r="K658" s="200"/>
      <c r="L658" s="200"/>
      <c r="M658" s="200"/>
      <c r="N658" s="200"/>
      <c r="O658" s="200"/>
      <c r="P658" s="200"/>
      <c r="Q658" s="200"/>
    </row>
    <row r="659" spans="2:17">
      <c r="B659" s="200"/>
      <c r="C659" s="200"/>
      <c r="D659" s="200"/>
      <c r="E659" s="200"/>
      <c r="F659" s="200"/>
      <c r="G659" s="200"/>
      <c r="H659" s="200"/>
      <c r="I659" s="200"/>
      <c r="J659" s="200"/>
      <c r="K659" s="200"/>
      <c r="L659" s="200"/>
      <c r="M659" s="200"/>
      <c r="N659" s="200"/>
      <c r="O659" s="200"/>
      <c r="P659" s="200"/>
      <c r="Q659" s="200"/>
    </row>
    <row r="660" spans="2:17">
      <c r="B660" s="200"/>
      <c r="C660" s="200"/>
      <c r="D660" s="200"/>
      <c r="E660" s="200"/>
      <c r="F660" s="200"/>
      <c r="G660" s="200"/>
      <c r="H660" s="200"/>
      <c r="I660" s="200"/>
      <c r="J660" s="200"/>
      <c r="K660" s="200"/>
      <c r="L660" s="200"/>
      <c r="M660" s="200"/>
      <c r="N660" s="200"/>
      <c r="O660" s="200"/>
      <c r="P660" s="200"/>
      <c r="Q660" s="200"/>
    </row>
    <row r="661" spans="2:17">
      <c r="B661" s="200"/>
      <c r="C661" s="200"/>
      <c r="D661" s="200"/>
      <c r="E661" s="200"/>
      <c r="F661" s="200"/>
      <c r="G661" s="200"/>
      <c r="H661" s="200"/>
      <c r="I661" s="200"/>
      <c r="J661" s="200"/>
      <c r="K661" s="200"/>
      <c r="L661" s="200"/>
      <c r="M661" s="200"/>
      <c r="N661" s="200"/>
      <c r="O661" s="200"/>
      <c r="P661" s="200"/>
      <c r="Q661" s="200"/>
    </row>
    <row r="662" spans="2:17">
      <c r="B662" s="200"/>
      <c r="C662" s="200"/>
      <c r="D662" s="200"/>
      <c r="E662" s="200"/>
      <c r="F662" s="200"/>
      <c r="G662" s="200"/>
      <c r="H662" s="200"/>
      <c r="I662" s="200"/>
      <c r="J662" s="200"/>
      <c r="K662" s="200"/>
      <c r="L662" s="200"/>
      <c r="M662" s="200"/>
      <c r="N662" s="200"/>
      <c r="O662" s="200"/>
      <c r="P662" s="200"/>
      <c r="Q662" s="200"/>
    </row>
    <row r="663" spans="2:17">
      <c r="B663" s="200"/>
      <c r="C663" s="200"/>
      <c r="D663" s="200"/>
      <c r="E663" s="200"/>
      <c r="F663" s="200"/>
      <c r="G663" s="200"/>
      <c r="H663" s="200"/>
      <c r="I663" s="200"/>
      <c r="J663" s="200"/>
      <c r="K663" s="200"/>
      <c r="L663" s="200"/>
      <c r="M663" s="200"/>
      <c r="N663" s="200"/>
      <c r="O663" s="200"/>
      <c r="P663" s="200"/>
      <c r="Q663" s="200"/>
    </row>
    <row r="664" spans="2:17">
      <c r="B664" s="200"/>
      <c r="C664" s="200"/>
      <c r="D664" s="200"/>
      <c r="E664" s="200"/>
      <c r="F664" s="200"/>
      <c r="G664" s="200"/>
      <c r="H664" s="200"/>
      <c r="I664" s="200"/>
      <c r="J664" s="200"/>
      <c r="K664" s="200"/>
      <c r="L664" s="200"/>
      <c r="M664" s="200"/>
      <c r="N664" s="200"/>
      <c r="O664" s="200"/>
      <c r="P664" s="200"/>
      <c r="Q664" s="200"/>
    </row>
    <row r="665" spans="2:17">
      <c r="B665" s="200"/>
      <c r="C665" s="200"/>
      <c r="D665" s="200"/>
      <c r="E665" s="200"/>
      <c r="F665" s="200"/>
      <c r="G665" s="200"/>
      <c r="H665" s="200"/>
      <c r="I665" s="200"/>
      <c r="J665" s="200"/>
      <c r="K665" s="200"/>
      <c r="L665" s="200"/>
      <c r="M665" s="200"/>
      <c r="N665" s="200"/>
      <c r="O665" s="200"/>
      <c r="P665" s="200"/>
      <c r="Q665" s="200"/>
    </row>
    <row r="666" spans="2:17">
      <c r="B666" s="200"/>
      <c r="C666" s="200"/>
      <c r="D666" s="200"/>
      <c r="E666" s="200"/>
      <c r="F666" s="200"/>
      <c r="G666" s="200"/>
      <c r="H666" s="200"/>
      <c r="I666" s="200"/>
      <c r="J666" s="200"/>
      <c r="K666" s="200"/>
      <c r="L666" s="200"/>
      <c r="M666" s="200"/>
      <c r="N666" s="200"/>
      <c r="O666" s="200"/>
      <c r="P666" s="200"/>
      <c r="Q666" s="200"/>
    </row>
    <row r="667" spans="2:17">
      <c r="B667" s="200"/>
      <c r="C667" s="200"/>
      <c r="D667" s="200"/>
      <c r="E667" s="200"/>
      <c r="F667" s="200"/>
      <c r="G667" s="200"/>
      <c r="H667" s="200"/>
      <c r="I667" s="200"/>
      <c r="J667" s="200"/>
      <c r="K667" s="200"/>
      <c r="L667" s="200"/>
      <c r="M667" s="200"/>
      <c r="N667" s="200"/>
      <c r="O667" s="200"/>
      <c r="P667" s="200"/>
      <c r="Q667" s="200"/>
    </row>
    <row r="668" spans="2:17">
      <c r="B668" s="200"/>
      <c r="C668" s="200"/>
      <c r="D668" s="200"/>
      <c r="E668" s="200"/>
      <c r="F668" s="200"/>
      <c r="G668" s="200"/>
      <c r="H668" s="200"/>
      <c r="I668" s="200"/>
      <c r="J668" s="200"/>
      <c r="K668" s="200"/>
      <c r="L668" s="200"/>
      <c r="M668" s="200"/>
      <c r="N668" s="200"/>
      <c r="O668" s="200"/>
      <c r="P668" s="200"/>
      <c r="Q668" s="200"/>
    </row>
    <row r="669" spans="2:17">
      <c r="B669" s="200"/>
      <c r="C669" s="200"/>
      <c r="D669" s="200"/>
      <c r="E669" s="200"/>
      <c r="F669" s="200"/>
      <c r="G669" s="200"/>
      <c r="H669" s="200"/>
      <c r="I669" s="200"/>
      <c r="J669" s="200"/>
      <c r="K669" s="200"/>
      <c r="L669" s="200"/>
      <c r="M669" s="200"/>
      <c r="N669" s="200"/>
      <c r="O669" s="200"/>
      <c r="P669" s="200"/>
      <c r="Q669" s="200"/>
    </row>
    <row r="670" spans="2:17">
      <c r="B670" s="200"/>
      <c r="C670" s="200"/>
      <c r="D670" s="200"/>
      <c r="E670" s="200"/>
      <c r="F670" s="200"/>
      <c r="G670" s="200"/>
      <c r="H670" s="200"/>
      <c r="I670" s="200"/>
      <c r="J670" s="200"/>
      <c r="K670" s="200"/>
      <c r="L670" s="200"/>
      <c r="M670" s="200"/>
      <c r="N670" s="200"/>
      <c r="O670" s="200"/>
      <c r="P670" s="200"/>
      <c r="Q670" s="200"/>
    </row>
    <row r="671" spans="2:17">
      <c r="B671" s="200"/>
      <c r="C671" s="200"/>
      <c r="D671" s="200"/>
      <c r="E671" s="200"/>
      <c r="F671" s="200"/>
      <c r="G671" s="200"/>
      <c r="H671" s="200"/>
      <c r="I671" s="200"/>
      <c r="J671" s="200"/>
      <c r="K671" s="200"/>
      <c r="L671" s="200"/>
      <c r="M671" s="200"/>
      <c r="N671" s="200"/>
      <c r="O671" s="200"/>
      <c r="P671" s="200"/>
      <c r="Q671" s="200"/>
    </row>
    <row r="672" spans="2:17">
      <c r="B672" s="200"/>
      <c r="C672" s="200"/>
      <c r="D672" s="200"/>
      <c r="E672" s="200"/>
      <c r="F672" s="200"/>
      <c r="G672" s="200"/>
      <c r="H672" s="200"/>
      <c r="I672" s="200"/>
      <c r="J672" s="200"/>
      <c r="K672" s="200"/>
      <c r="L672" s="200"/>
      <c r="M672" s="200"/>
      <c r="N672" s="200"/>
      <c r="O672" s="200"/>
      <c r="P672" s="200"/>
      <c r="Q672" s="200"/>
    </row>
    <row r="673" spans="2:17">
      <c r="B673" s="200"/>
      <c r="C673" s="200"/>
      <c r="D673" s="200"/>
      <c r="E673" s="200"/>
      <c r="F673" s="200"/>
      <c r="G673" s="200"/>
      <c r="H673" s="200"/>
      <c r="I673" s="200"/>
      <c r="J673" s="200"/>
      <c r="K673" s="200"/>
      <c r="L673" s="200"/>
      <c r="M673" s="200"/>
      <c r="N673" s="200"/>
      <c r="O673" s="200"/>
      <c r="P673" s="200"/>
      <c r="Q673" s="200"/>
    </row>
    <row r="674" spans="2:17">
      <c r="B674" s="200"/>
      <c r="C674" s="200"/>
      <c r="D674" s="200"/>
      <c r="E674" s="200"/>
      <c r="F674" s="200"/>
      <c r="G674" s="200"/>
      <c r="H674" s="200"/>
      <c r="I674" s="200"/>
      <c r="J674" s="200"/>
      <c r="K674" s="200"/>
      <c r="L674" s="200"/>
      <c r="M674" s="200"/>
      <c r="N674" s="200"/>
      <c r="O674" s="200"/>
      <c r="P674" s="200"/>
      <c r="Q674" s="200"/>
    </row>
    <row r="675" spans="2:17">
      <c r="B675" s="200"/>
      <c r="C675" s="200"/>
      <c r="D675" s="200"/>
      <c r="E675" s="200"/>
      <c r="F675" s="200"/>
      <c r="G675" s="200"/>
      <c r="H675" s="200"/>
      <c r="I675" s="200"/>
      <c r="J675" s="200"/>
      <c r="K675" s="200"/>
      <c r="L675" s="200"/>
      <c r="M675" s="200"/>
      <c r="N675" s="200"/>
      <c r="O675" s="200"/>
      <c r="P675" s="200"/>
      <c r="Q675" s="200"/>
    </row>
    <row r="676" spans="2:17">
      <c r="B676" s="200"/>
      <c r="C676" s="200"/>
      <c r="D676" s="200"/>
      <c r="E676" s="200"/>
      <c r="F676" s="200"/>
      <c r="G676" s="200"/>
      <c r="H676" s="200"/>
      <c r="I676" s="200"/>
      <c r="J676" s="200"/>
      <c r="K676" s="200"/>
      <c r="L676" s="200"/>
      <c r="M676" s="200"/>
      <c r="N676" s="200"/>
      <c r="O676" s="200"/>
      <c r="P676" s="200"/>
      <c r="Q676" s="200"/>
    </row>
    <row r="677" spans="2:17">
      <c r="B677" s="200"/>
      <c r="C677" s="200"/>
      <c r="D677" s="200"/>
      <c r="E677" s="200"/>
      <c r="F677" s="200"/>
      <c r="G677" s="200"/>
      <c r="H677" s="200"/>
      <c r="I677" s="200"/>
      <c r="J677" s="200"/>
      <c r="K677" s="200"/>
      <c r="L677" s="200"/>
      <c r="M677" s="200"/>
      <c r="N677" s="200"/>
      <c r="O677" s="200"/>
      <c r="P677" s="200"/>
      <c r="Q677" s="200"/>
    </row>
    <row r="678" spans="2:17">
      <c r="B678" s="200"/>
      <c r="C678" s="200"/>
      <c r="D678" s="200"/>
      <c r="E678" s="200"/>
      <c r="F678" s="200"/>
      <c r="G678" s="200"/>
      <c r="H678" s="200"/>
      <c r="I678" s="200"/>
      <c r="J678" s="200"/>
      <c r="K678" s="200"/>
      <c r="L678" s="200"/>
      <c r="M678" s="200"/>
      <c r="N678" s="200"/>
      <c r="O678" s="200"/>
      <c r="P678" s="200"/>
      <c r="Q678" s="200"/>
    </row>
    <row r="679" spans="2:17">
      <c r="B679" s="200"/>
      <c r="C679" s="200"/>
      <c r="D679" s="200"/>
      <c r="E679" s="200"/>
      <c r="F679" s="200"/>
      <c r="G679" s="200"/>
      <c r="H679" s="200"/>
      <c r="I679" s="200"/>
      <c r="J679" s="200"/>
      <c r="K679" s="200"/>
      <c r="L679" s="200"/>
      <c r="M679" s="200"/>
      <c r="N679" s="200"/>
      <c r="O679" s="200"/>
      <c r="P679" s="200"/>
      <c r="Q679" s="200"/>
    </row>
    <row r="680" spans="2:17">
      <c r="B680" s="200"/>
      <c r="C680" s="200"/>
      <c r="D680" s="200"/>
      <c r="E680" s="200"/>
      <c r="F680" s="200"/>
      <c r="G680" s="200"/>
      <c r="H680" s="200"/>
      <c r="I680" s="200"/>
      <c r="J680" s="200"/>
      <c r="K680" s="200"/>
      <c r="L680" s="200"/>
      <c r="M680" s="200"/>
      <c r="N680" s="200"/>
      <c r="O680" s="200"/>
      <c r="P680" s="200"/>
      <c r="Q680" s="200"/>
    </row>
    <row r="681" spans="2:17">
      <c r="B681" s="200"/>
      <c r="C681" s="200"/>
      <c r="D681" s="200"/>
      <c r="E681" s="200"/>
      <c r="F681" s="200"/>
      <c r="G681" s="200"/>
      <c r="H681" s="200"/>
      <c r="I681" s="200"/>
      <c r="J681" s="200"/>
      <c r="K681" s="200"/>
      <c r="L681" s="200"/>
      <c r="M681" s="200"/>
      <c r="N681" s="200"/>
      <c r="O681" s="200"/>
      <c r="P681" s="200"/>
      <c r="Q681" s="200"/>
    </row>
    <row r="682" spans="2:17">
      <c r="B682" s="200"/>
      <c r="C682" s="200"/>
      <c r="D682" s="200"/>
      <c r="E682" s="200"/>
      <c r="F682" s="200"/>
      <c r="G682" s="200"/>
      <c r="H682" s="200"/>
      <c r="I682" s="200"/>
      <c r="J682" s="200"/>
      <c r="K682" s="200"/>
      <c r="L682" s="200"/>
      <c r="M682" s="200"/>
      <c r="N682" s="200"/>
      <c r="O682" s="200"/>
      <c r="P682" s="200"/>
      <c r="Q682" s="200"/>
    </row>
    <row r="683" spans="2:17">
      <c r="B683" s="200"/>
      <c r="C683" s="200"/>
      <c r="D683" s="200"/>
      <c r="E683" s="200"/>
      <c r="F683" s="200"/>
      <c r="G683" s="200"/>
      <c r="H683" s="200"/>
      <c r="I683" s="200"/>
      <c r="J683" s="200"/>
      <c r="K683" s="200"/>
      <c r="L683" s="200"/>
      <c r="M683" s="200"/>
      <c r="N683" s="200"/>
      <c r="O683" s="200"/>
      <c r="P683" s="200"/>
      <c r="Q683" s="200"/>
    </row>
    <row r="684" spans="2:17">
      <c r="B684" s="200"/>
      <c r="C684" s="200"/>
      <c r="D684" s="200"/>
      <c r="E684" s="200"/>
      <c r="F684" s="200"/>
      <c r="G684" s="200"/>
      <c r="H684" s="200"/>
      <c r="I684" s="200"/>
      <c r="J684" s="200"/>
      <c r="K684" s="200"/>
      <c r="L684" s="200"/>
      <c r="M684" s="200"/>
      <c r="N684" s="200"/>
      <c r="O684" s="200"/>
      <c r="P684" s="200"/>
      <c r="Q684" s="200"/>
    </row>
    <row r="685" spans="2:17">
      <c r="B685" s="200"/>
      <c r="C685" s="200"/>
      <c r="D685" s="200"/>
      <c r="E685" s="200"/>
      <c r="F685" s="200"/>
      <c r="G685" s="200"/>
      <c r="H685" s="200"/>
      <c r="I685" s="200"/>
      <c r="J685" s="200"/>
      <c r="K685" s="200"/>
      <c r="L685" s="200"/>
      <c r="M685" s="200"/>
      <c r="N685" s="200"/>
      <c r="O685" s="200"/>
      <c r="P685" s="200"/>
      <c r="Q685" s="200"/>
    </row>
    <row r="686" spans="2:17">
      <c r="B686" s="200"/>
      <c r="C686" s="200"/>
      <c r="D686" s="200"/>
      <c r="E686" s="200"/>
      <c r="F686" s="200"/>
      <c r="G686" s="200"/>
      <c r="H686" s="200"/>
      <c r="I686" s="200"/>
      <c r="J686" s="200"/>
      <c r="K686" s="200"/>
      <c r="L686" s="200"/>
      <c r="M686" s="200"/>
      <c r="N686" s="200"/>
      <c r="O686" s="200"/>
      <c r="P686" s="200"/>
      <c r="Q686" s="200"/>
    </row>
    <row r="687" spans="2:17">
      <c r="B687" s="200"/>
      <c r="C687" s="200"/>
      <c r="D687" s="200"/>
      <c r="E687" s="200"/>
      <c r="F687" s="200"/>
      <c r="G687" s="200"/>
      <c r="H687" s="200"/>
      <c r="I687" s="200"/>
      <c r="J687" s="200"/>
      <c r="K687" s="200"/>
      <c r="L687" s="200"/>
      <c r="M687" s="200"/>
      <c r="N687" s="200"/>
      <c r="O687" s="200"/>
      <c r="P687" s="200"/>
      <c r="Q687" s="200"/>
    </row>
    <row r="688" spans="2:17">
      <c r="B688" s="200"/>
      <c r="C688" s="200"/>
      <c r="D688" s="200"/>
      <c r="E688" s="200"/>
      <c r="F688" s="200"/>
      <c r="G688" s="200"/>
      <c r="H688" s="200"/>
      <c r="I688" s="200"/>
      <c r="J688" s="200"/>
      <c r="K688" s="200"/>
      <c r="L688" s="200"/>
      <c r="M688" s="200"/>
      <c r="N688" s="200"/>
      <c r="O688" s="200"/>
      <c r="P688" s="200"/>
      <c r="Q688" s="200"/>
    </row>
    <row r="689" spans="2:17">
      <c r="B689" s="200"/>
      <c r="C689" s="200"/>
      <c r="D689" s="200"/>
      <c r="E689" s="200"/>
      <c r="F689" s="200"/>
      <c r="G689" s="200"/>
      <c r="H689" s="200"/>
      <c r="I689" s="200"/>
      <c r="J689" s="200"/>
      <c r="K689" s="200"/>
      <c r="L689" s="200"/>
      <c r="M689" s="200"/>
      <c r="N689" s="200"/>
      <c r="O689" s="200"/>
      <c r="P689" s="200"/>
      <c r="Q689" s="200"/>
    </row>
    <row r="690" spans="2:17">
      <c r="B690" s="200"/>
      <c r="C690" s="200"/>
      <c r="D690" s="200"/>
      <c r="E690" s="200"/>
      <c r="F690" s="200"/>
      <c r="G690" s="200"/>
      <c r="H690" s="200"/>
      <c r="I690" s="200"/>
      <c r="J690" s="200"/>
      <c r="K690" s="200"/>
      <c r="L690" s="200"/>
      <c r="M690" s="200"/>
      <c r="N690" s="200"/>
      <c r="O690" s="200"/>
      <c r="P690" s="200"/>
      <c r="Q690" s="200"/>
    </row>
    <row r="691" spans="2:17">
      <c r="B691" s="200"/>
      <c r="C691" s="200"/>
      <c r="D691" s="200"/>
      <c r="E691" s="200"/>
      <c r="F691" s="200"/>
      <c r="G691" s="200"/>
      <c r="H691" s="200"/>
      <c r="I691" s="200"/>
      <c r="J691" s="200"/>
      <c r="K691" s="200"/>
      <c r="L691" s="200"/>
      <c r="M691" s="200"/>
      <c r="N691" s="200"/>
      <c r="O691" s="200"/>
      <c r="P691" s="200"/>
      <c r="Q691" s="200"/>
    </row>
    <row r="692" spans="2:17">
      <c r="B692" s="200"/>
      <c r="C692" s="200"/>
      <c r="D692" s="200"/>
      <c r="E692" s="200"/>
      <c r="F692" s="200"/>
      <c r="G692" s="200"/>
      <c r="H692" s="200"/>
      <c r="I692" s="200"/>
      <c r="J692" s="200"/>
      <c r="K692" s="200"/>
      <c r="L692" s="200"/>
      <c r="M692" s="200"/>
      <c r="N692" s="200"/>
      <c r="O692" s="200"/>
      <c r="P692" s="200"/>
      <c r="Q692" s="200"/>
    </row>
    <row r="693" spans="2:17">
      <c r="B693" s="200"/>
      <c r="C693" s="200"/>
      <c r="D693" s="200"/>
      <c r="E693" s="200"/>
      <c r="F693" s="200"/>
      <c r="G693" s="200"/>
      <c r="H693" s="200"/>
      <c r="I693" s="200"/>
      <c r="J693" s="200"/>
      <c r="K693" s="200"/>
      <c r="L693" s="200"/>
      <c r="M693" s="200"/>
      <c r="N693" s="200"/>
      <c r="O693" s="200"/>
      <c r="P693" s="200"/>
      <c r="Q693" s="200"/>
    </row>
    <row r="694" spans="2:17">
      <c r="B694" s="200"/>
      <c r="C694" s="200"/>
      <c r="D694" s="200"/>
      <c r="E694" s="200"/>
      <c r="F694" s="200"/>
      <c r="G694" s="200"/>
      <c r="H694" s="200"/>
      <c r="I694" s="200"/>
      <c r="J694" s="200"/>
      <c r="K694" s="200"/>
      <c r="L694" s="200"/>
      <c r="M694" s="200"/>
      <c r="N694" s="200"/>
      <c r="O694" s="200"/>
      <c r="P694" s="200"/>
      <c r="Q694" s="200"/>
    </row>
    <row r="695" spans="2:17">
      <c r="B695" s="200"/>
      <c r="C695" s="200"/>
      <c r="D695" s="200"/>
      <c r="E695" s="200"/>
      <c r="F695" s="200"/>
      <c r="G695" s="200"/>
      <c r="H695" s="200"/>
      <c r="I695" s="200"/>
      <c r="J695" s="200"/>
      <c r="K695" s="200"/>
      <c r="L695" s="200"/>
      <c r="M695" s="200"/>
      <c r="N695" s="200"/>
      <c r="O695" s="200"/>
      <c r="P695" s="200"/>
      <c r="Q695" s="200"/>
    </row>
    <row r="696" spans="2:17">
      <c r="B696" s="200"/>
      <c r="C696" s="200"/>
      <c r="D696" s="200"/>
      <c r="E696" s="200"/>
      <c r="F696" s="200"/>
      <c r="G696" s="200"/>
      <c r="H696" s="200"/>
      <c r="I696" s="200"/>
      <c r="J696" s="200"/>
      <c r="K696" s="200"/>
      <c r="L696" s="200"/>
      <c r="M696" s="200"/>
      <c r="N696" s="200"/>
      <c r="O696" s="200"/>
      <c r="P696" s="200"/>
      <c r="Q696" s="200"/>
    </row>
    <row r="697" spans="2:17">
      <c r="B697" s="200"/>
      <c r="C697" s="200"/>
      <c r="D697" s="200"/>
      <c r="E697" s="200"/>
      <c r="F697" s="200"/>
      <c r="G697" s="200"/>
      <c r="H697" s="200"/>
      <c r="I697" s="200"/>
      <c r="J697" s="200"/>
      <c r="K697" s="200"/>
      <c r="L697" s="200"/>
      <c r="M697" s="200"/>
      <c r="N697" s="200"/>
      <c r="O697" s="200"/>
      <c r="P697" s="200"/>
      <c r="Q697" s="200"/>
    </row>
    <row r="698" spans="2:17">
      <c r="B698" s="200"/>
      <c r="C698" s="200"/>
      <c r="D698" s="200"/>
      <c r="E698" s="200"/>
      <c r="F698" s="200"/>
      <c r="G698" s="200"/>
      <c r="H698" s="200"/>
      <c r="I698" s="200"/>
      <c r="J698" s="200"/>
      <c r="K698" s="200"/>
      <c r="L698" s="200"/>
      <c r="M698" s="200"/>
      <c r="N698" s="200"/>
      <c r="O698" s="200"/>
      <c r="P698" s="200"/>
      <c r="Q698" s="200"/>
    </row>
    <row r="699" spans="2:17">
      <c r="B699" s="200"/>
      <c r="C699" s="200"/>
      <c r="D699" s="200"/>
      <c r="E699" s="200"/>
      <c r="F699" s="200"/>
      <c r="G699" s="200"/>
      <c r="H699" s="200"/>
      <c r="I699" s="200"/>
      <c r="J699" s="200"/>
      <c r="K699" s="200"/>
      <c r="L699" s="200"/>
      <c r="M699" s="200"/>
      <c r="N699" s="200"/>
      <c r="O699" s="200"/>
      <c r="P699" s="200"/>
      <c r="Q699" s="200"/>
    </row>
    <row r="700" spans="2:17">
      <c r="B700" s="200"/>
      <c r="C700" s="200"/>
      <c r="D700" s="200"/>
      <c r="E700" s="200"/>
      <c r="F700" s="200"/>
      <c r="G700" s="200"/>
      <c r="H700" s="200"/>
      <c r="I700" s="200"/>
      <c r="J700" s="200"/>
      <c r="K700" s="200"/>
      <c r="L700" s="200"/>
      <c r="M700" s="200"/>
      <c r="N700" s="200"/>
      <c r="O700" s="200"/>
      <c r="P700" s="200"/>
      <c r="Q700" s="200"/>
    </row>
    <row r="701" spans="2:17">
      <c r="B701" s="200"/>
      <c r="C701" s="200"/>
      <c r="D701" s="200"/>
      <c r="E701" s="200"/>
      <c r="F701" s="200"/>
      <c r="G701" s="200"/>
      <c r="H701" s="200"/>
      <c r="I701" s="200"/>
      <c r="J701" s="200"/>
      <c r="K701" s="200"/>
      <c r="L701" s="200"/>
      <c r="M701" s="200"/>
      <c r="N701" s="200"/>
      <c r="O701" s="200"/>
      <c r="P701" s="200"/>
      <c r="Q701" s="200"/>
    </row>
    <row r="702" spans="2:17">
      <c r="B702" s="200"/>
      <c r="C702" s="200"/>
      <c r="D702" s="200"/>
      <c r="E702" s="200"/>
      <c r="F702" s="200"/>
      <c r="G702" s="200"/>
      <c r="H702" s="200"/>
      <c r="I702" s="200"/>
      <c r="J702" s="200"/>
      <c r="K702" s="200"/>
      <c r="L702" s="200"/>
      <c r="M702" s="200"/>
      <c r="N702" s="200"/>
      <c r="O702" s="200"/>
      <c r="P702" s="200"/>
      <c r="Q702" s="200"/>
    </row>
    <row r="703" spans="2:17">
      <c r="B703" s="200"/>
      <c r="C703" s="200"/>
      <c r="D703" s="200"/>
      <c r="E703" s="200"/>
      <c r="F703" s="200"/>
      <c r="G703" s="200"/>
      <c r="H703" s="200"/>
      <c r="I703" s="200"/>
      <c r="J703" s="200"/>
      <c r="K703" s="200"/>
      <c r="L703" s="200"/>
      <c r="M703" s="200"/>
      <c r="N703" s="200"/>
      <c r="O703" s="200"/>
      <c r="P703" s="200"/>
      <c r="Q703" s="200"/>
    </row>
    <row r="704" spans="2:17">
      <c r="B704" s="200"/>
      <c r="C704" s="200"/>
      <c r="D704" s="200"/>
      <c r="E704" s="200"/>
      <c r="F704" s="200"/>
      <c r="G704" s="200"/>
      <c r="H704" s="200"/>
      <c r="I704" s="200"/>
      <c r="J704" s="200"/>
      <c r="K704" s="200"/>
      <c r="L704" s="200"/>
      <c r="M704" s="200"/>
      <c r="N704" s="200"/>
      <c r="O704" s="200"/>
      <c r="P704" s="200"/>
      <c r="Q704" s="200"/>
    </row>
    <row r="705" spans="2:17">
      <c r="B705" s="200"/>
      <c r="C705" s="200"/>
      <c r="D705" s="200"/>
      <c r="E705" s="200"/>
      <c r="F705" s="200"/>
      <c r="G705" s="200"/>
      <c r="H705" s="200"/>
      <c r="I705" s="200"/>
      <c r="J705" s="200"/>
      <c r="K705" s="200"/>
      <c r="L705" s="200"/>
      <c r="M705" s="200"/>
      <c r="N705" s="200"/>
      <c r="O705" s="200"/>
      <c r="P705" s="200"/>
      <c r="Q705" s="200"/>
    </row>
    <row r="706" spans="2:17">
      <c r="B706" s="200"/>
      <c r="C706" s="200"/>
      <c r="D706" s="200"/>
      <c r="E706" s="200"/>
      <c r="F706" s="200"/>
      <c r="G706" s="200"/>
      <c r="H706" s="200"/>
      <c r="I706" s="200"/>
      <c r="J706" s="200"/>
      <c r="K706" s="200"/>
      <c r="L706" s="200"/>
      <c r="M706" s="200"/>
      <c r="N706" s="200"/>
      <c r="O706" s="200"/>
      <c r="P706" s="200"/>
      <c r="Q706" s="200"/>
    </row>
    <row r="707" spans="2:17">
      <c r="B707" s="200"/>
      <c r="C707" s="200"/>
      <c r="D707" s="200"/>
      <c r="E707" s="200"/>
      <c r="F707" s="200"/>
      <c r="G707" s="200"/>
      <c r="H707" s="200"/>
      <c r="I707" s="200"/>
      <c r="J707" s="200"/>
      <c r="K707" s="200"/>
      <c r="L707" s="200"/>
      <c r="M707" s="200"/>
      <c r="N707" s="200"/>
      <c r="O707" s="200"/>
      <c r="P707" s="200"/>
      <c r="Q707" s="200"/>
    </row>
    <row r="708" spans="2:17">
      <c r="B708" s="200"/>
      <c r="C708" s="200"/>
      <c r="D708" s="200"/>
      <c r="E708" s="200"/>
      <c r="F708" s="200"/>
      <c r="G708" s="200"/>
      <c r="H708" s="200"/>
      <c r="I708" s="200"/>
      <c r="J708" s="200"/>
      <c r="K708" s="200"/>
      <c r="L708" s="200"/>
      <c r="M708" s="200"/>
      <c r="N708" s="200"/>
      <c r="O708" s="200"/>
      <c r="P708" s="200"/>
      <c r="Q708" s="200"/>
    </row>
    <row r="709" spans="2:17">
      <c r="B709" s="200"/>
      <c r="C709" s="200"/>
      <c r="D709" s="200"/>
      <c r="E709" s="200"/>
      <c r="F709" s="200"/>
      <c r="G709" s="200"/>
      <c r="H709" s="200"/>
      <c r="I709" s="200"/>
      <c r="J709" s="200"/>
      <c r="K709" s="200"/>
      <c r="L709" s="200"/>
      <c r="M709" s="200"/>
      <c r="N709" s="200"/>
      <c r="O709" s="200"/>
      <c r="P709" s="200"/>
      <c r="Q709" s="200"/>
    </row>
    <row r="710" spans="2:17">
      <c r="B710" s="200"/>
      <c r="C710" s="200"/>
      <c r="D710" s="200"/>
      <c r="E710" s="200"/>
      <c r="F710" s="200"/>
      <c r="G710" s="200"/>
      <c r="H710" s="200"/>
      <c r="I710" s="200"/>
      <c r="J710" s="200"/>
      <c r="K710" s="200"/>
      <c r="L710" s="200"/>
      <c r="M710" s="200"/>
      <c r="N710" s="200"/>
      <c r="O710" s="200"/>
      <c r="P710" s="200"/>
      <c r="Q710" s="200"/>
    </row>
    <row r="711" spans="2:17">
      <c r="B711" s="200"/>
      <c r="C711" s="200"/>
      <c r="D711" s="200"/>
      <c r="E711" s="200"/>
      <c r="F711" s="200"/>
      <c r="G711" s="200"/>
      <c r="H711" s="200"/>
      <c r="I711" s="200"/>
      <c r="J711" s="200"/>
      <c r="K711" s="200"/>
      <c r="L711" s="200"/>
      <c r="M711" s="200"/>
      <c r="N711" s="200"/>
      <c r="O711" s="200"/>
      <c r="P711" s="200"/>
      <c r="Q711" s="200"/>
    </row>
    <row r="712" spans="2:17">
      <c r="B712" s="200"/>
      <c r="C712" s="200"/>
      <c r="D712" s="200"/>
      <c r="E712" s="200"/>
      <c r="F712" s="200"/>
      <c r="G712" s="200"/>
      <c r="H712" s="200"/>
      <c r="I712" s="200"/>
      <c r="J712" s="200"/>
      <c r="K712" s="200"/>
      <c r="L712" s="200"/>
      <c r="M712" s="200"/>
      <c r="N712" s="200"/>
      <c r="O712" s="200"/>
      <c r="P712" s="200"/>
      <c r="Q712" s="200"/>
    </row>
    <row r="713" spans="2:17">
      <c r="B713" s="200"/>
      <c r="C713" s="200"/>
      <c r="D713" s="200"/>
      <c r="E713" s="200"/>
      <c r="F713" s="200"/>
      <c r="G713" s="200"/>
      <c r="H713" s="200"/>
      <c r="I713" s="200"/>
      <c r="J713" s="200"/>
      <c r="K713" s="200"/>
      <c r="L713" s="200"/>
      <c r="M713" s="200"/>
      <c r="N713" s="200"/>
      <c r="O713" s="200"/>
      <c r="P713" s="200"/>
      <c r="Q713" s="200"/>
    </row>
    <row r="714" spans="2:17">
      <c r="B714" s="200"/>
      <c r="C714" s="200"/>
      <c r="D714" s="200"/>
      <c r="E714" s="200"/>
      <c r="F714" s="200"/>
      <c r="G714" s="200"/>
      <c r="H714" s="200"/>
      <c r="I714" s="200"/>
      <c r="J714" s="200"/>
      <c r="K714" s="200"/>
      <c r="L714" s="200"/>
      <c r="M714" s="200"/>
      <c r="N714" s="200"/>
      <c r="O714" s="200"/>
      <c r="P714" s="200"/>
      <c r="Q714" s="200"/>
    </row>
    <row r="715" spans="2:17">
      <c r="B715" s="200"/>
      <c r="C715" s="200"/>
      <c r="D715" s="200"/>
      <c r="E715" s="200"/>
      <c r="F715" s="200"/>
      <c r="G715" s="200"/>
      <c r="H715" s="200"/>
      <c r="I715" s="200"/>
      <c r="J715" s="200"/>
      <c r="K715" s="200"/>
      <c r="L715" s="200"/>
      <c r="M715" s="200"/>
      <c r="N715" s="200"/>
      <c r="O715" s="200"/>
      <c r="P715" s="200"/>
      <c r="Q715" s="200"/>
    </row>
    <row r="716" spans="2:17">
      <c r="B716" s="200"/>
      <c r="C716" s="200"/>
      <c r="D716" s="200"/>
      <c r="E716" s="200"/>
      <c r="F716" s="200"/>
      <c r="G716" s="200"/>
      <c r="H716" s="200"/>
      <c r="I716" s="200"/>
      <c r="J716" s="200"/>
      <c r="K716" s="200"/>
      <c r="L716" s="200"/>
      <c r="M716" s="200"/>
      <c r="N716" s="200"/>
      <c r="O716" s="200"/>
      <c r="P716" s="200"/>
      <c r="Q716" s="200"/>
    </row>
    <row r="717" spans="2:17">
      <c r="B717" s="200"/>
      <c r="C717" s="200"/>
      <c r="D717" s="200"/>
      <c r="E717" s="200"/>
      <c r="F717" s="200"/>
      <c r="G717" s="200"/>
      <c r="H717" s="200"/>
      <c r="I717" s="200"/>
      <c r="J717" s="200"/>
      <c r="K717" s="200"/>
      <c r="L717" s="200"/>
      <c r="M717" s="200"/>
      <c r="N717" s="200"/>
      <c r="O717" s="200"/>
      <c r="P717" s="200"/>
      <c r="Q717" s="200"/>
    </row>
    <row r="718" spans="2:17">
      <c r="B718" s="200"/>
      <c r="C718" s="200"/>
      <c r="D718" s="200"/>
      <c r="E718" s="200"/>
      <c r="F718" s="200"/>
      <c r="G718" s="200"/>
      <c r="H718" s="200"/>
      <c r="I718" s="200"/>
      <c r="J718" s="200"/>
      <c r="K718" s="200"/>
      <c r="L718" s="200"/>
      <c r="M718" s="200"/>
      <c r="N718" s="200"/>
      <c r="O718" s="200"/>
      <c r="P718" s="200"/>
      <c r="Q718" s="200"/>
    </row>
    <row r="719" spans="2:17">
      <c r="B719" s="200"/>
      <c r="C719" s="200"/>
      <c r="D719" s="200"/>
      <c r="E719" s="200"/>
      <c r="F719" s="200"/>
      <c r="G719" s="200"/>
      <c r="H719" s="200"/>
      <c r="I719" s="200"/>
      <c r="J719" s="200"/>
      <c r="K719" s="200"/>
      <c r="L719" s="200"/>
      <c r="M719" s="200"/>
      <c r="N719" s="200"/>
      <c r="O719" s="200"/>
      <c r="P719" s="200"/>
      <c r="Q719" s="200"/>
    </row>
    <row r="720" spans="2:17">
      <c r="B720" s="200"/>
      <c r="C720" s="200"/>
      <c r="D720" s="200"/>
      <c r="E720" s="200"/>
      <c r="F720" s="200"/>
      <c r="G720" s="200"/>
      <c r="H720" s="200"/>
      <c r="I720" s="200"/>
      <c r="J720" s="200"/>
      <c r="K720" s="200"/>
      <c r="L720" s="200"/>
      <c r="M720" s="200"/>
      <c r="N720" s="200"/>
      <c r="O720" s="200"/>
      <c r="P720" s="200"/>
      <c r="Q720" s="200"/>
    </row>
    <row r="721" spans="2:17">
      <c r="B721" s="200"/>
      <c r="C721" s="200"/>
      <c r="D721" s="200"/>
      <c r="E721" s="200"/>
      <c r="F721" s="200"/>
      <c r="G721" s="200"/>
      <c r="H721" s="200"/>
      <c r="I721" s="200"/>
      <c r="J721" s="200"/>
      <c r="K721" s="200"/>
      <c r="L721" s="200"/>
      <c r="M721" s="200"/>
      <c r="N721" s="200"/>
      <c r="O721" s="200"/>
      <c r="P721" s="200"/>
      <c r="Q721" s="200"/>
    </row>
    <row r="722" spans="2:17">
      <c r="B722" s="200"/>
      <c r="C722" s="200"/>
      <c r="D722" s="200"/>
      <c r="E722" s="200"/>
      <c r="F722" s="200"/>
      <c r="G722" s="200"/>
      <c r="H722" s="200"/>
      <c r="I722" s="200"/>
      <c r="J722" s="200"/>
      <c r="K722" s="200"/>
      <c r="L722" s="200"/>
      <c r="M722" s="200"/>
      <c r="N722" s="200"/>
      <c r="O722" s="200"/>
      <c r="P722" s="200"/>
      <c r="Q722" s="200"/>
    </row>
    <row r="723" spans="2:17">
      <c r="B723" s="200"/>
      <c r="C723" s="200"/>
      <c r="D723" s="200"/>
      <c r="E723" s="200"/>
      <c r="F723" s="200"/>
      <c r="G723" s="200"/>
      <c r="H723" s="200"/>
      <c r="I723" s="200"/>
      <c r="J723" s="200"/>
      <c r="K723" s="200"/>
      <c r="L723" s="200"/>
      <c r="M723" s="200"/>
      <c r="N723" s="200"/>
      <c r="O723" s="200"/>
      <c r="P723" s="200"/>
      <c r="Q723" s="200"/>
    </row>
    <row r="724" spans="2:17">
      <c r="B724" s="200"/>
      <c r="C724" s="200"/>
      <c r="D724" s="200"/>
      <c r="E724" s="200"/>
      <c r="F724" s="200"/>
      <c r="G724" s="200"/>
      <c r="H724" s="200"/>
      <c r="I724" s="200"/>
      <c r="J724" s="200"/>
      <c r="K724" s="200"/>
      <c r="L724" s="200"/>
      <c r="M724" s="200"/>
      <c r="N724" s="200"/>
      <c r="O724" s="200"/>
      <c r="P724" s="200"/>
      <c r="Q724" s="200"/>
    </row>
    <row r="725" spans="2:17">
      <c r="B725" s="200"/>
      <c r="C725" s="200"/>
      <c r="D725" s="200"/>
      <c r="E725" s="200"/>
      <c r="F725" s="200"/>
      <c r="G725" s="200"/>
      <c r="H725" s="200"/>
      <c r="I725" s="200"/>
      <c r="J725" s="200"/>
      <c r="K725" s="200"/>
      <c r="L725" s="200"/>
      <c r="M725" s="200"/>
      <c r="N725" s="200"/>
      <c r="O725" s="200"/>
      <c r="P725" s="200"/>
      <c r="Q725" s="200"/>
    </row>
    <row r="726" spans="2:17">
      <c r="B726" s="200"/>
      <c r="C726" s="200"/>
      <c r="D726" s="200"/>
      <c r="E726" s="200"/>
      <c r="F726" s="200"/>
      <c r="G726" s="200"/>
      <c r="H726" s="200"/>
      <c r="I726" s="200"/>
      <c r="J726" s="200"/>
      <c r="K726" s="200"/>
      <c r="L726" s="200"/>
      <c r="M726" s="200"/>
      <c r="N726" s="200"/>
      <c r="O726" s="200"/>
      <c r="P726" s="200"/>
      <c r="Q726" s="200"/>
    </row>
    <row r="727" spans="2:17">
      <c r="B727" s="200"/>
      <c r="C727" s="200"/>
      <c r="D727" s="200"/>
      <c r="E727" s="200"/>
      <c r="F727" s="200"/>
      <c r="G727" s="200"/>
      <c r="H727" s="200"/>
      <c r="I727" s="200"/>
      <c r="J727" s="200"/>
      <c r="K727" s="200"/>
      <c r="L727" s="200"/>
      <c r="M727" s="200"/>
      <c r="N727" s="200"/>
      <c r="O727" s="200"/>
      <c r="P727" s="200"/>
      <c r="Q727" s="200"/>
    </row>
    <row r="728" spans="2:17">
      <c r="B728" s="200"/>
      <c r="C728" s="200"/>
      <c r="D728" s="200"/>
      <c r="E728" s="200"/>
      <c r="F728" s="200"/>
      <c r="G728" s="200"/>
      <c r="H728" s="200"/>
      <c r="I728" s="200"/>
      <c r="J728" s="200"/>
      <c r="K728" s="200"/>
      <c r="L728" s="200"/>
      <c r="M728" s="200"/>
      <c r="N728" s="200"/>
      <c r="O728" s="200"/>
      <c r="P728" s="200"/>
      <c r="Q728" s="200"/>
    </row>
    <row r="729" spans="2:17">
      <c r="B729" s="200"/>
      <c r="C729" s="200"/>
      <c r="D729" s="200"/>
      <c r="E729" s="200"/>
      <c r="F729" s="200"/>
      <c r="G729" s="200"/>
      <c r="H729" s="200"/>
      <c r="I729" s="200"/>
      <c r="J729" s="200"/>
      <c r="K729" s="200"/>
      <c r="L729" s="200"/>
      <c r="M729" s="200"/>
      <c r="N729" s="200"/>
      <c r="O729" s="200"/>
      <c r="P729" s="200"/>
      <c r="Q729" s="200"/>
    </row>
    <row r="730" spans="2:17">
      <c r="B730" s="200"/>
      <c r="C730" s="200"/>
      <c r="D730" s="200"/>
      <c r="E730" s="200"/>
      <c r="F730" s="200"/>
      <c r="G730" s="200"/>
      <c r="H730" s="200"/>
      <c r="I730" s="200"/>
      <c r="J730" s="200"/>
      <c r="K730" s="200"/>
      <c r="L730" s="200"/>
      <c r="M730" s="200"/>
      <c r="N730" s="200"/>
      <c r="O730" s="200"/>
      <c r="P730" s="200"/>
      <c r="Q730" s="200"/>
    </row>
    <row r="731" spans="2:17">
      <c r="B731" s="200"/>
      <c r="C731" s="200"/>
      <c r="D731" s="200"/>
      <c r="E731" s="200"/>
      <c r="F731" s="200"/>
      <c r="G731" s="200"/>
      <c r="H731" s="200"/>
      <c r="I731" s="200"/>
      <c r="J731" s="200"/>
      <c r="K731" s="200"/>
      <c r="L731" s="200"/>
      <c r="M731" s="200"/>
      <c r="N731" s="200"/>
      <c r="O731" s="200"/>
      <c r="P731" s="200"/>
      <c r="Q731" s="200"/>
    </row>
    <row r="732" spans="2:17">
      <c r="B732" s="200"/>
      <c r="C732" s="200"/>
      <c r="D732" s="200"/>
      <c r="E732" s="200"/>
      <c r="F732" s="200"/>
      <c r="G732" s="200"/>
      <c r="H732" s="200"/>
      <c r="I732" s="200"/>
      <c r="J732" s="200"/>
      <c r="K732" s="200"/>
      <c r="L732" s="200"/>
      <c r="M732" s="200"/>
      <c r="N732" s="200"/>
      <c r="O732" s="200"/>
      <c r="P732" s="200"/>
      <c r="Q732" s="200"/>
    </row>
    <row r="733" spans="2:17">
      <c r="B733" s="200"/>
      <c r="C733" s="200"/>
      <c r="D733" s="200"/>
      <c r="E733" s="200"/>
      <c r="F733" s="200"/>
      <c r="G733" s="200"/>
      <c r="H733" s="200"/>
      <c r="I733" s="200"/>
      <c r="J733" s="200"/>
      <c r="K733" s="200"/>
      <c r="L733" s="200"/>
      <c r="M733" s="200"/>
      <c r="N733" s="200"/>
      <c r="O733" s="200"/>
      <c r="P733" s="200"/>
      <c r="Q733" s="200"/>
    </row>
    <row r="734" spans="2:17">
      <c r="B734" s="200"/>
      <c r="C734" s="200"/>
      <c r="D734" s="200"/>
      <c r="E734" s="200"/>
      <c r="F734" s="200"/>
      <c r="G734" s="200"/>
      <c r="H734" s="200"/>
      <c r="I734" s="200"/>
      <c r="J734" s="200"/>
      <c r="K734" s="200"/>
      <c r="L734" s="200"/>
      <c r="M734" s="200"/>
      <c r="N734" s="200"/>
      <c r="O734" s="200"/>
      <c r="P734" s="200"/>
      <c r="Q734" s="200"/>
    </row>
    <row r="735" spans="2:17">
      <c r="B735" s="200"/>
      <c r="C735" s="200"/>
      <c r="D735" s="200"/>
      <c r="E735" s="200"/>
      <c r="F735" s="200"/>
      <c r="G735" s="200"/>
      <c r="H735" s="200"/>
      <c r="I735" s="200"/>
      <c r="J735" s="200"/>
      <c r="K735" s="200"/>
      <c r="L735" s="200"/>
      <c r="M735" s="200"/>
      <c r="N735" s="200"/>
      <c r="O735" s="200"/>
      <c r="P735" s="200"/>
      <c r="Q735" s="200"/>
    </row>
    <row r="736" spans="2:17">
      <c r="B736" s="200"/>
      <c r="C736" s="200"/>
      <c r="D736" s="200"/>
      <c r="E736" s="200"/>
      <c r="F736" s="200"/>
      <c r="G736" s="200"/>
      <c r="H736" s="200"/>
      <c r="I736" s="200"/>
      <c r="J736" s="200"/>
      <c r="K736" s="200"/>
      <c r="L736" s="200"/>
      <c r="M736" s="200"/>
      <c r="N736" s="200"/>
      <c r="O736" s="200"/>
      <c r="P736" s="200"/>
      <c r="Q736" s="200"/>
    </row>
    <row r="737" spans="2:17">
      <c r="B737" s="200"/>
      <c r="C737" s="200"/>
      <c r="D737" s="200"/>
      <c r="E737" s="200"/>
      <c r="F737" s="200"/>
      <c r="G737" s="200"/>
      <c r="H737" s="200"/>
      <c r="I737" s="200"/>
      <c r="J737" s="200"/>
      <c r="K737" s="200"/>
      <c r="L737" s="200"/>
      <c r="M737" s="200"/>
      <c r="N737" s="200"/>
      <c r="O737" s="200"/>
      <c r="P737" s="200"/>
      <c r="Q737" s="200"/>
    </row>
    <row r="738" spans="2:17">
      <c r="B738" s="200"/>
      <c r="C738" s="200"/>
      <c r="D738" s="200"/>
      <c r="E738" s="200"/>
      <c r="F738" s="200"/>
      <c r="G738" s="200"/>
      <c r="H738" s="200"/>
      <c r="I738" s="200"/>
      <c r="J738" s="200"/>
      <c r="K738" s="200"/>
      <c r="L738" s="200"/>
      <c r="M738" s="200"/>
      <c r="N738" s="200"/>
      <c r="O738" s="200"/>
      <c r="P738" s="200"/>
      <c r="Q738" s="200"/>
    </row>
    <row r="739" spans="2:17">
      <c r="B739" s="200"/>
      <c r="C739" s="200"/>
      <c r="D739" s="200"/>
      <c r="E739" s="200"/>
      <c r="F739" s="200"/>
      <c r="G739" s="200"/>
      <c r="H739" s="200"/>
      <c r="I739" s="200"/>
      <c r="J739" s="200"/>
      <c r="K739" s="200"/>
      <c r="L739" s="200"/>
      <c r="M739" s="200"/>
      <c r="N739" s="200"/>
      <c r="O739" s="200"/>
      <c r="P739" s="200"/>
      <c r="Q739" s="200"/>
    </row>
    <row r="740" spans="2:17">
      <c r="B740" s="200"/>
      <c r="C740" s="200"/>
      <c r="D740" s="200"/>
      <c r="E740" s="200"/>
      <c r="F740" s="200"/>
      <c r="G740" s="200"/>
      <c r="H740" s="200"/>
      <c r="I740" s="200"/>
      <c r="J740" s="200"/>
      <c r="K740" s="200"/>
      <c r="L740" s="200"/>
      <c r="M740" s="200"/>
      <c r="N740" s="200"/>
      <c r="O740" s="200"/>
      <c r="P740" s="200"/>
      <c r="Q740" s="200"/>
    </row>
    <row r="741" spans="2:17">
      <c r="B741" s="200"/>
      <c r="C741" s="200"/>
      <c r="D741" s="200"/>
      <c r="E741" s="200"/>
      <c r="F741" s="200"/>
      <c r="G741" s="200"/>
      <c r="H741" s="200"/>
      <c r="I741" s="200"/>
      <c r="J741" s="200"/>
      <c r="K741" s="200"/>
      <c r="L741" s="200"/>
      <c r="M741" s="200"/>
      <c r="N741" s="200"/>
      <c r="O741" s="200"/>
      <c r="P741" s="200"/>
      <c r="Q741" s="200"/>
    </row>
    <row r="742" spans="2:17">
      <c r="B742" s="200"/>
      <c r="C742" s="200"/>
      <c r="D742" s="200"/>
      <c r="E742" s="200"/>
      <c r="F742" s="200"/>
      <c r="G742" s="200"/>
      <c r="H742" s="200"/>
      <c r="I742" s="200"/>
      <c r="J742" s="200"/>
      <c r="K742" s="200"/>
      <c r="L742" s="200"/>
      <c r="M742" s="200"/>
      <c r="N742" s="200"/>
      <c r="O742" s="200"/>
      <c r="P742" s="200"/>
      <c r="Q742" s="200"/>
    </row>
    <row r="743" spans="2:17">
      <c r="B743" s="200"/>
      <c r="C743" s="200"/>
      <c r="D743" s="200"/>
      <c r="E743" s="200"/>
      <c r="F743" s="200"/>
      <c r="G743" s="200"/>
      <c r="H743" s="200"/>
      <c r="I743" s="200"/>
      <c r="J743" s="200"/>
      <c r="K743" s="200"/>
      <c r="L743" s="200"/>
      <c r="M743" s="200"/>
      <c r="N743" s="200"/>
      <c r="O743" s="200"/>
      <c r="P743" s="200"/>
      <c r="Q743" s="200"/>
    </row>
    <row r="744" spans="2:17">
      <c r="B744" s="200"/>
      <c r="C744" s="200"/>
      <c r="D744" s="200"/>
      <c r="E744" s="200"/>
      <c r="F744" s="200"/>
      <c r="G744" s="200"/>
      <c r="H744" s="200"/>
      <c r="I744" s="200"/>
      <c r="J744" s="200"/>
      <c r="K744" s="200"/>
      <c r="L744" s="200"/>
      <c r="M744" s="200"/>
      <c r="N744" s="200"/>
      <c r="O744" s="200"/>
      <c r="P744" s="200"/>
      <c r="Q744" s="200"/>
    </row>
    <row r="745" spans="2:17">
      <c r="B745" s="200"/>
      <c r="C745" s="200"/>
      <c r="D745" s="200"/>
      <c r="E745" s="200"/>
      <c r="F745" s="200"/>
      <c r="G745" s="200"/>
      <c r="H745" s="200"/>
      <c r="I745" s="200"/>
      <c r="J745" s="200"/>
      <c r="K745" s="200"/>
      <c r="L745" s="200"/>
      <c r="M745" s="200"/>
      <c r="N745" s="200"/>
      <c r="O745" s="200"/>
      <c r="P745" s="200"/>
      <c r="Q745" s="200"/>
    </row>
    <row r="746" spans="2:17">
      <c r="B746" s="200"/>
      <c r="C746" s="200"/>
      <c r="D746" s="200"/>
      <c r="E746" s="200"/>
      <c r="F746" s="200"/>
      <c r="G746" s="200"/>
      <c r="H746" s="200"/>
      <c r="I746" s="200"/>
      <c r="J746" s="200"/>
      <c r="K746" s="200"/>
      <c r="L746" s="200"/>
      <c r="M746" s="200"/>
      <c r="N746" s="200"/>
      <c r="O746" s="200"/>
      <c r="P746" s="200"/>
      <c r="Q746" s="200"/>
    </row>
    <row r="747" spans="2:17">
      <c r="B747" s="200"/>
      <c r="C747" s="200"/>
      <c r="D747" s="200"/>
      <c r="E747" s="200"/>
      <c r="F747" s="200"/>
      <c r="G747" s="200"/>
      <c r="H747" s="200"/>
      <c r="I747" s="200"/>
      <c r="J747" s="200"/>
      <c r="K747" s="200"/>
      <c r="L747" s="200"/>
      <c r="M747" s="200"/>
      <c r="N747" s="200"/>
      <c r="O747" s="200"/>
      <c r="P747" s="200"/>
      <c r="Q747" s="200"/>
    </row>
    <row r="748" spans="2:17">
      <c r="B748" s="200"/>
      <c r="C748" s="200"/>
      <c r="D748" s="200"/>
      <c r="E748" s="200"/>
      <c r="F748" s="200"/>
      <c r="G748" s="200"/>
      <c r="H748" s="200"/>
      <c r="I748" s="200"/>
      <c r="J748" s="200"/>
      <c r="K748" s="200"/>
      <c r="L748" s="200"/>
      <c r="M748" s="200"/>
      <c r="N748" s="200"/>
      <c r="O748" s="200"/>
      <c r="P748" s="200"/>
      <c r="Q748" s="200"/>
    </row>
    <row r="749" spans="2:17">
      <c r="B749" s="200"/>
      <c r="C749" s="200"/>
      <c r="D749" s="200"/>
      <c r="E749" s="200"/>
      <c r="F749" s="200"/>
      <c r="G749" s="200"/>
      <c r="H749" s="200"/>
      <c r="I749" s="200"/>
      <c r="J749" s="200"/>
      <c r="K749" s="200"/>
      <c r="L749" s="200"/>
      <c r="M749" s="200"/>
      <c r="N749" s="200"/>
      <c r="O749" s="200"/>
      <c r="P749" s="200"/>
      <c r="Q749" s="200"/>
    </row>
    <row r="750" spans="2:17">
      <c r="B750" s="200"/>
      <c r="C750" s="200"/>
      <c r="D750" s="200"/>
      <c r="E750" s="200"/>
      <c r="F750" s="200"/>
      <c r="G750" s="200"/>
      <c r="H750" s="200"/>
      <c r="I750" s="200"/>
      <c r="J750" s="200"/>
      <c r="K750" s="200"/>
      <c r="L750" s="200"/>
      <c r="M750" s="200"/>
      <c r="N750" s="200"/>
      <c r="O750" s="200"/>
      <c r="P750" s="200"/>
      <c r="Q750" s="200"/>
    </row>
    <row r="751" spans="2:17">
      <c r="B751" s="200"/>
      <c r="C751" s="200"/>
      <c r="D751" s="200"/>
      <c r="E751" s="200"/>
      <c r="F751" s="200"/>
      <c r="G751" s="200"/>
      <c r="H751" s="200"/>
      <c r="I751" s="200"/>
      <c r="J751" s="200"/>
      <c r="K751" s="200"/>
      <c r="L751" s="200"/>
      <c r="M751" s="200"/>
      <c r="N751" s="200"/>
      <c r="O751" s="200"/>
      <c r="P751" s="200"/>
      <c r="Q751" s="200"/>
    </row>
    <row r="752" spans="2:17">
      <c r="B752" s="200"/>
      <c r="C752" s="200"/>
      <c r="D752" s="200"/>
      <c r="E752" s="200"/>
      <c r="F752" s="200"/>
      <c r="G752" s="200"/>
      <c r="H752" s="200"/>
      <c r="I752" s="200"/>
      <c r="J752" s="200"/>
      <c r="K752" s="200"/>
      <c r="L752" s="200"/>
      <c r="M752" s="200"/>
      <c r="N752" s="200"/>
      <c r="O752" s="200"/>
      <c r="P752" s="200"/>
      <c r="Q752" s="200"/>
    </row>
    <row r="753" spans="2:17">
      <c r="B753" s="200"/>
      <c r="C753" s="200"/>
      <c r="D753" s="200"/>
      <c r="E753" s="200"/>
      <c r="F753" s="200"/>
      <c r="G753" s="200"/>
      <c r="H753" s="200"/>
      <c r="I753" s="200"/>
      <c r="J753" s="200"/>
      <c r="K753" s="200"/>
      <c r="L753" s="200"/>
      <c r="M753" s="200"/>
      <c r="N753" s="200"/>
      <c r="O753" s="200"/>
      <c r="P753" s="200"/>
      <c r="Q753" s="200"/>
    </row>
    <row r="754" spans="2:17">
      <c r="B754" s="200"/>
      <c r="C754" s="200"/>
      <c r="D754" s="200"/>
      <c r="E754" s="200"/>
      <c r="F754" s="200"/>
      <c r="G754" s="200"/>
      <c r="H754" s="200"/>
      <c r="I754" s="200"/>
      <c r="J754" s="200"/>
      <c r="K754" s="200"/>
      <c r="L754" s="200"/>
      <c r="M754" s="200"/>
      <c r="N754" s="200"/>
      <c r="O754" s="200"/>
      <c r="P754" s="200"/>
      <c r="Q754" s="200"/>
    </row>
    <row r="755" spans="2:17">
      <c r="B755" s="200"/>
      <c r="C755" s="200"/>
      <c r="D755" s="200"/>
      <c r="E755" s="200"/>
      <c r="F755" s="200"/>
      <c r="G755" s="200"/>
      <c r="H755" s="200"/>
      <c r="I755" s="200"/>
      <c r="J755" s="200"/>
      <c r="K755" s="200"/>
      <c r="L755" s="200"/>
      <c r="M755" s="200"/>
      <c r="N755" s="200"/>
      <c r="O755" s="200"/>
      <c r="P755" s="200"/>
      <c r="Q755" s="200"/>
    </row>
    <row r="756" spans="2:17">
      <c r="B756" s="200"/>
      <c r="C756" s="200"/>
      <c r="D756" s="200"/>
      <c r="E756" s="200"/>
      <c r="F756" s="200"/>
      <c r="G756" s="200"/>
      <c r="H756" s="200"/>
      <c r="I756" s="200"/>
      <c r="J756" s="200"/>
      <c r="K756" s="200"/>
      <c r="L756" s="200"/>
      <c r="M756" s="200"/>
      <c r="N756" s="200"/>
      <c r="O756" s="200"/>
      <c r="P756" s="200"/>
      <c r="Q756" s="200"/>
    </row>
    <row r="757" spans="2:17">
      <c r="B757" s="200"/>
      <c r="C757" s="200"/>
      <c r="D757" s="200"/>
      <c r="E757" s="200"/>
      <c r="F757" s="200"/>
      <c r="G757" s="200"/>
      <c r="H757" s="200"/>
      <c r="I757" s="200"/>
      <c r="J757" s="200"/>
      <c r="K757" s="200"/>
      <c r="L757" s="200"/>
      <c r="M757" s="200"/>
      <c r="N757" s="200"/>
      <c r="O757" s="200"/>
      <c r="P757" s="200"/>
      <c r="Q757" s="200"/>
    </row>
    <row r="758" spans="2:17">
      <c r="B758" s="200"/>
      <c r="C758" s="200"/>
      <c r="D758" s="200"/>
      <c r="E758" s="200"/>
      <c r="F758" s="200"/>
      <c r="G758" s="200"/>
      <c r="H758" s="200"/>
      <c r="I758" s="200"/>
      <c r="J758" s="200"/>
      <c r="K758" s="200"/>
      <c r="L758" s="200"/>
      <c r="M758" s="200"/>
      <c r="N758" s="200"/>
      <c r="O758" s="200"/>
      <c r="P758" s="200"/>
      <c r="Q758" s="200"/>
    </row>
    <row r="759" spans="2:17">
      <c r="B759" s="200"/>
      <c r="C759" s="200"/>
      <c r="D759" s="200"/>
      <c r="E759" s="200"/>
      <c r="F759" s="200"/>
      <c r="G759" s="200"/>
      <c r="H759" s="200"/>
      <c r="I759" s="200"/>
      <c r="J759" s="200"/>
      <c r="K759" s="200"/>
      <c r="L759" s="200"/>
      <c r="M759" s="200"/>
      <c r="N759" s="200"/>
      <c r="O759" s="200"/>
      <c r="P759" s="200"/>
      <c r="Q759" s="200"/>
    </row>
    <row r="760" spans="2:17">
      <c r="B760" s="200"/>
      <c r="C760" s="200"/>
      <c r="D760" s="200"/>
      <c r="E760" s="200"/>
      <c r="F760" s="200"/>
      <c r="G760" s="200"/>
      <c r="H760" s="200"/>
      <c r="I760" s="200"/>
      <c r="J760" s="200"/>
      <c r="K760" s="200"/>
      <c r="L760" s="200"/>
      <c r="M760" s="200"/>
      <c r="N760" s="200"/>
      <c r="O760" s="200"/>
      <c r="P760" s="200"/>
      <c r="Q760" s="200"/>
    </row>
    <row r="761" spans="2:17">
      <c r="B761" s="200"/>
      <c r="C761" s="200"/>
      <c r="D761" s="200"/>
      <c r="E761" s="200"/>
      <c r="F761" s="200"/>
      <c r="G761" s="200"/>
      <c r="H761" s="200"/>
      <c r="I761" s="200"/>
      <c r="J761" s="200"/>
      <c r="K761" s="200"/>
      <c r="L761" s="200"/>
      <c r="M761" s="200"/>
      <c r="N761" s="200"/>
      <c r="O761" s="200"/>
      <c r="P761" s="200"/>
      <c r="Q761" s="200"/>
    </row>
    <row r="762" spans="2:17">
      <c r="B762" s="200"/>
      <c r="C762" s="200"/>
      <c r="D762" s="200"/>
      <c r="E762" s="200"/>
      <c r="F762" s="200"/>
      <c r="G762" s="200"/>
      <c r="H762" s="200"/>
      <c r="I762" s="200"/>
      <c r="J762" s="200"/>
      <c r="K762" s="200"/>
      <c r="L762" s="200"/>
      <c r="M762" s="200"/>
      <c r="N762" s="200"/>
      <c r="O762" s="200"/>
      <c r="P762" s="200"/>
      <c r="Q762" s="200"/>
    </row>
    <row r="763" spans="2:17">
      <c r="B763" s="200"/>
      <c r="C763" s="200"/>
      <c r="D763" s="200"/>
      <c r="E763" s="200"/>
      <c r="F763" s="200"/>
      <c r="G763" s="200"/>
      <c r="H763" s="200"/>
      <c r="I763" s="200"/>
      <c r="J763" s="200"/>
      <c r="K763" s="200"/>
      <c r="L763" s="200"/>
      <c r="M763" s="200"/>
      <c r="N763" s="200"/>
      <c r="O763" s="200"/>
      <c r="P763" s="200"/>
      <c r="Q763" s="200"/>
    </row>
    <row r="764" spans="2:17">
      <c r="B764" s="200"/>
      <c r="C764" s="200"/>
      <c r="D764" s="200"/>
      <c r="E764" s="200"/>
      <c r="F764" s="200"/>
      <c r="G764" s="200"/>
      <c r="H764" s="200"/>
      <c r="I764" s="200"/>
      <c r="J764" s="200"/>
      <c r="K764" s="200"/>
      <c r="L764" s="200"/>
      <c r="M764" s="200"/>
      <c r="N764" s="200"/>
      <c r="O764" s="200"/>
      <c r="P764" s="200"/>
      <c r="Q764" s="200"/>
    </row>
    <row r="765" spans="2:17">
      <c r="B765" s="200"/>
      <c r="C765" s="200"/>
      <c r="D765" s="200"/>
      <c r="E765" s="200"/>
      <c r="F765" s="200"/>
      <c r="G765" s="200"/>
      <c r="H765" s="200"/>
      <c r="I765" s="200"/>
      <c r="J765" s="200"/>
      <c r="K765" s="200"/>
      <c r="L765" s="200"/>
      <c r="M765" s="200"/>
      <c r="N765" s="200"/>
      <c r="O765" s="200"/>
      <c r="P765" s="200"/>
      <c r="Q765" s="200"/>
    </row>
    <row r="766" spans="2:17">
      <c r="B766" s="200"/>
      <c r="C766" s="200"/>
      <c r="D766" s="200"/>
      <c r="E766" s="200"/>
      <c r="F766" s="200"/>
      <c r="G766" s="200"/>
      <c r="H766" s="200"/>
      <c r="I766" s="200"/>
      <c r="J766" s="200"/>
      <c r="K766" s="200"/>
      <c r="L766" s="200"/>
      <c r="M766" s="200"/>
      <c r="N766" s="200"/>
      <c r="O766" s="200"/>
      <c r="P766" s="200"/>
      <c r="Q766" s="200"/>
    </row>
    <row r="767" spans="2:17">
      <c r="B767" s="200"/>
      <c r="C767" s="200"/>
      <c r="D767" s="200"/>
      <c r="E767" s="200"/>
      <c r="F767" s="200"/>
      <c r="G767" s="200"/>
      <c r="H767" s="200"/>
      <c r="I767" s="200"/>
      <c r="J767" s="200"/>
      <c r="K767" s="200"/>
      <c r="L767" s="200"/>
      <c r="M767" s="200"/>
      <c r="N767" s="200"/>
      <c r="O767" s="200"/>
      <c r="P767" s="200"/>
      <c r="Q767" s="200"/>
    </row>
    <row r="768" spans="2:17">
      <c r="B768" s="200"/>
      <c r="C768" s="200"/>
      <c r="D768" s="200"/>
      <c r="E768" s="200"/>
      <c r="F768" s="200"/>
      <c r="G768" s="200"/>
      <c r="H768" s="200"/>
      <c r="I768" s="200"/>
      <c r="J768" s="200"/>
      <c r="K768" s="200"/>
      <c r="L768" s="200"/>
      <c r="M768" s="200"/>
      <c r="N768" s="200"/>
      <c r="O768" s="200"/>
      <c r="P768" s="200"/>
      <c r="Q768" s="200"/>
    </row>
    <row r="769" spans="2:17">
      <c r="B769" s="200"/>
      <c r="C769" s="200"/>
      <c r="D769" s="200"/>
      <c r="E769" s="200"/>
      <c r="F769" s="200"/>
      <c r="G769" s="200"/>
      <c r="H769" s="200"/>
      <c r="I769" s="200"/>
      <c r="J769" s="200"/>
      <c r="K769" s="200"/>
      <c r="L769" s="200"/>
      <c r="M769" s="200"/>
      <c r="N769" s="200"/>
      <c r="O769" s="200"/>
      <c r="P769" s="200"/>
      <c r="Q769" s="200"/>
    </row>
    <row r="770" spans="2:17">
      <c r="B770" s="200"/>
      <c r="C770" s="200"/>
      <c r="D770" s="200"/>
      <c r="E770" s="200"/>
      <c r="F770" s="200"/>
      <c r="G770" s="200"/>
      <c r="H770" s="200"/>
      <c r="I770" s="200"/>
      <c r="J770" s="200"/>
      <c r="K770" s="200"/>
      <c r="L770" s="200"/>
      <c r="M770" s="200"/>
      <c r="N770" s="200"/>
      <c r="O770" s="200"/>
      <c r="P770" s="200"/>
      <c r="Q770" s="200"/>
    </row>
    <row r="771" spans="2:17">
      <c r="B771" s="200"/>
      <c r="C771" s="200"/>
      <c r="D771" s="200"/>
      <c r="E771" s="200"/>
      <c r="F771" s="200"/>
      <c r="G771" s="200"/>
      <c r="H771" s="200"/>
      <c r="I771" s="200"/>
      <c r="J771" s="200"/>
      <c r="K771" s="200"/>
      <c r="L771" s="200"/>
      <c r="M771" s="200"/>
      <c r="N771" s="200"/>
      <c r="O771" s="200"/>
      <c r="P771" s="200"/>
      <c r="Q771" s="200"/>
    </row>
    <row r="772" spans="2:17">
      <c r="B772" s="200"/>
      <c r="C772" s="200"/>
      <c r="D772" s="200"/>
      <c r="E772" s="200"/>
      <c r="F772" s="200"/>
      <c r="G772" s="200"/>
      <c r="H772" s="200"/>
      <c r="I772" s="200"/>
      <c r="J772" s="200"/>
      <c r="K772" s="200"/>
      <c r="L772" s="200"/>
      <c r="M772" s="200"/>
      <c r="N772" s="200"/>
      <c r="O772" s="200"/>
      <c r="P772" s="200"/>
      <c r="Q772" s="200"/>
    </row>
    <row r="773" spans="2:17">
      <c r="B773" s="200"/>
      <c r="C773" s="200"/>
      <c r="D773" s="200"/>
      <c r="E773" s="200"/>
      <c r="F773" s="200"/>
      <c r="G773" s="200"/>
      <c r="H773" s="200"/>
      <c r="I773" s="200"/>
      <c r="J773" s="200"/>
      <c r="K773" s="200"/>
      <c r="L773" s="200"/>
      <c r="M773" s="200"/>
      <c r="N773" s="200"/>
      <c r="O773" s="200"/>
      <c r="P773" s="200"/>
      <c r="Q773" s="200"/>
    </row>
    <row r="774" spans="2:17">
      <c r="B774" s="200"/>
      <c r="C774" s="200"/>
      <c r="D774" s="200"/>
      <c r="E774" s="200"/>
      <c r="F774" s="200"/>
      <c r="G774" s="200"/>
      <c r="H774" s="200"/>
      <c r="I774" s="200"/>
      <c r="J774" s="200"/>
      <c r="K774" s="200"/>
      <c r="L774" s="200"/>
      <c r="M774" s="200"/>
      <c r="N774" s="200"/>
      <c r="O774" s="200"/>
      <c r="P774" s="200"/>
      <c r="Q774" s="200"/>
    </row>
    <row r="775" spans="2:17">
      <c r="B775" s="200"/>
      <c r="C775" s="200"/>
      <c r="D775" s="200"/>
      <c r="E775" s="200"/>
      <c r="F775" s="200"/>
      <c r="G775" s="200"/>
      <c r="H775" s="200"/>
      <c r="I775" s="200"/>
      <c r="J775" s="200"/>
      <c r="K775" s="200"/>
      <c r="L775" s="200"/>
      <c r="M775" s="200"/>
      <c r="N775" s="200"/>
      <c r="O775" s="200"/>
      <c r="P775" s="200"/>
      <c r="Q775" s="200"/>
    </row>
    <row r="776" spans="2:17">
      <c r="B776" s="200"/>
      <c r="C776" s="200"/>
      <c r="D776" s="200"/>
      <c r="E776" s="200"/>
      <c r="F776" s="200"/>
      <c r="G776" s="200"/>
      <c r="H776" s="200"/>
      <c r="I776" s="200"/>
      <c r="J776" s="200"/>
      <c r="K776" s="200"/>
      <c r="L776" s="200"/>
      <c r="M776" s="200"/>
      <c r="N776" s="200"/>
      <c r="O776" s="200"/>
      <c r="P776" s="200"/>
      <c r="Q776" s="200"/>
    </row>
    <row r="777" spans="2:17">
      <c r="B777" s="200"/>
      <c r="C777" s="200"/>
      <c r="D777" s="200"/>
      <c r="E777" s="200"/>
      <c r="F777" s="200"/>
      <c r="G777" s="200"/>
      <c r="H777" s="200"/>
      <c r="I777" s="200"/>
      <c r="J777" s="200"/>
      <c r="K777" s="200"/>
      <c r="L777" s="200"/>
      <c r="M777" s="200"/>
      <c r="N777" s="200"/>
      <c r="O777" s="200"/>
      <c r="P777" s="200"/>
      <c r="Q777" s="200"/>
    </row>
    <row r="778" spans="2:17">
      <c r="B778" s="200"/>
      <c r="C778" s="200"/>
      <c r="D778" s="200"/>
      <c r="E778" s="200"/>
      <c r="F778" s="200"/>
      <c r="G778" s="200"/>
      <c r="H778" s="200"/>
      <c r="I778" s="200"/>
      <c r="J778" s="200"/>
      <c r="K778" s="200"/>
      <c r="L778" s="200"/>
      <c r="M778" s="200"/>
      <c r="N778" s="200"/>
      <c r="O778" s="200"/>
      <c r="P778" s="200"/>
      <c r="Q778" s="200"/>
    </row>
    <row r="779" spans="2:17">
      <c r="B779" s="200"/>
      <c r="C779" s="200"/>
      <c r="D779" s="200"/>
      <c r="E779" s="200"/>
      <c r="F779" s="200"/>
      <c r="G779" s="200"/>
      <c r="H779" s="200"/>
      <c r="I779" s="200"/>
      <c r="J779" s="200"/>
      <c r="K779" s="200"/>
      <c r="L779" s="200"/>
      <c r="M779" s="200"/>
      <c r="N779" s="200"/>
      <c r="O779" s="200"/>
      <c r="P779" s="200"/>
      <c r="Q779" s="200"/>
    </row>
    <row r="780" spans="2:17">
      <c r="B780" s="200"/>
      <c r="C780" s="200"/>
      <c r="D780" s="200"/>
      <c r="E780" s="200"/>
      <c r="F780" s="200"/>
      <c r="G780" s="200"/>
      <c r="H780" s="200"/>
      <c r="I780" s="200"/>
      <c r="J780" s="200"/>
      <c r="K780" s="200"/>
      <c r="L780" s="200"/>
      <c r="M780" s="200"/>
      <c r="N780" s="200"/>
      <c r="O780" s="200"/>
      <c r="P780" s="200"/>
      <c r="Q780" s="200"/>
    </row>
    <row r="781" spans="2:17">
      <c r="B781" s="200"/>
      <c r="C781" s="200"/>
      <c r="D781" s="200"/>
      <c r="E781" s="200"/>
      <c r="F781" s="200"/>
      <c r="G781" s="200"/>
      <c r="H781" s="200"/>
      <c r="I781" s="200"/>
      <c r="J781" s="200"/>
      <c r="K781" s="200"/>
      <c r="L781" s="200"/>
      <c r="M781" s="200"/>
      <c r="N781" s="200"/>
      <c r="O781" s="200"/>
      <c r="P781" s="200"/>
      <c r="Q781" s="200"/>
    </row>
    <row r="782" spans="2:17">
      <c r="B782" s="200"/>
      <c r="C782" s="200"/>
      <c r="D782" s="200"/>
      <c r="E782" s="200"/>
      <c r="F782" s="200"/>
      <c r="G782" s="200"/>
      <c r="H782" s="200"/>
      <c r="I782" s="200"/>
      <c r="J782" s="200"/>
      <c r="K782" s="200"/>
      <c r="L782" s="200"/>
      <c r="M782" s="200"/>
      <c r="N782" s="200"/>
      <c r="O782" s="200"/>
      <c r="P782" s="200"/>
      <c r="Q782" s="200"/>
    </row>
    <row r="783" spans="2:17">
      <c r="B783" s="200"/>
      <c r="C783" s="200"/>
      <c r="D783" s="200"/>
      <c r="E783" s="200"/>
      <c r="F783" s="200"/>
      <c r="G783" s="200"/>
      <c r="H783" s="200"/>
      <c r="I783" s="200"/>
      <c r="J783" s="200"/>
      <c r="K783" s="200"/>
      <c r="L783" s="200"/>
      <c r="M783" s="200"/>
      <c r="N783" s="200"/>
      <c r="O783" s="200"/>
      <c r="P783" s="200"/>
      <c r="Q783" s="200"/>
    </row>
    <row r="784" spans="2:17">
      <c r="B784" s="200"/>
      <c r="C784" s="200"/>
      <c r="D784" s="200"/>
      <c r="E784" s="200"/>
      <c r="F784" s="200"/>
      <c r="G784" s="200"/>
      <c r="H784" s="200"/>
      <c r="I784" s="200"/>
      <c r="J784" s="200"/>
      <c r="K784" s="200"/>
      <c r="L784" s="200"/>
      <c r="M784" s="200"/>
      <c r="N784" s="200"/>
      <c r="O784" s="200"/>
      <c r="P784" s="200"/>
      <c r="Q784" s="200"/>
    </row>
    <row r="785" spans="2:17">
      <c r="B785" s="200"/>
      <c r="C785" s="200"/>
      <c r="D785" s="200"/>
      <c r="E785" s="200"/>
      <c r="F785" s="200"/>
      <c r="G785" s="200"/>
      <c r="H785" s="200"/>
      <c r="I785" s="200"/>
      <c r="J785" s="200"/>
      <c r="K785" s="200"/>
      <c r="L785" s="200"/>
      <c r="M785" s="200"/>
      <c r="N785" s="200"/>
      <c r="O785" s="200"/>
      <c r="P785" s="200"/>
      <c r="Q785" s="200"/>
    </row>
    <row r="786" spans="2:17">
      <c r="B786" s="200"/>
      <c r="C786" s="200"/>
      <c r="D786" s="200"/>
      <c r="E786" s="200"/>
      <c r="F786" s="200"/>
      <c r="G786" s="200"/>
      <c r="H786" s="200"/>
      <c r="I786" s="200"/>
      <c r="J786" s="200"/>
      <c r="K786" s="200"/>
      <c r="L786" s="200"/>
      <c r="M786" s="200"/>
      <c r="N786" s="200"/>
      <c r="O786" s="200"/>
      <c r="P786" s="200"/>
      <c r="Q786" s="200"/>
    </row>
    <row r="787" spans="2:17">
      <c r="B787" s="200"/>
      <c r="C787" s="200"/>
      <c r="D787" s="200"/>
      <c r="E787" s="200"/>
      <c r="F787" s="200"/>
      <c r="G787" s="200"/>
      <c r="H787" s="200"/>
      <c r="I787" s="200"/>
      <c r="J787" s="200"/>
      <c r="K787" s="200"/>
      <c r="L787" s="200"/>
      <c r="M787" s="200"/>
      <c r="N787" s="200"/>
      <c r="O787" s="200"/>
      <c r="P787" s="200"/>
      <c r="Q787" s="200"/>
    </row>
    <row r="788" spans="2:17">
      <c r="B788" s="200"/>
      <c r="C788" s="200"/>
      <c r="D788" s="200"/>
      <c r="E788" s="200"/>
      <c r="F788" s="200"/>
      <c r="G788" s="200"/>
      <c r="H788" s="200"/>
      <c r="I788" s="200"/>
      <c r="J788" s="200"/>
      <c r="K788" s="200"/>
      <c r="L788" s="200"/>
      <c r="M788" s="200"/>
      <c r="N788" s="200"/>
      <c r="O788" s="200"/>
      <c r="P788" s="200"/>
      <c r="Q788" s="200"/>
    </row>
    <row r="789" spans="2:17">
      <c r="B789" s="200"/>
      <c r="C789" s="200"/>
      <c r="D789" s="200"/>
      <c r="E789" s="200"/>
      <c r="F789" s="200"/>
      <c r="G789" s="200"/>
      <c r="H789" s="200"/>
      <c r="I789" s="200"/>
      <c r="J789" s="200"/>
      <c r="K789" s="200"/>
      <c r="L789" s="200"/>
      <c r="M789" s="200"/>
      <c r="N789" s="200"/>
      <c r="O789" s="200"/>
      <c r="P789" s="200"/>
      <c r="Q789" s="200"/>
    </row>
    <row r="790" spans="2:17">
      <c r="B790" s="200"/>
      <c r="C790" s="200"/>
      <c r="D790" s="200"/>
      <c r="E790" s="200"/>
      <c r="F790" s="200"/>
      <c r="G790" s="200"/>
      <c r="H790" s="200"/>
      <c r="I790" s="200"/>
      <c r="J790" s="200"/>
      <c r="K790" s="200"/>
      <c r="L790" s="200"/>
      <c r="M790" s="200"/>
      <c r="N790" s="200"/>
      <c r="O790" s="200"/>
      <c r="P790" s="200"/>
      <c r="Q790" s="200"/>
    </row>
    <row r="791" spans="2:17">
      <c r="B791" s="200"/>
      <c r="C791" s="200"/>
      <c r="D791" s="200"/>
      <c r="E791" s="200"/>
      <c r="F791" s="200"/>
      <c r="G791" s="200"/>
      <c r="H791" s="200"/>
      <c r="I791" s="200"/>
      <c r="J791" s="200"/>
      <c r="K791" s="200"/>
      <c r="L791" s="200"/>
      <c r="M791" s="200"/>
      <c r="N791" s="200"/>
      <c r="O791" s="200"/>
      <c r="P791" s="200"/>
      <c r="Q791" s="200"/>
    </row>
    <row r="792" spans="2:17">
      <c r="B792" s="200"/>
      <c r="C792" s="200"/>
      <c r="D792" s="200"/>
      <c r="E792" s="200"/>
      <c r="F792" s="200"/>
      <c r="G792" s="200"/>
      <c r="H792" s="200"/>
      <c r="I792" s="200"/>
      <c r="J792" s="200"/>
      <c r="K792" s="200"/>
      <c r="L792" s="200"/>
      <c r="M792" s="200"/>
      <c r="N792" s="200"/>
      <c r="O792" s="200"/>
      <c r="P792" s="200"/>
      <c r="Q792" s="200"/>
    </row>
    <row r="793" spans="2:17">
      <c r="B793" s="200"/>
      <c r="C793" s="200"/>
      <c r="D793" s="200"/>
      <c r="E793" s="200"/>
      <c r="F793" s="200"/>
      <c r="G793" s="200"/>
      <c r="H793" s="200"/>
      <c r="I793" s="200"/>
      <c r="J793" s="200"/>
      <c r="K793" s="200"/>
      <c r="L793" s="200"/>
      <c r="M793" s="200"/>
      <c r="N793" s="200"/>
      <c r="O793" s="200"/>
      <c r="P793" s="200"/>
      <c r="Q793" s="200"/>
    </row>
    <row r="794" spans="2:17">
      <c r="B794" s="200"/>
      <c r="C794" s="200"/>
      <c r="D794" s="200"/>
      <c r="E794" s="200"/>
      <c r="F794" s="200"/>
      <c r="G794" s="200"/>
      <c r="H794" s="200"/>
      <c r="I794" s="200"/>
      <c r="J794" s="200"/>
      <c r="K794" s="200"/>
      <c r="L794" s="200"/>
      <c r="M794" s="200"/>
      <c r="N794" s="200"/>
      <c r="O794" s="200"/>
      <c r="P794" s="200"/>
      <c r="Q794" s="200"/>
    </row>
    <row r="795" spans="2:17">
      <c r="B795" s="200"/>
      <c r="C795" s="200"/>
      <c r="D795" s="200"/>
      <c r="E795" s="200"/>
      <c r="F795" s="200"/>
      <c r="G795" s="200"/>
      <c r="H795" s="200"/>
      <c r="I795" s="200"/>
      <c r="J795" s="200"/>
      <c r="K795" s="200"/>
      <c r="L795" s="200"/>
      <c r="M795" s="200"/>
      <c r="N795" s="200"/>
      <c r="O795" s="200"/>
      <c r="P795" s="200"/>
      <c r="Q795" s="200"/>
    </row>
    <row r="796" spans="2:17">
      <c r="B796" s="200"/>
      <c r="C796" s="200"/>
      <c r="D796" s="200"/>
      <c r="E796" s="200"/>
      <c r="F796" s="200"/>
      <c r="G796" s="200"/>
      <c r="H796" s="200"/>
      <c r="I796" s="200"/>
      <c r="J796" s="200"/>
      <c r="K796" s="200"/>
      <c r="L796" s="200"/>
      <c r="M796" s="200"/>
      <c r="N796" s="200"/>
      <c r="O796" s="200"/>
      <c r="P796" s="200"/>
      <c r="Q796" s="200"/>
    </row>
    <row r="797" spans="2:17">
      <c r="B797" s="200"/>
      <c r="C797" s="200"/>
      <c r="D797" s="200"/>
      <c r="E797" s="200"/>
      <c r="F797" s="200"/>
      <c r="G797" s="200"/>
      <c r="H797" s="200"/>
      <c r="I797" s="200"/>
      <c r="J797" s="200"/>
      <c r="K797" s="200"/>
      <c r="L797" s="200"/>
      <c r="M797" s="200"/>
      <c r="N797" s="200"/>
      <c r="O797" s="200"/>
      <c r="P797" s="200"/>
      <c r="Q797" s="200"/>
    </row>
    <row r="798" spans="2:17">
      <c r="B798" s="200"/>
      <c r="C798" s="200"/>
      <c r="D798" s="200"/>
      <c r="E798" s="200"/>
      <c r="F798" s="200"/>
      <c r="G798" s="200"/>
      <c r="H798" s="200"/>
      <c r="I798" s="200"/>
      <c r="J798" s="200"/>
      <c r="K798" s="200"/>
      <c r="L798" s="200"/>
      <c r="M798" s="200"/>
      <c r="N798" s="200"/>
      <c r="O798" s="200"/>
      <c r="P798" s="200"/>
      <c r="Q798" s="200"/>
    </row>
    <row r="799" spans="2:17">
      <c r="B799" s="200"/>
      <c r="C799" s="200"/>
      <c r="D799" s="200"/>
      <c r="E799" s="200"/>
      <c r="F799" s="200"/>
      <c r="G799" s="200"/>
      <c r="H799" s="200"/>
      <c r="I799" s="200"/>
      <c r="J799" s="200"/>
      <c r="K799" s="200"/>
      <c r="L799" s="200"/>
      <c r="M799" s="200"/>
      <c r="N799" s="200"/>
      <c r="O799" s="200"/>
      <c r="P799" s="200"/>
      <c r="Q799" s="200"/>
    </row>
    <row r="800" spans="2:17">
      <c r="B800" s="200"/>
      <c r="C800" s="200"/>
      <c r="D800" s="200"/>
      <c r="E800" s="200"/>
      <c r="F800" s="200"/>
      <c r="G800" s="200"/>
      <c r="H800" s="200"/>
      <c r="I800" s="200"/>
      <c r="J800" s="200"/>
      <c r="K800" s="200"/>
      <c r="L800" s="200"/>
      <c r="M800" s="200"/>
      <c r="N800" s="200"/>
      <c r="O800" s="200"/>
      <c r="P800" s="200"/>
      <c r="Q800" s="200"/>
    </row>
    <row r="801" spans="2:17">
      <c r="B801" s="200"/>
      <c r="C801" s="200"/>
      <c r="D801" s="200"/>
      <c r="E801" s="200"/>
      <c r="F801" s="200"/>
      <c r="G801" s="200"/>
      <c r="H801" s="200"/>
      <c r="I801" s="200"/>
      <c r="J801" s="200"/>
      <c r="K801" s="200"/>
      <c r="L801" s="200"/>
      <c r="M801" s="200"/>
      <c r="N801" s="200"/>
      <c r="O801" s="200"/>
      <c r="P801" s="200"/>
      <c r="Q801" s="200"/>
    </row>
    <row r="802" spans="2:17">
      <c r="B802" s="200"/>
      <c r="C802" s="200"/>
      <c r="D802" s="200"/>
      <c r="E802" s="200"/>
      <c r="F802" s="200"/>
      <c r="G802" s="200"/>
      <c r="H802" s="200"/>
      <c r="I802" s="200"/>
      <c r="J802" s="200"/>
      <c r="K802" s="200"/>
      <c r="L802" s="200"/>
      <c r="M802" s="200"/>
      <c r="N802" s="200"/>
      <c r="O802" s="200"/>
      <c r="P802" s="200"/>
      <c r="Q802" s="200"/>
    </row>
    <row r="803" spans="2:17">
      <c r="B803" s="200"/>
      <c r="C803" s="200"/>
      <c r="D803" s="200"/>
      <c r="E803" s="200"/>
      <c r="F803" s="200"/>
      <c r="G803" s="200"/>
      <c r="H803" s="200"/>
      <c r="I803" s="200"/>
      <c r="J803" s="200"/>
      <c r="K803" s="200"/>
      <c r="L803" s="200"/>
      <c r="M803" s="200"/>
      <c r="N803" s="200"/>
      <c r="O803" s="200"/>
      <c r="P803" s="200"/>
      <c r="Q803" s="200"/>
    </row>
    <row r="804" spans="2:17">
      <c r="B804" s="200"/>
      <c r="C804" s="200"/>
      <c r="D804" s="200"/>
      <c r="E804" s="200"/>
      <c r="F804" s="200"/>
      <c r="G804" s="200"/>
      <c r="H804" s="200"/>
      <c r="I804" s="200"/>
      <c r="J804" s="200"/>
      <c r="K804" s="200"/>
      <c r="L804" s="200"/>
      <c r="M804" s="200"/>
      <c r="N804" s="200"/>
      <c r="O804" s="200"/>
      <c r="P804" s="200"/>
      <c r="Q804" s="200"/>
    </row>
    <row r="805" spans="2:17">
      <c r="B805" s="200"/>
      <c r="C805" s="200"/>
      <c r="D805" s="200"/>
      <c r="E805" s="200"/>
      <c r="F805" s="200"/>
      <c r="G805" s="200"/>
      <c r="H805" s="200"/>
      <c r="I805" s="200"/>
      <c r="J805" s="200"/>
      <c r="K805" s="200"/>
      <c r="L805" s="200"/>
      <c r="M805" s="200"/>
      <c r="N805" s="200"/>
      <c r="O805" s="200"/>
      <c r="P805" s="200"/>
      <c r="Q805" s="200"/>
    </row>
    <row r="806" spans="2:17">
      <c r="B806" s="200"/>
      <c r="C806" s="200"/>
      <c r="D806" s="200"/>
      <c r="E806" s="200"/>
      <c r="F806" s="200"/>
      <c r="G806" s="200"/>
      <c r="H806" s="200"/>
      <c r="I806" s="200"/>
      <c r="J806" s="200"/>
      <c r="K806" s="200"/>
      <c r="L806" s="200"/>
      <c r="M806" s="200"/>
      <c r="N806" s="200"/>
      <c r="O806" s="200"/>
      <c r="P806" s="200"/>
      <c r="Q806" s="200"/>
    </row>
    <row r="807" spans="2:17">
      <c r="B807" s="200"/>
      <c r="C807" s="200"/>
      <c r="D807" s="200"/>
      <c r="E807" s="200"/>
      <c r="F807" s="200"/>
      <c r="G807" s="200"/>
      <c r="H807" s="200"/>
      <c r="I807" s="200"/>
      <c r="J807" s="200"/>
      <c r="K807" s="200"/>
      <c r="L807" s="200"/>
      <c r="M807" s="200"/>
      <c r="N807" s="200"/>
      <c r="O807" s="200"/>
      <c r="P807" s="200"/>
      <c r="Q807" s="200"/>
    </row>
    <row r="808" spans="2:17">
      <c r="B808" s="200"/>
      <c r="C808" s="200"/>
      <c r="D808" s="200"/>
      <c r="E808" s="200"/>
      <c r="F808" s="200"/>
      <c r="G808" s="200"/>
      <c r="H808" s="200"/>
      <c r="I808" s="200"/>
      <c r="J808" s="200"/>
      <c r="K808" s="200"/>
      <c r="L808" s="200"/>
      <c r="M808" s="200"/>
      <c r="N808" s="200"/>
      <c r="O808" s="200"/>
      <c r="P808" s="200"/>
      <c r="Q808" s="200"/>
    </row>
    <row r="809" spans="2:17">
      <c r="B809" s="200"/>
      <c r="C809" s="200"/>
      <c r="D809" s="200"/>
      <c r="E809" s="200"/>
      <c r="F809" s="200"/>
      <c r="G809" s="200"/>
      <c r="H809" s="200"/>
      <c r="I809" s="200"/>
      <c r="J809" s="200"/>
      <c r="K809" s="200"/>
      <c r="L809" s="200"/>
      <c r="M809" s="200"/>
      <c r="N809" s="200"/>
      <c r="O809" s="200"/>
      <c r="P809" s="200"/>
      <c r="Q809" s="200"/>
    </row>
    <row r="810" spans="2:17">
      <c r="B810" s="200"/>
      <c r="C810" s="200"/>
      <c r="D810" s="200"/>
      <c r="E810" s="200"/>
      <c r="F810" s="200"/>
      <c r="G810" s="200"/>
      <c r="H810" s="200"/>
      <c r="I810" s="200"/>
      <c r="J810" s="200"/>
      <c r="K810" s="200"/>
      <c r="L810" s="200"/>
      <c r="M810" s="200"/>
      <c r="N810" s="200"/>
      <c r="O810" s="200"/>
      <c r="P810" s="200"/>
      <c r="Q810" s="200"/>
    </row>
    <row r="811" spans="2:17">
      <c r="B811" s="200"/>
      <c r="C811" s="200"/>
      <c r="D811" s="200"/>
      <c r="E811" s="200"/>
      <c r="F811" s="200"/>
      <c r="G811" s="200"/>
      <c r="H811" s="200"/>
      <c r="I811" s="200"/>
      <c r="J811" s="200"/>
      <c r="K811" s="200"/>
      <c r="L811" s="200"/>
      <c r="M811" s="200"/>
      <c r="N811" s="200"/>
      <c r="O811" s="200"/>
      <c r="P811" s="200"/>
      <c r="Q811" s="200"/>
    </row>
    <row r="812" spans="2:17">
      <c r="B812" s="200"/>
      <c r="C812" s="200"/>
      <c r="D812" s="200"/>
      <c r="E812" s="200"/>
      <c r="F812" s="200"/>
      <c r="G812" s="200"/>
      <c r="H812" s="200"/>
      <c r="I812" s="200"/>
      <c r="J812" s="200"/>
      <c r="K812" s="200"/>
      <c r="L812" s="200"/>
      <c r="M812" s="200"/>
      <c r="N812" s="200"/>
      <c r="O812" s="200"/>
      <c r="P812" s="200"/>
      <c r="Q812" s="200"/>
    </row>
    <row r="813" spans="2:17">
      <c r="B813" s="200"/>
      <c r="C813" s="200"/>
      <c r="D813" s="200"/>
      <c r="E813" s="200"/>
      <c r="F813" s="200"/>
      <c r="G813" s="200"/>
      <c r="H813" s="200"/>
      <c r="I813" s="200"/>
      <c r="J813" s="200"/>
      <c r="K813" s="200"/>
      <c r="L813" s="200"/>
      <c r="M813" s="200"/>
      <c r="N813" s="200"/>
      <c r="O813" s="200"/>
      <c r="P813" s="200"/>
      <c r="Q813" s="200"/>
    </row>
    <row r="814" spans="2:17">
      <c r="B814" s="200"/>
      <c r="C814" s="200"/>
      <c r="D814" s="200"/>
      <c r="E814" s="200"/>
      <c r="F814" s="200"/>
      <c r="G814" s="200"/>
      <c r="H814" s="200"/>
      <c r="I814" s="200"/>
      <c r="J814" s="200"/>
      <c r="K814" s="200"/>
      <c r="L814" s="200"/>
      <c r="M814" s="200"/>
      <c r="N814" s="200"/>
      <c r="O814" s="200"/>
      <c r="P814" s="200"/>
      <c r="Q814" s="200"/>
    </row>
    <row r="815" spans="2:17">
      <c r="B815" s="200"/>
      <c r="C815" s="200"/>
      <c r="D815" s="200"/>
      <c r="E815" s="200"/>
      <c r="F815" s="200"/>
      <c r="G815" s="200"/>
      <c r="H815" s="200"/>
      <c r="I815" s="200"/>
      <c r="J815" s="200"/>
      <c r="K815" s="200"/>
      <c r="L815" s="200"/>
      <c r="M815" s="200"/>
      <c r="N815" s="200"/>
      <c r="O815" s="200"/>
      <c r="P815" s="200"/>
      <c r="Q815" s="200"/>
    </row>
    <row r="816" spans="2:17">
      <c r="B816" s="200"/>
      <c r="C816" s="200"/>
      <c r="D816" s="200"/>
      <c r="E816" s="200"/>
      <c r="F816" s="200"/>
      <c r="G816" s="200"/>
      <c r="H816" s="200"/>
      <c r="I816" s="200"/>
      <c r="J816" s="200"/>
      <c r="K816" s="200"/>
      <c r="L816" s="200"/>
      <c r="M816" s="200"/>
      <c r="N816" s="200"/>
      <c r="O816" s="200"/>
      <c r="P816" s="200"/>
      <c r="Q816" s="200"/>
    </row>
    <row r="817" spans="2:17">
      <c r="B817" s="200"/>
      <c r="C817" s="200"/>
      <c r="D817" s="200"/>
      <c r="E817" s="200"/>
      <c r="F817" s="200"/>
      <c r="G817" s="200"/>
      <c r="H817" s="200"/>
      <c r="I817" s="200"/>
      <c r="J817" s="200"/>
      <c r="K817" s="200"/>
      <c r="L817" s="200"/>
      <c r="M817" s="200"/>
      <c r="N817" s="200"/>
      <c r="O817" s="200"/>
      <c r="P817" s="200"/>
      <c r="Q817" s="200"/>
    </row>
    <row r="818" spans="2:17">
      <c r="B818" s="200"/>
      <c r="C818" s="200"/>
      <c r="D818" s="200"/>
      <c r="E818" s="200"/>
      <c r="F818" s="200"/>
      <c r="G818" s="200"/>
      <c r="H818" s="200"/>
      <c r="I818" s="200"/>
      <c r="J818" s="200"/>
      <c r="K818" s="200"/>
      <c r="L818" s="200"/>
      <c r="M818" s="200"/>
      <c r="N818" s="200"/>
      <c r="O818" s="200"/>
      <c r="P818" s="200"/>
      <c r="Q818" s="200"/>
    </row>
    <row r="819" spans="2:17">
      <c r="B819" s="200"/>
      <c r="C819" s="200"/>
      <c r="D819" s="200"/>
      <c r="E819" s="200"/>
      <c r="F819" s="200"/>
      <c r="G819" s="200"/>
      <c r="H819" s="200"/>
      <c r="I819" s="200"/>
      <c r="J819" s="200"/>
      <c r="K819" s="200"/>
      <c r="L819" s="200"/>
      <c r="M819" s="200"/>
      <c r="N819" s="200"/>
      <c r="O819" s="200"/>
      <c r="P819" s="200"/>
      <c r="Q819" s="200"/>
    </row>
    <row r="820" spans="2:17">
      <c r="B820" s="200"/>
      <c r="C820" s="200"/>
      <c r="D820" s="200"/>
      <c r="E820" s="200"/>
      <c r="F820" s="200"/>
      <c r="G820" s="200"/>
      <c r="H820" s="200"/>
      <c r="I820" s="200"/>
      <c r="J820" s="200"/>
      <c r="K820" s="200"/>
      <c r="L820" s="200"/>
      <c r="M820" s="200"/>
      <c r="N820" s="200"/>
      <c r="O820" s="200"/>
      <c r="P820" s="200"/>
      <c r="Q820" s="200"/>
    </row>
    <row r="821" spans="2:17">
      <c r="B821" s="200"/>
      <c r="C821" s="200"/>
      <c r="D821" s="200"/>
      <c r="E821" s="200"/>
      <c r="F821" s="200"/>
      <c r="G821" s="200"/>
      <c r="H821" s="200"/>
      <c r="I821" s="200"/>
      <c r="J821" s="200"/>
      <c r="K821" s="200"/>
      <c r="L821" s="200"/>
      <c r="M821" s="200"/>
      <c r="N821" s="200"/>
      <c r="O821" s="200"/>
      <c r="P821" s="200"/>
      <c r="Q821" s="200"/>
    </row>
    <row r="822" spans="2:17">
      <c r="B822" s="200"/>
      <c r="C822" s="200"/>
      <c r="D822" s="200"/>
      <c r="E822" s="200"/>
      <c r="F822" s="200"/>
      <c r="G822" s="200"/>
      <c r="H822" s="200"/>
      <c r="I822" s="200"/>
      <c r="J822" s="200"/>
      <c r="K822" s="200"/>
      <c r="L822" s="200"/>
      <c r="M822" s="200"/>
      <c r="N822" s="200"/>
      <c r="O822" s="200"/>
      <c r="P822" s="200"/>
      <c r="Q822" s="200"/>
    </row>
    <row r="823" spans="2:17">
      <c r="B823" s="200"/>
      <c r="C823" s="200"/>
      <c r="D823" s="200"/>
      <c r="E823" s="200"/>
      <c r="F823" s="200"/>
      <c r="G823" s="200"/>
      <c r="H823" s="200"/>
      <c r="I823" s="200"/>
      <c r="J823" s="200"/>
      <c r="K823" s="200"/>
      <c r="L823" s="200"/>
      <c r="M823" s="200"/>
      <c r="N823" s="200"/>
      <c r="O823" s="200"/>
      <c r="P823" s="200"/>
      <c r="Q823" s="200"/>
    </row>
    <row r="824" spans="2:17">
      <c r="B824" s="200"/>
      <c r="C824" s="200"/>
      <c r="D824" s="200"/>
      <c r="E824" s="200"/>
      <c r="F824" s="200"/>
      <c r="G824" s="200"/>
      <c r="H824" s="200"/>
      <c r="I824" s="200"/>
      <c r="J824" s="200"/>
      <c r="K824" s="200"/>
      <c r="L824" s="200"/>
      <c r="M824" s="200"/>
      <c r="N824" s="200"/>
      <c r="O824" s="200"/>
      <c r="P824" s="200"/>
      <c r="Q824" s="200"/>
    </row>
    <row r="825" spans="2:17">
      <c r="B825" s="200"/>
      <c r="C825" s="200"/>
      <c r="D825" s="200"/>
      <c r="E825" s="200"/>
      <c r="F825" s="200"/>
      <c r="G825" s="200"/>
      <c r="H825" s="200"/>
      <c r="I825" s="200"/>
      <c r="J825" s="200"/>
      <c r="K825" s="200"/>
      <c r="L825" s="200"/>
      <c r="M825" s="200"/>
      <c r="N825" s="200"/>
      <c r="O825" s="200"/>
      <c r="P825" s="200"/>
      <c r="Q825" s="200"/>
    </row>
    <row r="826" spans="2:17">
      <c r="B826" s="200"/>
      <c r="C826" s="200"/>
      <c r="D826" s="200"/>
      <c r="E826" s="200"/>
      <c r="F826" s="200"/>
      <c r="G826" s="200"/>
      <c r="H826" s="200"/>
      <c r="I826" s="200"/>
      <c r="J826" s="200"/>
      <c r="K826" s="200"/>
      <c r="L826" s="200"/>
      <c r="M826" s="200"/>
      <c r="N826" s="200"/>
      <c r="O826" s="200"/>
      <c r="P826" s="200"/>
      <c r="Q826" s="200"/>
    </row>
    <row r="827" spans="2:17">
      <c r="B827" s="200"/>
      <c r="C827" s="200"/>
      <c r="D827" s="200"/>
      <c r="E827" s="200"/>
      <c r="F827" s="200"/>
      <c r="G827" s="200"/>
      <c r="H827" s="200"/>
      <c r="I827" s="200"/>
      <c r="J827" s="200"/>
      <c r="K827" s="200"/>
      <c r="L827" s="200"/>
      <c r="M827" s="200"/>
      <c r="N827" s="200"/>
      <c r="O827" s="200"/>
      <c r="P827" s="200"/>
      <c r="Q827" s="200"/>
    </row>
    <row r="828" spans="2:17">
      <c r="B828" s="200"/>
      <c r="C828" s="200"/>
      <c r="D828" s="200"/>
      <c r="E828" s="200"/>
      <c r="F828" s="200"/>
      <c r="G828" s="200"/>
      <c r="H828" s="200"/>
      <c r="I828" s="200"/>
      <c r="J828" s="200"/>
      <c r="K828" s="200"/>
      <c r="L828" s="200"/>
      <c r="M828" s="200"/>
      <c r="N828" s="200"/>
      <c r="O828" s="200"/>
      <c r="P828" s="200"/>
      <c r="Q828" s="200"/>
    </row>
    <row r="829" spans="2:17">
      <c r="B829" s="200"/>
      <c r="C829" s="200"/>
      <c r="D829" s="200"/>
      <c r="E829" s="200"/>
      <c r="F829" s="200"/>
      <c r="G829" s="200"/>
      <c r="H829" s="200"/>
      <c r="I829" s="200"/>
      <c r="J829" s="200"/>
      <c r="K829" s="200"/>
      <c r="L829" s="200"/>
      <c r="M829" s="200"/>
      <c r="N829" s="200"/>
      <c r="O829" s="200"/>
      <c r="P829" s="200"/>
      <c r="Q829" s="200"/>
    </row>
    <row r="830" spans="2:17">
      <c r="B830" s="200"/>
      <c r="C830" s="200"/>
      <c r="D830" s="200"/>
      <c r="E830" s="200"/>
      <c r="F830" s="200"/>
      <c r="G830" s="200"/>
      <c r="H830" s="200"/>
      <c r="I830" s="200"/>
      <c r="J830" s="200"/>
      <c r="K830" s="200"/>
      <c r="L830" s="200"/>
      <c r="M830" s="200"/>
      <c r="N830" s="200"/>
      <c r="O830" s="200"/>
      <c r="P830" s="200"/>
      <c r="Q830" s="200"/>
    </row>
    <row r="831" spans="2:17">
      <c r="B831" s="200"/>
      <c r="C831" s="200"/>
      <c r="D831" s="200"/>
      <c r="E831" s="200"/>
      <c r="F831" s="200"/>
      <c r="G831" s="200"/>
      <c r="H831" s="200"/>
      <c r="I831" s="200"/>
      <c r="J831" s="200"/>
      <c r="K831" s="200"/>
      <c r="L831" s="200"/>
      <c r="M831" s="200"/>
      <c r="N831" s="200"/>
      <c r="O831" s="200"/>
      <c r="P831" s="200"/>
      <c r="Q831" s="200"/>
    </row>
    <row r="832" spans="2:17">
      <c r="B832" s="200"/>
      <c r="C832" s="200"/>
      <c r="D832" s="200"/>
      <c r="E832" s="200"/>
      <c r="F832" s="200"/>
      <c r="G832" s="200"/>
      <c r="H832" s="200"/>
      <c r="I832" s="200"/>
      <c r="J832" s="200"/>
      <c r="K832" s="200"/>
      <c r="L832" s="200"/>
      <c r="M832" s="200"/>
      <c r="N832" s="200"/>
      <c r="O832" s="200"/>
      <c r="P832" s="200"/>
      <c r="Q832" s="200"/>
    </row>
    <row r="833" spans="2:17">
      <c r="B833" s="200"/>
      <c r="C833" s="200"/>
      <c r="D833" s="200"/>
      <c r="E833" s="200"/>
      <c r="F833" s="200"/>
      <c r="G833" s="200"/>
      <c r="H833" s="200"/>
      <c r="I833" s="200"/>
      <c r="J833" s="200"/>
      <c r="K833" s="200"/>
      <c r="L833" s="200"/>
      <c r="M833" s="200"/>
      <c r="N833" s="200"/>
      <c r="O833" s="200"/>
      <c r="P833" s="200"/>
      <c r="Q833" s="200"/>
    </row>
    <row r="834" spans="2:17">
      <c r="B834" s="200"/>
      <c r="C834" s="200"/>
      <c r="D834" s="200"/>
      <c r="E834" s="200"/>
      <c r="F834" s="200"/>
      <c r="G834" s="200"/>
      <c r="H834" s="200"/>
      <c r="I834" s="200"/>
      <c r="J834" s="200"/>
      <c r="K834" s="200"/>
      <c r="L834" s="200"/>
      <c r="M834" s="200"/>
      <c r="N834" s="200"/>
      <c r="O834" s="200"/>
      <c r="P834" s="200"/>
      <c r="Q834" s="200"/>
    </row>
    <row r="835" spans="2:17">
      <c r="B835" s="200"/>
      <c r="C835" s="200"/>
      <c r="D835" s="200"/>
      <c r="E835" s="200"/>
      <c r="F835" s="200"/>
      <c r="G835" s="200"/>
      <c r="H835" s="200"/>
      <c r="I835" s="200"/>
      <c r="J835" s="200"/>
      <c r="K835" s="200"/>
      <c r="L835" s="200"/>
      <c r="M835" s="200"/>
      <c r="N835" s="200"/>
      <c r="O835" s="200"/>
      <c r="P835" s="200"/>
      <c r="Q835" s="200"/>
    </row>
    <row r="836" spans="2:17">
      <c r="B836" s="200"/>
      <c r="C836" s="200"/>
      <c r="D836" s="200"/>
      <c r="E836" s="200"/>
      <c r="F836" s="200"/>
      <c r="G836" s="200"/>
      <c r="H836" s="200"/>
      <c r="I836" s="200"/>
      <c r="J836" s="200"/>
      <c r="K836" s="200"/>
      <c r="L836" s="200"/>
      <c r="M836" s="200"/>
      <c r="N836" s="200"/>
      <c r="O836" s="200"/>
      <c r="P836" s="200"/>
      <c r="Q836" s="200"/>
    </row>
    <row r="837" spans="2:17">
      <c r="B837" s="200"/>
      <c r="C837" s="200"/>
      <c r="D837" s="200"/>
      <c r="E837" s="200"/>
      <c r="F837" s="200"/>
      <c r="G837" s="200"/>
      <c r="H837" s="200"/>
      <c r="I837" s="200"/>
      <c r="J837" s="200"/>
      <c r="K837" s="200"/>
      <c r="L837" s="200"/>
      <c r="M837" s="200"/>
      <c r="N837" s="200"/>
      <c r="O837" s="200"/>
      <c r="P837" s="200"/>
      <c r="Q837" s="200"/>
    </row>
    <row r="838" spans="2:17">
      <c r="B838" s="200"/>
      <c r="C838" s="200"/>
      <c r="D838" s="200"/>
      <c r="E838" s="200"/>
      <c r="F838" s="200"/>
      <c r="G838" s="200"/>
      <c r="H838" s="200"/>
      <c r="I838" s="200"/>
      <c r="J838" s="200"/>
      <c r="K838" s="200"/>
      <c r="L838" s="200"/>
      <c r="M838" s="200"/>
      <c r="N838" s="200"/>
      <c r="O838" s="200"/>
      <c r="P838" s="200"/>
      <c r="Q838" s="200"/>
    </row>
    <row r="839" spans="2:17">
      <c r="B839" s="200"/>
      <c r="C839" s="200"/>
      <c r="D839" s="200"/>
      <c r="E839" s="200"/>
      <c r="F839" s="200"/>
      <c r="G839" s="200"/>
      <c r="H839" s="200"/>
      <c r="I839" s="200"/>
      <c r="J839" s="200"/>
      <c r="K839" s="200"/>
      <c r="L839" s="200"/>
      <c r="M839" s="200"/>
      <c r="N839" s="200"/>
      <c r="O839" s="200"/>
      <c r="P839" s="200"/>
      <c r="Q839" s="200"/>
    </row>
    <row r="840" spans="2:17">
      <c r="B840" s="200"/>
      <c r="C840" s="200"/>
      <c r="D840" s="200"/>
      <c r="E840" s="200"/>
      <c r="F840" s="200"/>
      <c r="G840" s="200"/>
      <c r="H840" s="200"/>
      <c r="I840" s="200"/>
      <c r="J840" s="200"/>
      <c r="K840" s="200"/>
      <c r="L840" s="200"/>
      <c r="M840" s="200"/>
      <c r="N840" s="200"/>
      <c r="O840" s="200"/>
      <c r="P840" s="200"/>
      <c r="Q840" s="200"/>
    </row>
    <row r="841" spans="2:17">
      <c r="B841" s="200"/>
      <c r="C841" s="200"/>
      <c r="D841" s="200"/>
      <c r="E841" s="200"/>
      <c r="F841" s="200"/>
      <c r="G841" s="200"/>
      <c r="H841" s="200"/>
      <c r="I841" s="200"/>
      <c r="J841" s="200"/>
      <c r="K841" s="200"/>
      <c r="L841" s="200"/>
      <c r="M841" s="200"/>
      <c r="N841" s="200"/>
      <c r="O841" s="200"/>
      <c r="P841" s="200"/>
      <c r="Q841" s="200"/>
    </row>
    <row r="842" spans="2:17">
      <c r="B842" s="200"/>
      <c r="C842" s="200"/>
      <c r="D842" s="200"/>
      <c r="E842" s="200"/>
      <c r="F842" s="200"/>
      <c r="G842" s="200"/>
      <c r="H842" s="200"/>
      <c r="I842" s="200"/>
      <c r="J842" s="200"/>
      <c r="K842" s="200"/>
      <c r="L842" s="200"/>
      <c r="M842" s="200"/>
      <c r="N842" s="200"/>
      <c r="O842" s="200"/>
      <c r="P842" s="200"/>
      <c r="Q842" s="200"/>
    </row>
    <row r="843" spans="2:17">
      <c r="B843" s="200"/>
      <c r="C843" s="200"/>
      <c r="D843" s="200"/>
      <c r="E843" s="200"/>
      <c r="F843" s="200"/>
      <c r="G843" s="200"/>
      <c r="H843" s="200"/>
      <c r="I843" s="200"/>
      <c r="J843" s="200"/>
      <c r="K843" s="200"/>
      <c r="L843" s="200"/>
      <c r="M843" s="200"/>
      <c r="N843" s="200"/>
      <c r="O843" s="200"/>
      <c r="P843" s="200"/>
      <c r="Q843" s="200"/>
    </row>
    <row r="844" spans="2:17">
      <c r="B844" s="200"/>
      <c r="C844" s="200"/>
      <c r="D844" s="200"/>
      <c r="E844" s="200"/>
      <c r="F844" s="200"/>
      <c r="G844" s="200"/>
      <c r="H844" s="200"/>
      <c r="I844" s="200"/>
      <c r="J844" s="200"/>
      <c r="K844" s="200"/>
      <c r="L844" s="200"/>
      <c r="M844" s="200"/>
      <c r="N844" s="200"/>
      <c r="O844" s="200"/>
      <c r="P844" s="200"/>
      <c r="Q844" s="200"/>
    </row>
    <row r="845" spans="2:17">
      <c r="B845" s="200"/>
      <c r="C845" s="200"/>
      <c r="D845" s="200"/>
      <c r="E845" s="200"/>
      <c r="F845" s="200"/>
      <c r="G845" s="200"/>
      <c r="H845" s="200"/>
      <c r="I845" s="200"/>
      <c r="J845" s="200"/>
      <c r="K845" s="200"/>
      <c r="L845" s="200"/>
      <c r="M845" s="200"/>
      <c r="N845" s="200"/>
      <c r="O845" s="200"/>
      <c r="P845" s="200"/>
      <c r="Q845" s="200"/>
    </row>
    <row r="846" spans="2:17">
      <c r="B846" s="200"/>
      <c r="C846" s="200"/>
      <c r="D846" s="200"/>
      <c r="E846" s="200"/>
      <c r="F846" s="200"/>
      <c r="G846" s="200"/>
      <c r="H846" s="200"/>
      <c r="I846" s="200"/>
      <c r="J846" s="200"/>
      <c r="K846" s="200"/>
      <c r="L846" s="200"/>
      <c r="M846" s="200"/>
      <c r="N846" s="200"/>
      <c r="O846" s="200"/>
      <c r="P846" s="200"/>
      <c r="Q846" s="200"/>
    </row>
    <row r="847" spans="2:17">
      <c r="B847" s="200"/>
      <c r="C847" s="200"/>
      <c r="D847" s="200"/>
      <c r="E847" s="200"/>
      <c r="F847" s="200"/>
      <c r="G847" s="200"/>
      <c r="H847" s="200"/>
      <c r="I847" s="200"/>
      <c r="J847" s="200"/>
      <c r="K847" s="200"/>
      <c r="L847" s="200"/>
      <c r="M847" s="200"/>
      <c r="N847" s="200"/>
      <c r="O847" s="200"/>
      <c r="P847" s="200"/>
      <c r="Q847" s="200"/>
    </row>
    <row r="848" spans="2:17">
      <c r="B848" s="200"/>
      <c r="C848" s="200"/>
      <c r="D848" s="200"/>
      <c r="E848" s="200"/>
      <c r="F848" s="200"/>
      <c r="G848" s="200"/>
      <c r="H848" s="200"/>
      <c r="I848" s="200"/>
      <c r="J848" s="200"/>
      <c r="K848" s="200"/>
      <c r="L848" s="200"/>
      <c r="M848" s="200"/>
      <c r="N848" s="200"/>
      <c r="O848" s="200"/>
      <c r="P848" s="200"/>
      <c r="Q848" s="200"/>
    </row>
    <row r="849" spans="2:17">
      <c r="B849" s="200"/>
      <c r="C849" s="200"/>
      <c r="D849" s="200"/>
      <c r="E849" s="200"/>
      <c r="F849" s="200"/>
      <c r="G849" s="200"/>
      <c r="H849" s="200"/>
      <c r="I849" s="200"/>
      <c r="J849" s="200"/>
      <c r="K849" s="200"/>
      <c r="L849" s="200"/>
      <c r="M849" s="200"/>
      <c r="N849" s="200"/>
      <c r="O849" s="200"/>
      <c r="P849" s="200"/>
      <c r="Q849" s="200"/>
    </row>
    <row r="850" spans="2:17">
      <c r="B850" s="200"/>
      <c r="C850" s="200"/>
      <c r="D850" s="200"/>
      <c r="E850" s="200"/>
      <c r="F850" s="200"/>
      <c r="G850" s="200"/>
      <c r="H850" s="200"/>
      <c r="I850" s="200"/>
      <c r="J850" s="200"/>
      <c r="K850" s="200"/>
      <c r="L850" s="200"/>
      <c r="M850" s="200"/>
      <c r="N850" s="200"/>
      <c r="O850" s="200"/>
      <c r="P850" s="200"/>
      <c r="Q850" s="200"/>
    </row>
    <row r="851" spans="2:17">
      <c r="B851" s="200"/>
      <c r="C851" s="200"/>
      <c r="D851" s="200"/>
      <c r="E851" s="200"/>
      <c r="F851" s="200"/>
      <c r="G851" s="200"/>
      <c r="H851" s="200"/>
      <c r="I851" s="200"/>
      <c r="J851" s="200"/>
      <c r="K851" s="200"/>
      <c r="L851" s="200"/>
      <c r="M851" s="200"/>
      <c r="N851" s="200"/>
      <c r="O851" s="200"/>
      <c r="P851" s="200"/>
      <c r="Q851" s="200"/>
    </row>
    <row r="852" spans="2:17">
      <c r="B852" s="200"/>
      <c r="C852" s="200"/>
      <c r="D852" s="200"/>
      <c r="E852" s="200"/>
      <c r="F852" s="200"/>
      <c r="G852" s="200"/>
      <c r="H852" s="200"/>
      <c r="I852" s="200"/>
      <c r="J852" s="200"/>
      <c r="K852" s="200"/>
      <c r="L852" s="200"/>
      <c r="M852" s="200"/>
      <c r="N852" s="200"/>
      <c r="O852" s="200"/>
      <c r="P852" s="200"/>
      <c r="Q852" s="200"/>
    </row>
    <row r="853" spans="2:17">
      <c r="B853" s="200"/>
      <c r="C853" s="200"/>
      <c r="D853" s="200"/>
      <c r="E853" s="200"/>
      <c r="F853" s="200"/>
      <c r="G853" s="200"/>
      <c r="H853" s="200"/>
      <c r="I853" s="200"/>
      <c r="J853" s="200"/>
      <c r="K853" s="200"/>
      <c r="L853" s="200"/>
      <c r="M853" s="200"/>
      <c r="N853" s="200"/>
      <c r="O853" s="200"/>
      <c r="P853" s="200"/>
      <c r="Q853" s="200"/>
    </row>
    <row r="854" spans="2:17">
      <c r="B854" s="200"/>
      <c r="C854" s="200"/>
      <c r="D854" s="200"/>
      <c r="E854" s="200"/>
      <c r="F854" s="200"/>
      <c r="G854" s="200"/>
      <c r="H854" s="200"/>
      <c r="I854" s="200"/>
      <c r="J854" s="200"/>
      <c r="K854" s="200"/>
      <c r="L854" s="200"/>
      <c r="M854" s="200"/>
      <c r="N854" s="200"/>
      <c r="O854" s="200"/>
      <c r="P854" s="200"/>
      <c r="Q854" s="200"/>
    </row>
    <row r="855" spans="2:17">
      <c r="B855" s="200"/>
      <c r="C855" s="200"/>
      <c r="D855" s="200"/>
      <c r="E855" s="200"/>
      <c r="F855" s="200"/>
      <c r="G855" s="200"/>
      <c r="H855" s="200"/>
      <c r="I855" s="200"/>
      <c r="J855" s="200"/>
      <c r="K855" s="200"/>
      <c r="L855" s="200"/>
      <c r="M855" s="200"/>
      <c r="N855" s="200"/>
      <c r="O855" s="200"/>
      <c r="P855" s="200"/>
      <c r="Q855" s="200"/>
    </row>
    <row r="856" spans="2:17">
      <c r="B856" s="200"/>
      <c r="C856" s="200"/>
      <c r="D856" s="200"/>
      <c r="E856" s="200"/>
      <c r="F856" s="200"/>
      <c r="G856" s="200"/>
      <c r="H856" s="200"/>
      <c r="I856" s="200"/>
      <c r="J856" s="200"/>
      <c r="K856" s="200"/>
      <c r="L856" s="200"/>
      <c r="M856" s="200"/>
      <c r="N856" s="200"/>
      <c r="O856" s="200"/>
      <c r="P856" s="200"/>
      <c r="Q856" s="200"/>
    </row>
    <row r="857" spans="2:17">
      <c r="B857" s="200"/>
      <c r="C857" s="200"/>
      <c r="D857" s="200"/>
      <c r="E857" s="200"/>
      <c r="F857" s="200"/>
      <c r="G857" s="200"/>
      <c r="H857" s="200"/>
      <c r="I857" s="200"/>
      <c r="J857" s="200"/>
      <c r="K857" s="200"/>
      <c r="L857" s="200"/>
      <c r="M857" s="200"/>
      <c r="N857" s="200"/>
      <c r="O857" s="200"/>
      <c r="P857" s="200"/>
      <c r="Q857" s="200"/>
    </row>
    <row r="858" spans="2:17">
      <c r="B858" s="200"/>
      <c r="C858" s="200"/>
      <c r="D858" s="200"/>
      <c r="E858" s="200"/>
      <c r="F858" s="200"/>
      <c r="G858" s="200"/>
      <c r="H858" s="200"/>
      <c r="I858" s="200"/>
      <c r="J858" s="200"/>
      <c r="K858" s="200"/>
      <c r="L858" s="200"/>
      <c r="M858" s="200"/>
      <c r="N858" s="200"/>
      <c r="O858" s="200"/>
      <c r="P858" s="200"/>
      <c r="Q858" s="200"/>
    </row>
    <row r="859" spans="2:17">
      <c r="B859" s="200"/>
      <c r="C859" s="200"/>
      <c r="D859" s="200"/>
      <c r="E859" s="200"/>
      <c r="F859" s="200"/>
      <c r="G859" s="200"/>
      <c r="H859" s="200"/>
      <c r="I859" s="200"/>
      <c r="J859" s="200"/>
      <c r="K859" s="200"/>
      <c r="L859" s="200"/>
      <c r="M859" s="200"/>
      <c r="N859" s="200"/>
      <c r="O859" s="200"/>
      <c r="P859" s="200"/>
      <c r="Q859" s="200"/>
    </row>
    <row r="860" spans="2:17">
      <c r="B860" s="200"/>
      <c r="C860" s="200"/>
      <c r="D860" s="200"/>
      <c r="E860" s="200"/>
      <c r="F860" s="200"/>
      <c r="G860" s="200"/>
      <c r="H860" s="200"/>
      <c r="I860" s="200"/>
      <c r="J860" s="200"/>
      <c r="K860" s="200"/>
      <c r="L860" s="200"/>
      <c r="M860" s="200"/>
      <c r="N860" s="200"/>
      <c r="O860" s="200"/>
      <c r="P860" s="200"/>
      <c r="Q860" s="200"/>
    </row>
    <row r="861" spans="2:17">
      <c r="B861" s="200"/>
      <c r="C861" s="200"/>
      <c r="D861" s="200"/>
      <c r="E861" s="200"/>
      <c r="F861" s="200"/>
      <c r="G861" s="200"/>
      <c r="H861" s="200"/>
      <c r="I861" s="200"/>
      <c r="J861" s="200"/>
      <c r="K861" s="200"/>
      <c r="L861" s="200"/>
      <c r="M861" s="200"/>
      <c r="N861" s="200"/>
      <c r="O861" s="200"/>
      <c r="P861" s="200"/>
      <c r="Q861" s="200"/>
    </row>
    <row r="862" spans="2:17">
      <c r="B862" s="200"/>
      <c r="C862" s="200"/>
      <c r="D862" s="200"/>
      <c r="E862" s="200"/>
      <c r="F862" s="200"/>
      <c r="G862" s="200"/>
      <c r="H862" s="200"/>
      <c r="I862" s="200"/>
      <c r="J862" s="200"/>
      <c r="K862" s="200"/>
      <c r="L862" s="200"/>
      <c r="M862" s="200"/>
      <c r="N862" s="200"/>
      <c r="O862" s="200"/>
      <c r="P862" s="200"/>
      <c r="Q862" s="200"/>
    </row>
    <row r="863" spans="2:17">
      <c r="B863" s="200"/>
      <c r="C863" s="200"/>
      <c r="D863" s="200"/>
      <c r="E863" s="200"/>
      <c r="F863" s="200"/>
      <c r="G863" s="200"/>
      <c r="H863" s="200"/>
      <c r="I863" s="200"/>
      <c r="J863" s="200"/>
      <c r="K863" s="200"/>
      <c r="L863" s="200"/>
      <c r="M863" s="200"/>
      <c r="N863" s="200"/>
      <c r="O863" s="200"/>
      <c r="P863" s="200"/>
      <c r="Q863" s="200"/>
    </row>
    <row r="864" spans="2:17">
      <c r="B864" s="200"/>
      <c r="C864" s="200"/>
      <c r="D864" s="200"/>
      <c r="E864" s="200"/>
      <c r="F864" s="200"/>
      <c r="G864" s="200"/>
      <c r="H864" s="200"/>
      <c r="I864" s="200"/>
      <c r="J864" s="200"/>
      <c r="K864" s="200"/>
      <c r="L864" s="200"/>
      <c r="M864" s="200"/>
      <c r="N864" s="200"/>
      <c r="O864" s="200"/>
      <c r="P864" s="200"/>
      <c r="Q864" s="200"/>
    </row>
    <row r="865" spans="2:17">
      <c r="B865" s="200"/>
      <c r="C865" s="200"/>
      <c r="D865" s="200"/>
      <c r="E865" s="200"/>
      <c r="F865" s="200"/>
      <c r="G865" s="200"/>
      <c r="H865" s="200"/>
      <c r="I865" s="200"/>
      <c r="J865" s="200"/>
      <c r="K865" s="200"/>
      <c r="L865" s="200"/>
      <c r="M865" s="200"/>
      <c r="N865" s="200"/>
      <c r="O865" s="200"/>
      <c r="P865" s="200"/>
      <c r="Q865" s="200"/>
    </row>
    <row r="866" spans="2:17">
      <c r="B866" s="200"/>
      <c r="C866" s="200"/>
      <c r="D866" s="200"/>
      <c r="E866" s="200"/>
      <c r="F866" s="200"/>
      <c r="G866" s="200"/>
      <c r="H866" s="200"/>
      <c r="I866" s="200"/>
      <c r="J866" s="200"/>
      <c r="K866" s="200"/>
      <c r="L866" s="200"/>
      <c r="M866" s="200"/>
      <c r="N866" s="200"/>
      <c r="O866" s="200"/>
      <c r="P866" s="200"/>
      <c r="Q866" s="200"/>
    </row>
    <row r="867" spans="2:17">
      <c r="B867" s="200"/>
      <c r="C867" s="200"/>
      <c r="D867" s="200"/>
      <c r="E867" s="200"/>
      <c r="F867" s="200"/>
      <c r="G867" s="200"/>
      <c r="H867" s="200"/>
      <c r="I867" s="200"/>
      <c r="J867" s="200"/>
      <c r="K867" s="200"/>
      <c r="L867" s="200"/>
      <c r="M867" s="200"/>
      <c r="N867" s="200"/>
      <c r="O867" s="200"/>
      <c r="P867" s="200"/>
      <c r="Q867" s="200"/>
    </row>
    <row r="868" spans="2:17">
      <c r="B868" s="200"/>
      <c r="C868" s="200"/>
      <c r="D868" s="200"/>
      <c r="E868" s="200"/>
      <c r="F868" s="200"/>
      <c r="G868" s="200"/>
      <c r="H868" s="200"/>
      <c r="I868" s="200"/>
      <c r="J868" s="200"/>
      <c r="K868" s="200"/>
      <c r="L868" s="200"/>
      <c r="M868" s="200"/>
      <c r="N868" s="200"/>
      <c r="O868" s="200"/>
      <c r="P868" s="200"/>
      <c r="Q868" s="200"/>
    </row>
    <row r="869" spans="2:17">
      <c r="B869" s="200"/>
      <c r="C869" s="200"/>
      <c r="D869" s="200"/>
      <c r="E869" s="200"/>
      <c r="F869" s="200"/>
      <c r="G869" s="200"/>
      <c r="H869" s="200"/>
      <c r="I869" s="200"/>
      <c r="J869" s="200"/>
      <c r="K869" s="200"/>
      <c r="L869" s="200"/>
      <c r="M869" s="200"/>
      <c r="N869" s="200"/>
      <c r="O869" s="200"/>
      <c r="P869" s="200"/>
      <c r="Q869" s="200"/>
    </row>
    <row r="870" spans="2:17">
      <c r="B870" s="200"/>
      <c r="C870" s="200"/>
      <c r="D870" s="200"/>
      <c r="E870" s="200"/>
      <c r="F870" s="200"/>
      <c r="G870" s="200"/>
      <c r="H870" s="200"/>
      <c r="I870" s="200"/>
      <c r="J870" s="200"/>
      <c r="K870" s="200"/>
      <c r="L870" s="200"/>
      <c r="M870" s="200"/>
      <c r="N870" s="200"/>
      <c r="O870" s="200"/>
      <c r="P870" s="200"/>
      <c r="Q870" s="200"/>
    </row>
    <row r="871" spans="2:17">
      <c r="B871" s="200"/>
      <c r="C871" s="200"/>
      <c r="D871" s="200"/>
      <c r="E871" s="200"/>
      <c r="F871" s="200"/>
      <c r="G871" s="200"/>
      <c r="H871" s="200"/>
      <c r="I871" s="200"/>
      <c r="J871" s="200"/>
      <c r="K871" s="200"/>
      <c r="L871" s="200"/>
      <c r="M871" s="200"/>
      <c r="N871" s="200"/>
      <c r="O871" s="200"/>
      <c r="P871" s="200"/>
      <c r="Q871" s="200"/>
    </row>
    <row r="872" spans="2:17">
      <c r="B872" s="200"/>
      <c r="C872" s="200"/>
      <c r="D872" s="200"/>
      <c r="E872" s="200"/>
      <c r="F872" s="200"/>
      <c r="G872" s="200"/>
      <c r="H872" s="200"/>
      <c r="I872" s="200"/>
      <c r="J872" s="200"/>
      <c r="K872" s="200"/>
      <c r="L872" s="200"/>
      <c r="M872" s="200"/>
      <c r="N872" s="200"/>
      <c r="O872" s="200"/>
      <c r="P872" s="200"/>
      <c r="Q872" s="200"/>
    </row>
    <row r="873" spans="2:17">
      <c r="B873" s="200"/>
      <c r="C873" s="200"/>
      <c r="D873" s="200"/>
      <c r="E873" s="200"/>
      <c r="F873" s="200"/>
      <c r="G873" s="200"/>
      <c r="H873" s="200"/>
      <c r="I873" s="200"/>
      <c r="J873" s="200"/>
      <c r="K873" s="200"/>
      <c r="L873" s="200"/>
      <c r="M873" s="200"/>
      <c r="N873" s="200"/>
      <c r="O873" s="200"/>
      <c r="P873" s="200"/>
      <c r="Q873" s="200"/>
    </row>
    <row r="874" spans="2:17">
      <c r="B874" s="200"/>
      <c r="C874" s="200"/>
      <c r="D874" s="200"/>
      <c r="E874" s="200"/>
      <c r="F874" s="200"/>
      <c r="G874" s="200"/>
      <c r="H874" s="200"/>
      <c r="I874" s="200"/>
      <c r="J874" s="200"/>
      <c r="K874" s="200"/>
      <c r="L874" s="200"/>
      <c r="M874" s="200"/>
      <c r="N874" s="200"/>
      <c r="O874" s="200"/>
      <c r="P874" s="200"/>
      <c r="Q874" s="200"/>
    </row>
    <row r="875" spans="2:17">
      <c r="B875" s="200"/>
      <c r="C875" s="200"/>
      <c r="D875" s="200"/>
      <c r="E875" s="200"/>
      <c r="F875" s="200"/>
      <c r="G875" s="200"/>
      <c r="H875" s="200"/>
      <c r="I875" s="200"/>
      <c r="J875" s="200"/>
      <c r="K875" s="200"/>
      <c r="L875" s="200"/>
      <c r="M875" s="200"/>
      <c r="N875" s="200"/>
      <c r="O875" s="200"/>
      <c r="P875" s="200"/>
      <c r="Q875" s="200"/>
    </row>
    <row r="876" spans="2:17">
      <c r="B876" s="200"/>
      <c r="C876" s="200"/>
      <c r="D876" s="200"/>
      <c r="E876" s="200"/>
      <c r="F876" s="200"/>
      <c r="G876" s="200"/>
      <c r="H876" s="200"/>
      <c r="I876" s="200"/>
      <c r="J876" s="200"/>
      <c r="K876" s="200"/>
      <c r="L876" s="200"/>
      <c r="M876" s="200"/>
      <c r="N876" s="200"/>
      <c r="O876" s="200"/>
      <c r="P876" s="200"/>
      <c r="Q876" s="200"/>
    </row>
    <row r="877" spans="2:17">
      <c r="B877" s="200"/>
      <c r="C877" s="200"/>
      <c r="D877" s="200"/>
      <c r="E877" s="200"/>
      <c r="F877" s="200"/>
      <c r="G877" s="200"/>
      <c r="H877" s="200"/>
      <c r="I877" s="200"/>
      <c r="J877" s="200"/>
      <c r="K877" s="200"/>
      <c r="L877" s="200"/>
      <c r="M877" s="200"/>
      <c r="N877" s="200"/>
      <c r="O877" s="200"/>
      <c r="P877" s="200"/>
      <c r="Q877" s="200"/>
    </row>
    <row r="878" spans="2:17">
      <c r="B878" s="200"/>
      <c r="C878" s="200"/>
      <c r="D878" s="200"/>
      <c r="E878" s="200"/>
      <c r="F878" s="200"/>
      <c r="G878" s="200"/>
      <c r="H878" s="200"/>
      <c r="I878" s="200"/>
      <c r="J878" s="200"/>
      <c r="K878" s="200"/>
      <c r="L878" s="200"/>
      <c r="M878" s="200"/>
      <c r="N878" s="200"/>
      <c r="O878" s="200"/>
      <c r="P878" s="200"/>
      <c r="Q878" s="200"/>
    </row>
    <row r="879" spans="2:17">
      <c r="B879" s="200"/>
      <c r="C879" s="200"/>
      <c r="D879" s="200"/>
      <c r="E879" s="200"/>
      <c r="F879" s="200"/>
      <c r="G879" s="200"/>
      <c r="H879" s="200"/>
      <c r="I879" s="200"/>
      <c r="J879" s="200"/>
      <c r="K879" s="200"/>
      <c r="L879" s="200"/>
      <c r="M879" s="200"/>
      <c r="N879" s="200"/>
      <c r="O879" s="200"/>
      <c r="P879" s="200"/>
      <c r="Q879" s="200"/>
    </row>
    <row r="880" spans="2:17">
      <c r="B880" s="200"/>
      <c r="C880" s="200"/>
      <c r="D880" s="200"/>
      <c r="E880" s="200"/>
      <c r="F880" s="200"/>
      <c r="G880" s="200"/>
      <c r="H880" s="200"/>
      <c r="I880" s="200"/>
      <c r="J880" s="200"/>
      <c r="K880" s="200"/>
      <c r="L880" s="200"/>
      <c r="M880" s="200"/>
      <c r="N880" s="200"/>
      <c r="O880" s="200"/>
      <c r="P880" s="200"/>
      <c r="Q880" s="200"/>
    </row>
    <row r="881" spans="2:17">
      <c r="B881" s="200"/>
      <c r="C881" s="200"/>
      <c r="D881" s="200"/>
      <c r="E881" s="200"/>
      <c r="F881" s="200"/>
      <c r="G881" s="200"/>
      <c r="H881" s="200"/>
      <c r="I881" s="200"/>
      <c r="J881" s="200"/>
      <c r="K881" s="200"/>
      <c r="L881" s="200"/>
      <c r="M881" s="200"/>
      <c r="N881" s="200"/>
      <c r="O881" s="200"/>
      <c r="P881" s="200"/>
      <c r="Q881" s="200"/>
    </row>
    <row r="882" spans="2:17">
      <c r="B882" s="200"/>
      <c r="C882" s="200"/>
      <c r="D882" s="200"/>
      <c r="E882" s="200"/>
      <c r="F882" s="200"/>
      <c r="G882" s="200"/>
      <c r="H882" s="200"/>
      <c r="I882" s="200"/>
      <c r="J882" s="200"/>
      <c r="K882" s="200"/>
      <c r="L882" s="200"/>
      <c r="M882" s="200"/>
      <c r="N882" s="200"/>
      <c r="O882" s="200"/>
      <c r="P882" s="200"/>
      <c r="Q882" s="200"/>
    </row>
    <row r="883" spans="2:17">
      <c r="B883" s="200"/>
      <c r="C883" s="200"/>
      <c r="D883" s="200"/>
      <c r="E883" s="200"/>
      <c r="F883" s="200"/>
      <c r="G883" s="200"/>
      <c r="H883" s="200"/>
      <c r="I883" s="200"/>
      <c r="J883" s="200"/>
      <c r="K883" s="200"/>
      <c r="L883" s="200"/>
      <c r="M883" s="200"/>
      <c r="N883" s="200"/>
      <c r="O883" s="200"/>
      <c r="P883" s="200"/>
      <c r="Q883" s="200"/>
    </row>
    <row r="884" spans="2:17">
      <c r="B884" s="200"/>
      <c r="C884" s="200"/>
      <c r="D884" s="200"/>
      <c r="E884" s="200"/>
      <c r="F884" s="200"/>
      <c r="G884" s="200"/>
      <c r="H884" s="200"/>
      <c r="I884" s="200"/>
      <c r="J884" s="200"/>
      <c r="K884" s="200"/>
      <c r="L884" s="200"/>
      <c r="M884" s="200"/>
      <c r="N884" s="200"/>
      <c r="O884" s="200"/>
      <c r="P884" s="200"/>
      <c r="Q884" s="200"/>
    </row>
    <row r="885" spans="2:17">
      <c r="B885" s="200"/>
      <c r="C885" s="200"/>
      <c r="D885" s="200"/>
      <c r="E885" s="200"/>
      <c r="F885" s="200"/>
      <c r="G885" s="200"/>
      <c r="H885" s="200"/>
      <c r="I885" s="200"/>
      <c r="J885" s="200"/>
      <c r="K885" s="200"/>
      <c r="L885" s="200"/>
      <c r="M885" s="200"/>
      <c r="N885" s="200"/>
      <c r="O885" s="200"/>
      <c r="P885" s="200"/>
      <c r="Q885" s="200"/>
    </row>
    <row r="886" spans="2:17">
      <c r="B886" s="200"/>
      <c r="C886" s="200"/>
      <c r="D886" s="200"/>
      <c r="E886" s="200"/>
      <c r="F886" s="200"/>
      <c r="G886" s="200"/>
      <c r="H886" s="200"/>
      <c r="I886" s="200"/>
      <c r="J886" s="200"/>
      <c r="K886" s="200"/>
      <c r="L886" s="200"/>
      <c r="M886" s="200"/>
      <c r="N886" s="200"/>
      <c r="O886" s="200"/>
      <c r="P886" s="200"/>
      <c r="Q886" s="200"/>
    </row>
    <row r="887" spans="2:17">
      <c r="B887" s="200"/>
      <c r="C887" s="200"/>
      <c r="D887" s="200"/>
      <c r="E887" s="200"/>
      <c r="F887" s="200"/>
      <c r="G887" s="200"/>
      <c r="H887" s="200"/>
      <c r="I887" s="200"/>
      <c r="J887" s="200"/>
      <c r="K887" s="200"/>
      <c r="L887" s="200"/>
      <c r="M887" s="200"/>
      <c r="N887" s="200"/>
      <c r="O887" s="200"/>
      <c r="P887" s="200"/>
      <c r="Q887" s="200"/>
    </row>
    <row r="888" spans="2:17">
      <c r="B888" s="200"/>
      <c r="C888" s="200"/>
      <c r="D888" s="200"/>
      <c r="E888" s="200"/>
      <c r="F888" s="200"/>
      <c r="G888" s="200"/>
      <c r="H888" s="200"/>
      <c r="I888" s="200"/>
      <c r="J888" s="200"/>
      <c r="K888" s="200"/>
      <c r="L888" s="200"/>
      <c r="M888" s="200"/>
      <c r="N888" s="200"/>
      <c r="O888" s="200"/>
      <c r="P888" s="200"/>
      <c r="Q888" s="200"/>
    </row>
    <row r="889" spans="2:17">
      <c r="B889" s="200"/>
      <c r="C889" s="200"/>
      <c r="D889" s="200"/>
      <c r="E889" s="200"/>
      <c r="F889" s="200"/>
      <c r="G889" s="200"/>
      <c r="H889" s="200"/>
      <c r="I889" s="200"/>
      <c r="J889" s="200"/>
      <c r="K889" s="200"/>
      <c r="L889" s="200"/>
      <c r="M889" s="200"/>
      <c r="N889" s="200"/>
      <c r="O889" s="200"/>
      <c r="P889" s="200"/>
      <c r="Q889" s="200"/>
    </row>
    <row r="890" spans="2:17">
      <c r="B890" s="200"/>
      <c r="C890" s="200"/>
      <c r="D890" s="200"/>
      <c r="E890" s="200"/>
      <c r="F890" s="200"/>
      <c r="G890" s="200"/>
      <c r="H890" s="200"/>
      <c r="I890" s="200"/>
      <c r="J890" s="200"/>
      <c r="K890" s="200"/>
      <c r="L890" s="200"/>
      <c r="M890" s="200"/>
      <c r="N890" s="200"/>
      <c r="O890" s="200"/>
      <c r="P890" s="200"/>
      <c r="Q890" s="200"/>
    </row>
    <row r="891" spans="2:17">
      <c r="B891" s="200"/>
      <c r="C891" s="200"/>
      <c r="D891" s="200"/>
      <c r="E891" s="200"/>
      <c r="F891" s="200"/>
      <c r="G891" s="200"/>
      <c r="H891" s="200"/>
      <c r="I891" s="200"/>
      <c r="J891" s="200"/>
      <c r="K891" s="200"/>
      <c r="L891" s="200"/>
      <c r="M891" s="200"/>
      <c r="N891" s="200"/>
      <c r="O891" s="200"/>
      <c r="P891" s="200"/>
      <c r="Q891" s="200"/>
    </row>
    <row r="892" spans="2:17">
      <c r="B892" s="200"/>
      <c r="C892" s="200"/>
      <c r="D892" s="200"/>
      <c r="E892" s="200"/>
      <c r="F892" s="200"/>
      <c r="G892" s="200"/>
      <c r="H892" s="200"/>
      <c r="I892" s="200"/>
      <c r="J892" s="200"/>
      <c r="K892" s="200"/>
      <c r="L892" s="200"/>
      <c r="M892" s="200"/>
      <c r="N892" s="200"/>
      <c r="O892" s="200"/>
      <c r="P892" s="200"/>
      <c r="Q892" s="200"/>
    </row>
    <row r="893" spans="2:17">
      <c r="B893" s="200"/>
      <c r="C893" s="200"/>
      <c r="D893" s="200"/>
      <c r="E893" s="200"/>
      <c r="F893" s="200"/>
      <c r="G893" s="200"/>
      <c r="H893" s="200"/>
      <c r="I893" s="200"/>
      <c r="J893" s="200"/>
      <c r="K893" s="200"/>
      <c r="L893" s="200"/>
      <c r="M893" s="200"/>
      <c r="N893" s="200"/>
      <c r="O893" s="200"/>
      <c r="P893" s="200"/>
      <c r="Q893" s="200"/>
    </row>
    <row r="894" spans="2:17">
      <c r="B894" s="200"/>
      <c r="C894" s="200"/>
      <c r="D894" s="200"/>
      <c r="E894" s="200"/>
      <c r="F894" s="200"/>
      <c r="G894" s="200"/>
      <c r="H894" s="200"/>
      <c r="I894" s="200"/>
      <c r="J894" s="200"/>
      <c r="K894" s="200"/>
      <c r="L894" s="200"/>
      <c r="M894" s="200"/>
      <c r="N894" s="200"/>
      <c r="O894" s="200"/>
      <c r="P894" s="200"/>
      <c r="Q894" s="200"/>
    </row>
    <row r="895" spans="2:17">
      <c r="B895" s="200"/>
      <c r="C895" s="200"/>
      <c r="D895" s="200"/>
      <c r="E895" s="200"/>
      <c r="F895" s="200"/>
      <c r="G895" s="200"/>
      <c r="H895" s="200"/>
      <c r="I895" s="200"/>
      <c r="J895" s="200"/>
      <c r="K895" s="200"/>
      <c r="L895" s="200"/>
      <c r="M895" s="200"/>
      <c r="N895" s="200"/>
      <c r="O895" s="200"/>
      <c r="P895" s="200"/>
      <c r="Q895" s="200"/>
    </row>
    <row r="896" spans="2:17">
      <c r="B896" s="200"/>
      <c r="C896" s="200"/>
      <c r="D896" s="200"/>
      <c r="E896" s="200"/>
      <c r="F896" s="200"/>
      <c r="G896" s="200"/>
      <c r="H896" s="200"/>
      <c r="I896" s="200"/>
      <c r="J896" s="200"/>
      <c r="K896" s="200"/>
      <c r="L896" s="200"/>
      <c r="M896" s="200"/>
      <c r="N896" s="200"/>
      <c r="O896" s="200"/>
      <c r="P896" s="200"/>
      <c r="Q896" s="200"/>
    </row>
    <row r="897" spans="2:17">
      <c r="B897" s="200"/>
      <c r="C897" s="200"/>
      <c r="D897" s="200"/>
      <c r="E897" s="200"/>
      <c r="F897" s="200"/>
      <c r="G897" s="200"/>
      <c r="H897" s="200"/>
      <c r="I897" s="200"/>
      <c r="J897" s="200"/>
      <c r="K897" s="200"/>
      <c r="L897" s="200"/>
      <c r="M897" s="200"/>
      <c r="N897" s="200"/>
      <c r="O897" s="200"/>
      <c r="P897" s="200"/>
      <c r="Q897" s="200"/>
    </row>
    <row r="898" spans="2:17">
      <c r="B898" s="200"/>
      <c r="C898" s="200"/>
      <c r="D898" s="200"/>
      <c r="E898" s="200"/>
      <c r="F898" s="200"/>
      <c r="G898" s="200"/>
      <c r="H898" s="200"/>
      <c r="I898" s="200"/>
      <c r="J898" s="200"/>
      <c r="K898" s="200"/>
      <c r="L898" s="200"/>
      <c r="M898" s="200"/>
      <c r="N898" s="200"/>
      <c r="O898" s="200"/>
      <c r="P898" s="200"/>
      <c r="Q898" s="200"/>
    </row>
    <row r="899" spans="2:17">
      <c r="B899" s="200"/>
      <c r="C899" s="200"/>
      <c r="D899" s="200"/>
      <c r="E899" s="200"/>
      <c r="F899" s="200"/>
      <c r="G899" s="200"/>
      <c r="H899" s="200"/>
      <c r="I899" s="200"/>
      <c r="J899" s="200"/>
      <c r="K899" s="200"/>
      <c r="L899" s="200"/>
      <c r="M899" s="200"/>
      <c r="N899" s="200"/>
      <c r="O899" s="200"/>
      <c r="P899" s="200"/>
      <c r="Q899" s="200"/>
    </row>
    <row r="900" spans="2:17">
      <c r="B900" s="200"/>
      <c r="C900" s="200"/>
      <c r="D900" s="200"/>
      <c r="E900" s="200"/>
      <c r="F900" s="200"/>
      <c r="G900" s="200"/>
      <c r="H900" s="200"/>
      <c r="I900" s="200"/>
      <c r="J900" s="200"/>
      <c r="K900" s="200"/>
      <c r="L900" s="200"/>
      <c r="M900" s="200"/>
      <c r="N900" s="200"/>
      <c r="O900" s="200"/>
      <c r="P900" s="200"/>
      <c r="Q900" s="200"/>
    </row>
    <row r="901" spans="2:17">
      <c r="B901" s="200"/>
      <c r="C901" s="200"/>
      <c r="D901" s="200"/>
      <c r="E901" s="200"/>
      <c r="F901" s="200"/>
      <c r="G901" s="200"/>
      <c r="H901" s="200"/>
      <c r="I901" s="200"/>
      <c r="J901" s="200"/>
      <c r="K901" s="200"/>
      <c r="L901" s="200"/>
      <c r="M901" s="200"/>
      <c r="N901" s="200"/>
      <c r="O901" s="200"/>
      <c r="P901" s="200"/>
      <c r="Q901" s="200"/>
    </row>
    <row r="902" spans="2:17">
      <c r="B902" s="200"/>
      <c r="C902" s="200"/>
      <c r="D902" s="200"/>
      <c r="E902" s="200"/>
      <c r="F902" s="200"/>
      <c r="G902" s="200"/>
      <c r="H902" s="200"/>
      <c r="I902" s="200"/>
      <c r="J902" s="200"/>
      <c r="K902" s="200"/>
      <c r="L902" s="200"/>
      <c r="M902" s="200"/>
      <c r="N902" s="200"/>
      <c r="O902" s="200"/>
      <c r="P902" s="200"/>
      <c r="Q902" s="200"/>
    </row>
    <row r="903" spans="2:17">
      <c r="B903" s="200"/>
      <c r="C903" s="200"/>
      <c r="D903" s="200"/>
      <c r="E903" s="200"/>
      <c r="F903" s="200"/>
      <c r="G903" s="200"/>
      <c r="H903" s="200"/>
      <c r="I903" s="200"/>
      <c r="J903" s="200"/>
      <c r="K903" s="200"/>
      <c r="L903" s="200"/>
      <c r="M903" s="200"/>
      <c r="N903" s="200"/>
      <c r="O903" s="200"/>
      <c r="P903" s="200"/>
      <c r="Q903" s="200"/>
    </row>
    <row r="904" spans="2:17">
      <c r="B904" s="200"/>
      <c r="C904" s="200"/>
      <c r="D904" s="200"/>
      <c r="E904" s="200"/>
      <c r="F904" s="200"/>
      <c r="G904" s="200"/>
      <c r="H904" s="200"/>
      <c r="I904" s="200"/>
      <c r="J904" s="200"/>
      <c r="K904" s="200"/>
      <c r="L904" s="200"/>
      <c r="M904" s="200"/>
      <c r="N904" s="200"/>
      <c r="O904" s="200"/>
      <c r="P904" s="200"/>
      <c r="Q904" s="200"/>
    </row>
    <row r="905" spans="2:17">
      <c r="B905" s="200"/>
      <c r="C905" s="200"/>
      <c r="D905" s="200"/>
      <c r="E905" s="200"/>
      <c r="F905" s="200"/>
      <c r="G905" s="200"/>
      <c r="H905" s="200"/>
      <c r="I905" s="200"/>
      <c r="J905" s="200"/>
      <c r="K905" s="200"/>
      <c r="L905" s="200"/>
      <c r="M905" s="200"/>
      <c r="N905" s="200"/>
      <c r="O905" s="200"/>
      <c r="P905" s="200"/>
      <c r="Q905" s="200"/>
    </row>
    <row r="906" spans="2:17">
      <c r="B906" s="200"/>
      <c r="C906" s="200"/>
      <c r="D906" s="200"/>
      <c r="E906" s="200"/>
      <c r="F906" s="200"/>
      <c r="G906" s="200"/>
      <c r="H906" s="200"/>
      <c r="I906" s="200"/>
      <c r="J906" s="200"/>
      <c r="K906" s="200"/>
      <c r="L906" s="200"/>
      <c r="M906" s="200"/>
      <c r="N906" s="200"/>
      <c r="O906" s="200"/>
      <c r="P906" s="200"/>
      <c r="Q906" s="200"/>
    </row>
    <row r="907" spans="2:17">
      <c r="B907" s="200"/>
      <c r="C907" s="200"/>
      <c r="D907" s="200"/>
      <c r="E907" s="200"/>
      <c r="F907" s="200"/>
      <c r="G907" s="200"/>
      <c r="H907" s="200"/>
      <c r="I907" s="200"/>
      <c r="J907" s="200"/>
      <c r="K907" s="200"/>
      <c r="L907" s="200"/>
      <c r="M907" s="200"/>
      <c r="N907" s="200"/>
      <c r="O907" s="200"/>
      <c r="P907" s="200"/>
      <c r="Q907" s="200"/>
    </row>
    <row r="908" spans="2:17">
      <c r="B908" s="200"/>
      <c r="C908" s="200"/>
      <c r="D908" s="200"/>
      <c r="E908" s="200"/>
      <c r="F908" s="200"/>
      <c r="G908" s="200"/>
      <c r="H908" s="200"/>
      <c r="I908" s="200"/>
      <c r="J908" s="200"/>
      <c r="K908" s="200"/>
      <c r="L908" s="200"/>
      <c r="M908" s="200"/>
      <c r="N908" s="200"/>
      <c r="O908" s="200"/>
      <c r="P908" s="200"/>
      <c r="Q908" s="200"/>
    </row>
    <row r="909" spans="2:17">
      <c r="B909" s="200"/>
      <c r="C909" s="200"/>
      <c r="D909" s="200"/>
      <c r="E909" s="200"/>
      <c r="F909" s="200"/>
      <c r="G909" s="200"/>
      <c r="H909" s="200"/>
      <c r="I909" s="200"/>
      <c r="J909" s="200"/>
      <c r="K909" s="200"/>
      <c r="L909" s="200"/>
      <c r="M909" s="200"/>
      <c r="N909" s="200"/>
      <c r="O909" s="200"/>
      <c r="P909" s="200"/>
      <c r="Q909" s="200"/>
    </row>
    <row r="910" spans="2:17">
      <c r="B910" s="200"/>
      <c r="C910" s="200"/>
      <c r="D910" s="200"/>
      <c r="E910" s="200"/>
      <c r="F910" s="200"/>
      <c r="G910" s="200"/>
      <c r="H910" s="200"/>
      <c r="I910" s="200"/>
      <c r="J910" s="200"/>
      <c r="K910" s="200"/>
      <c r="L910" s="200"/>
      <c r="M910" s="200"/>
      <c r="N910" s="200"/>
      <c r="O910" s="200"/>
      <c r="P910" s="200"/>
      <c r="Q910" s="200"/>
    </row>
    <row r="911" spans="2:17">
      <c r="B911" s="200"/>
      <c r="C911" s="200"/>
      <c r="D911" s="200"/>
      <c r="E911" s="200"/>
      <c r="F911" s="200"/>
      <c r="G911" s="200"/>
      <c r="H911" s="200"/>
      <c r="I911" s="200"/>
      <c r="J911" s="200"/>
      <c r="K911" s="200"/>
      <c r="L911" s="200"/>
      <c r="M911" s="200"/>
      <c r="N911" s="200"/>
      <c r="O911" s="200"/>
      <c r="P911" s="200"/>
      <c r="Q911" s="200"/>
    </row>
    <row r="912" spans="2:17">
      <c r="B912" s="200"/>
      <c r="C912" s="200"/>
      <c r="D912" s="200"/>
      <c r="E912" s="200"/>
      <c r="F912" s="200"/>
      <c r="G912" s="200"/>
      <c r="H912" s="200"/>
      <c r="I912" s="200"/>
      <c r="J912" s="200"/>
      <c r="K912" s="200"/>
      <c r="L912" s="200"/>
      <c r="M912" s="200"/>
      <c r="N912" s="200"/>
      <c r="O912" s="200"/>
      <c r="P912" s="200"/>
      <c r="Q912" s="200"/>
    </row>
    <row r="913" spans="2:17">
      <c r="B913" s="200"/>
      <c r="C913" s="200"/>
      <c r="D913" s="200"/>
      <c r="E913" s="200"/>
      <c r="F913" s="200"/>
      <c r="G913" s="200"/>
      <c r="H913" s="200"/>
      <c r="I913" s="200"/>
      <c r="J913" s="200"/>
      <c r="K913" s="200"/>
      <c r="L913" s="200"/>
      <c r="M913" s="200"/>
      <c r="N913" s="200"/>
      <c r="O913" s="200"/>
      <c r="P913" s="200"/>
      <c r="Q913" s="200"/>
    </row>
    <row r="914" spans="2:17">
      <c r="B914" s="200"/>
      <c r="C914" s="200"/>
      <c r="D914" s="200"/>
      <c r="E914" s="200"/>
      <c r="F914" s="200"/>
      <c r="G914" s="200"/>
      <c r="H914" s="200"/>
      <c r="I914" s="200"/>
      <c r="J914" s="200"/>
      <c r="K914" s="200"/>
      <c r="L914" s="200"/>
      <c r="M914" s="200"/>
      <c r="N914" s="200"/>
      <c r="O914" s="200"/>
      <c r="P914" s="200"/>
      <c r="Q914" s="200"/>
    </row>
    <row r="915" spans="2:17">
      <c r="B915" s="200"/>
      <c r="C915" s="200"/>
      <c r="D915" s="200"/>
      <c r="E915" s="200"/>
      <c r="F915" s="200"/>
      <c r="G915" s="200"/>
      <c r="H915" s="200"/>
      <c r="I915" s="200"/>
      <c r="J915" s="200"/>
      <c r="K915" s="200"/>
      <c r="L915" s="200"/>
      <c r="M915" s="200"/>
      <c r="N915" s="200"/>
      <c r="O915" s="200"/>
      <c r="P915" s="200"/>
      <c r="Q915" s="200"/>
    </row>
    <row r="916" spans="2:17">
      <c r="B916" s="200"/>
      <c r="C916" s="200"/>
      <c r="D916" s="200"/>
      <c r="E916" s="200"/>
      <c r="F916" s="200"/>
      <c r="G916" s="200"/>
      <c r="H916" s="200"/>
      <c r="I916" s="200"/>
      <c r="J916" s="200"/>
      <c r="K916" s="200"/>
      <c r="L916" s="200"/>
      <c r="M916" s="200"/>
      <c r="N916" s="200"/>
      <c r="O916" s="200"/>
      <c r="P916" s="200"/>
      <c r="Q916" s="200"/>
    </row>
    <row r="917" spans="2:17">
      <c r="B917" s="200"/>
      <c r="C917" s="200"/>
      <c r="D917" s="200"/>
      <c r="E917" s="200"/>
      <c r="F917" s="200"/>
      <c r="G917" s="200"/>
      <c r="H917" s="200"/>
      <c r="I917" s="200"/>
      <c r="J917" s="200"/>
      <c r="K917" s="200"/>
      <c r="L917" s="200"/>
      <c r="M917" s="200"/>
      <c r="N917" s="200"/>
      <c r="O917" s="200"/>
      <c r="P917" s="200"/>
      <c r="Q917" s="200"/>
    </row>
    <row r="918" spans="2:17">
      <c r="B918" s="200"/>
      <c r="C918" s="200"/>
      <c r="D918" s="200"/>
      <c r="E918" s="200"/>
      <c r="F918" s="200"/>
      <c r="G918" s="200"/>
      <c r="H918" s="200"/>
      <c r="I918" s="200"/>
      <c r="J918" s="200"/>
      <c r="K918" s="200"/>
      <c r="L918" s="200"/>
      <c r="M918" s="200"/>
      <c r="N918" s="200"/>
      <c r="O918" s="200"/>
      <c r="P918" s="200"/>
      <c r="Q918" s="200"/>
    </row>
    <row r="919" spans="2:17">
      <c r="B919" s="200"/>
      <c r="C919" s="200"/>
      <c r="D919" s="200"/>
      <c r="E919" s="200"/>
      <c r="F919" s="200"/>
      <c r="G919" s="200"/>
      <c r="H919" s="200"/>
      <c r="I919" s="200"/>
      <c r="J919" s="200"/>
      <c r="K919" s="200"/>
      <c r="L919" s="200"/>
      <c r="M919" s="200"/>
      <c r="N919" s="200"/>
      <c r="O919" s="200"/>
      <c r="P919" s="200"/>
      <c r="Q919" s="200"/>
    </row>
    <row r="920" spans="2:17">
      <c r="B920" s="200"/>
      <c r="C920" s="200"/>
      <c r="D920" s="200"/>
      <c r="E920" s="200"/>
      <c r="F920" s="200"/>
      <c r="G920" s="200"/>
      <c r="H920" s="200"/>
      <c r="I920" s="200"/>
      <c r="J920" s="200"/>
      <c r="K920" s="200"/>
      <c r="L920" s="200"/>
      <c r="M920" s="200"/>
      <c r="N920" s="200"/>
      <c r="O920" s="200"/>
      <c r="P920" s="200"/>
      <c r="Q920" s="200"/>
    </row>
    <row r="921" spans="2:17">
      <c r="B921" s="200"/>
      <c r="C921" s="200"/>
      <c r="D921" s="200"/>
      <c r="E921" s="200"/>
      <c r="F921" s="200"/>
      <c r="G921" s="200"/>
      <c r="H921" s="200"/>
      <c r="I921" s="200"/>
      <c r="J921" s="200"/>
      <c r="K921" s="200"/>
      <c r="L921" s="200"/>
      <c r="M921" s="200"/>
      <c r="N921" s="200"/>
      <c r="O921" s="200"/>
      <c r="P921" s="200"/>
      <c r="Q921" s="200"/>
    </row>
    <row r="922" spans="2:17">
      <c r="B922" s="200"/>
      <c r="C922" s="200"/>
      <c r="D922" s="200"/>
      <c r="E922" s="200"/>
      <c r="F922" s="200"/>
      <c r="G922" s="200"/>
      <c r="H922" s="200"/>
      <c r="I922" s="200"/>
      <c r="J922" s="200"/>
      <c r="K922" s="200"/>
      <c r="L922" s="200"/>
      <c r="M922" s="200"/>
      <c r="N922" s="200"/>
      <c r="O922" s="200"/>
      <c r="P922" s="200"/>
      <c r="Q922" s="200"/>
    </row>
    <row r="923" spans="2:17">
      <c r="B923" s="200"/>
      <c r="C923" s="200"/>
      <c r="D923" s="200"/>
      <c r="E923" s="200"/>
      <c r="F923" s="200"/>
      <c r="G923" s="200"/>
      <c r="H923" s="200"/>
      <c r="I923" s="200"/>
      <c r="J923" s="200"/>
      <c r="K923" s="200"/>
      <c r="L923" s="200"/>
      <c r="M923" s="200"/>
      <c r="N923" s="200"/>
      <c r="O923" s="200"/>
      <c r="P923" s="200"/>
      <c r="Q923" s="200"/>
    </row>
    <row r="924" spans="2:17">
      <c r="B924" s="200"/>
      <c r="C924" s="200"/>
      <c r="D924" s="200"/>
      <c r="E924" s="200"/>
      <c r="F924" s="200"/>
      <c r="G924" s="200"/>
      <c r="H924" s="200"/>
      <c r="I924" s="200"/>
      <c r="J924" s="200"/>
      <c r="K924" s="200"/>
      <c r="L924" s="200"/>
      <c r="M924" s="200"/>
      <c r="N924" s="200"/>
      <c r="O924" s="200"/>
      <c r="P924" s="200"/>
      <c r="Q924" s="200"/>
    </row>
    <row r="925" spans="2:17">
      <c r="B925" s="200"/>
      <c r="C925" s="200"/>
      <c r="D925" s="200"/>
      <c r="E925" s="200"/>
      <c r="F925" s="200"/>
      <c r="G925" s="200"/>
      <c r="H925" s="200"/>
      <c r="I925" s="200"/>
      <c r="J925" s="200"/>
      <c r="K925" s="200"/>
      <c r="L925" s="200"/>
      <c r="M925" s="200"/>
      <c r="N925" s="200"/>
      <c r="O925" s="200"/>
      <c r="P925" s="200"/>
      <c r="Q925" s="200"/>
    </row>
    <row r="926" spans="2:17">
      <c r="B926" s="200"/>
      <c r="C926" s="200"/>
      <c r="D926" s="200"/>
      <c r="E926" s="200"/>
      <c r="F926" s="200"/>
      <c r="G926" s="200"/>
      <c r="H926" s="200"/>
      <c r="I926" s="200"/>
      <c r="J926" s="200"/>
      <c r="K926" s="200"/>
      <c r="L926" s="200"/>
      <c r="M926" s="200"/>
      <c r="N926" s="200"/>
      <c r="O926" s="200"/>
      <c r="P926" s="200"/>
      <c r="Q926" s="200"/>
    </row>
    <row r="927" spans="2:17">
      <c r="B927" s="200"/>
      <c r="C927" s="200"/>
      <c r="D927" s="200"/>
      <c r="E927" s="200"/>
      <c r="F927" s="200"/>
      <c r="G927" s="200"/>
      <c r="H927" s="200"/>
      <c r="I927" s="200"/>
      <c r="J927" s="200"/>
      <c r="K927" s="200"/>
      <c r="L927" s="200"/>
      <c r="M927" s="200"/>
      <c r="N927" s="200"/>
      <c r="O927" s="200"/>
      <c r="P927" s="200"/>
      <c r="Q927" s="200"/>
    </row>
    <row r="928" spans="2:17">
      <c r="B928" s="200"/>
      <c r="C928" s="200"/>
      <c r="D928" s="200"/>
      <c r="E928" s="200"/>
      <c r="F928" s="200"/>
      <c r="G928" s="200"/>
      <c r="H928" s="200"/>
      <c r="I928" s="200"/>
      <c r="J928" s="200"/>
      <c r="K928" s="200"/>
      <c r="L928" s="200"/>
      <c r="M928" s="200"/>
      <c r="N928" s="200"/>
      <c r="O928" s="200"/>
      <c r="P928" s="200"/>
      <c r="Q928" s="200"/>
    </row>
    <row r="929" spans="2:17">
      <c r="B929" s="200"/>
      <c r="C929" s="200"/>
      <c r="D929" s="200"/>
      <c r="E929" s="200"/>
      <c r="F929" s="200"/>
      <c r="G929" s="200"/>
      <c r="H929" s="200"/>
      <c r="I929" s="200"/>
      <c r="J929" s="200"/>
      <c r="K929" s="200"/>
      <c r="L929" s="200"/>
      <c r="M929" s="200"/>
      <c r="N929" s="200"/>
      <c r="O929" s="200"/>
      <c r="P929" s="200"/>
      <c r="Q929" s="200"/>
    </row>
    <row r="930" spans="2:17">
      <c r="B930" s="200"/>
      <c r="C930" s="200"/>
      <c r="D930" s="200"/>
      <c r="E930" s="200"/>
      <c r="F930" s="200"/>
      <c r="G930" s="200"/>
      <c r="H930" s="200"/>
      <c r="I930" s="200"/>
      <c r="J930" s="200"/>
      <c r="K930" s="200"/>
      <c r="L930" s="200"/>
      <c r="M930" s="200"/>
      <c r="N930" s="200"/>
      <c r="O930" s="200"/>
      <c r="P930" s="200"/>
      <c r="Q930" s="200"/>
    </row>
    <row r="931" spans="2:17">
      <c r="B931" s="200"/>
      <c r="C931" s="200"/>
      <c r="D931" s="200"/>
      <c r="E931" s="200"/>
      <c r="F931" s="200"/>
      <c r="G931" s="200"/>
      <c r="H931" s="200"/>
      <c r="I931" s="200"/>
      <c r="J931" s="200"/>
      <c r="K931" s="200"/>
      <c r="L931" s="200"/>
      <c r="M931" s="200"/>
      <c r="N931" s="200"/>
      <c r="O931" s="200"/>
      <c r="P931" s="200"/>
      <c r="Q931" s="200"/>
    </row>
    <row r="932" spans="2:17">
      <c r="B932" s="200"/>
      <c r="C932" s="200"/>
      <c r="D932" s="200"/>
      <c r="E932" s="200"/>
      <c r="F932" s="200"/>
      <c r="G932" s="200"/>
      <c r="H932" s="200"/>
      <c r="I932" s="200"/>
      <c r="J932" s="200"/>
      <c r="K932" s="200"/>
      <c r="L932" s="200"/>
      <c r="M932" s="200"/>
      <c r="N932" s="200"/>
      <c r="O932" s="200"/>
      <c r="P932" s="200"/>
      <c r="Q932" s="200"/>
    </row>
    <row r="933" spans="2:17">
      <c r="B933" s="200"/>
      <c r="C933" s="200"/>
      <c r="D933" s="200"/>
      <c r="E933" s="200"/>
      <c r="F933" s="200"/>
      <c r="G933" s="200"/>
      <c r="H933" s="200"/>
      <c r="I933" s="200"/>
      <c r="J933" s="200"/>
      <c r="K933" s="200"/>
      <c r="L933" s="200"/>
      <c r="M933" s="200"/>
      <c r="N933" s="200"/>
      <c r="O933" s="200"/>
      <c r="P933" s="200"/>
      <c r="Q933" s="200"/>
    </row>
    <row r="934" spans="2:17">
      <c r="B934" s="200"/>
      <c r="C934" s="200"/>
      <c r="D934" s="200"/>
      <c r="E934" s="200"/>
      <c r="F934" s="200"/>
      <c r="G934" s="200"/>
      <c r="H934" s="200"/>
      <c r="I934" s="200"/>
      <c r="J934" s="200"/>
      <c r="K934" s="200"/>
      <c r="L934" s="200"/>
      <c r="M934" s="200"/>
      <c r="N934" s="200"/>
      <c r="O934" s="200"/>
      <c r="P934" s="200"/>
      <c r="Q934" s="200"/>
    </row>
    <row r="935" spans="2:17">
      <c r="B935" s="200"/>
      <c r="C935" s="200"/>
      <c r="D935" s="200"/>
      <c r="E935" s="200"/>
      <c r="F935" s="200"/>
      <c r="G935" s="200"/>
      <c r="H935" s="200"/>
      <c r="I935" s="200"/>
      <c r="J935" s="200"/>
      <c r="K935" s="200"/>
      <c r="L935" s="200"/>
      <c r="M935" s="200"/>
      <c r="N935" s="200"/>
      <c r="O935" s="200"/>
      <c r="P935" s="200"/>
      <c r="Q935" s="200"/>
    </row>
    <row r="936" spans="2:17">
      <c r="B936" s="200"/>
      <c r="C936" s="200"/>
      <c r="D936" s="200"/>
      <c r="E936" s="200"/>
      <c r="F936" s="200"/>
      <c r="G936" s="200"/>
      <c r="H936" s="200"/>
      <c r="I936" s="200"/>
      <c r="J936" s="200"/>
      <c r="K936" s="200"/>
      <c r="L936" s="200"/>
      <c r="M936" s="200"/>
      <c r="N936" s="200"/>
      <c r="O936" s="200"/>
      <c r="P936" s="200"/>
      <c r="Q936" s="200"/>
    </row>
    <row r="937" spans="2:17">
      <c r="B937" s="200"/>
      <c r="C937" s="200"/>
      <c r="D937" s="200"/>
      <c r="E937" s="200"/>
      <c r="F937" s="200"/>
      <c r="G937" s="200"/>
      <c r="H937" s="200"/>
      <c r="I937" s="200"/>
      <c r="J937" s="200"/>
      <c r="K937" s="200"/>
      <c r="L937" s="200"/>
      <c r="M937" s="200"/>
      <c r="N937" s="200"/>
      <c r="O937" s="200"/>
      <c r="P937" s="200"/>
      <c r="Q937" s="200"/>
    </row>
    <row r="938" spans="2:17">
      <c r="B938" s="200"/>
      <c r="C938" s="200"/>
      <c r="D938" s="200"/>
      <c r="E938" s="200"/>
      <c r="F938" s="200"/>
      <c r="G938" s="200"/>
      <c r="H938" s="200"/>
      <c r="I938" s="200"/>
      <c r="J938" s="200"/>
      <c r="K938" s="200"/>
      <c r="L938" s="200"/>
      <c r="M938" s="200"/>
      <c r="N938" s="200"/>
      <c r="O938" s="200"/>
      <c r="P938" s="200"/>
      <c r="Q938" s="200"/>
    </row>
    <row r="939" spans="2:17">
      <c r="B939" s="200"/>
      <c r="C939" s="200"/>
      <c r="D939" s="200"/>
      <c r="E939" s="200"/>
      <c r="F939" s="200"/>
      <c r="G939" s="200"/>
      <c r="H939" s="200"/>
      <c r="I939" s="200"/>
      <c r="J939" s="200"/>
      <c r="K939" s="200"/>
      <c r="L939" s="200"/>
      <c r="M939" s="200"/>
      <c r="N939" s="200"/>
      <c r="O939" s="200"/>
      <c r="P939" s="200"/>
      <c r="Q939" s="200"/>
    </row>
    <row r="940" spans="2:17">
      <c r="B940" s="200"/>
      <c r="C940" s="200"/>
      <c r="D940" s="200"/>
      <c r="E940" s="200"/>
      <c r="F940" s="200"/>
      <c r="G940" s="200"/>
      <c r="H940" s="200"/>
      <c r="I940" s="200"/>
      <c r="J940" s="200"/>
      <c r="K940" s="200"/>
      <c r="L940" s="200"/>
      <c r="M940" s="200"/>
      <c r="N940" s="200"/>
      <c r="O940" s="200"/>
      <c r="P940" s="200"/>
      <c r="Q940" s="200"/>
    </row>
    <row r="941" spans="2:17">
      <c r="B941" s="200"/>
      <c r="C941" s="200"/>
      <c r="D941" s="200"/>
      <c r="E941" s="200"/>
      <c r="F941" s="200"/>
      <c r="G941" s="200"/>
      <c r="H941" s="200"/>
      <c r="I941" s="200"/>
      <c r="J941" s="200"/>
      <c r="K941" s="200"/>
      <c r="L941" s="200"/>
      <c r="M941" s="200"/>
      <c r="N941" s="200"/>
      <c r="O941" s="200"/>
      <c r="P941" s="200"/>
      <c r="Q941" s="200"/>
    </row>
    <row r="942" spans="2:17">
      <c r="B942" s="200"/>
      <c r="C942" s="200"/>
      <c r="D942" s="200"/>
      <c r="E942" s="200"/>
      <c r="F942" s="200"/>
      <c r="G942" s="200"/>
      <c r="H942" s="200"/>
      <c r="I942" s="200"/>
      <c r="J942" s="200"/>
      <c r="K942" s="200"/>
      <c r="L942" s="200"/>
      <c r="M942" s="200"/>
      <c r="N942" s="200"/>
      <c r="O942" s="200"/>
      <c r="P942" s="200"/>
      <c r="Q942" s="200"/>
    </row>
    <row r="943" spans="2:17">
      <c r="B943" s="200"/>
      <c r="C943" s="200"/>
      <c r="D943" s="200"/>
      <c r="E943" s="200"/>
      <c r="F943" s="200"/>
      <c r="G943" s="200"/>
      <c r="H943" s="200"/>
      <c r="I943" s="200"/>
      <c r="J943" s="200"/>
      <c r="K943" s="200"/>
      <c r="L943" s="200"/>
      <c r="M943" s="200"/>
      <c r="N943" s="200"/>
      <c r="O943" s="200"/>
      <c r="P943" s="200"/>
      <c r="Q943" s="200"/>
    </row>
    <row r="944" spans="2:17">
      <c r="B944" s="200"/>
      <c r="C944" s="200"/>
      <c r="D944" s="200"/>
      <c r="E944" s="200"/>
      <c r="F944" s="200"/>
      <c r="G944" s="200"/>
      <c r="H944" s="200"/>
      <c r="I944" s="200"/>
      <c r="J944" s="200"/>
      <c r="K944" s="200"/>
      <c r="L944" s="200"/>
      <c r="M944" s="200"/>
      <c r="N944" s="200"/>
      <c r="O944" s="200"/>
      <c r="P944" s="200"/>
      <c r="Q944" s="200"/>
    </row>
    <row r="945" spans="2:17">
      <c r="B945" s="200"/>
      <c r="C945" s="200"/>
      <c r="D945" s="200"/>
      <c r="E945" s="200"/>
      <c r="F945" s="200"/>
      <c r="G945" s="200"/>
      <c r="H945" s="200"/>
      <c r="I945" s="200"/>
      <c r="J945" s="200"/>
      <c r="K945" s="200"/>
      <c r="L945" s="200"/>
      <c r="M945" s="200"/>
      <c r="N945" s="200"/>
      <c r="O945" s="200"/>
      <c r="P945" s="200"/>
      <c r="Q945" s="200"/>
    </row>
    <row r="946" spans="2:17">
      <c r="B946" s="200"/>
      <c r="C946" s="200"/>
      <c r="D946" s="200"/>
      <c r="E946" s="200"/>
      <c r="F946" s="200"/>
      <c r="G946" s="200"/>
      <c r="H946" s="200"/>
      <c r="I946" s="200"/>
      <c r="J946" s="200"/>
      <c r="K946" s="200"/>
      <c r="L946" s="200"/>
      <c r="M946" s="200"/>
      <c r="N946" s="200"/>
      <c r="O946" s="200"/>
      <c r="P946" s="200"/>
      <c r="Q946" s="200"/>
    </row>
    <row r="947" spans="2:17">
      <c r="B947" s="200"/>
      <c r="C947" s="200"/>
      <c r="D947" s="200"/>
      <c r="E947" s="200"/>
      <c r="F947" s="200"/>
      <c r="G947" s="200"/>
      <c r="H947" s="200"/>
      <c r="I947" s="200"/>
      <c r="J947" s="200"/>
      <c r="K947" s="200"/>
      <c r="L947" s="200"/>
      <c r="M947" s="200"/>
      <c r="N947" s="200"/>
      <c r="O947" s="200"/>
      <c r="P947" s="200"/>
      <c r="Q947" s="200"/>
    </row>
    <row r="948" spans="2:17">
      <c r="B948" s="200"/>
      <c r="C948" s="200"/>
      <c r="D948" s="200"/>
      <c r="E948" s="200"/>
      <c r="F948" s="200"/>
      <c r="G948" s="200"/>
      <c r="H948" s="200"/>
      <c r="I948" s="200"/>
      <c r="J948" s="200"/>
      <c r="K948" s="200"/>
      <c r="L948" s="200"/>
      <c r="M948" s="200"/>
      <c r="N948" s="200"/>
      <c r="O948" s="200"/>
      <c r="P948" s="200"/>
      <c r="Q948" s="200"/>
    </row>
    <row r="949" spans="2:17">
      <c r="B949" s="200"/>
      <c r="C949" s="200"/>
      <c r="D949" s="200"/>
      <c r="E949" s="200"/>
      <c r="F949" s="200"/>
      <c r="G949" s="200"/>
      <c r="H949" s="200"/>
      <c r="I949" s="200"/>
      <c r="J949" s="200"/>
      <c r="K949" s="200"/>
      <c r="L949" s="200"/>
      <c r="M949" s="200"/>
      <c r="N949" s="200"/>
      <c r="O949" s="200"/>
      <c r="P949" s="200"/>
      <c r="Q949" s="200"/>
    </row>
    <row r="950" spans="2:17">
      <c r="B950" s="200"/>
      <c r="C950" s="200"/>
      <c r="D950" s="200"/>
      <c r="E950" s="200"/>
      <c r="F950" s="200"/>
      <c r="G950" s="200"/>
      <c r="H950" s="200"/>
      <c r="I950" s="200"/>
      <c r="J950" s="200"/>
      <c r="K950" s="200"/>
      <c r="L950" s="200"/>
      <c r="M950" s="200"/>
      <c r="N950" s="200"/>
      <c r="O950" s="200"/>
      <c r="P950" s="200"/>
      <c r="Q950" s="200"/>
    </row>
    <row r="951" spans="2:17">
      <c r="B951" s="200"/>
      <c r="C951" s="200"/>
      <c r="D951" s="200"/>
      <c r="E951" s="200"/>
      <c r="F951" s="200"/>
      <c r="G951" s="200"/>
      <c r="H951" s="200"/>
      <c r="I951" s="200"/>
      <c r="J951" s="200"/>
      <c r="K951" s="200"/>
      <c r="L951" s="200"/>
      <c r="M951" s="200"/>
      <c r="N951" s="200"/>
      <c r="O951" s="200"/>
      <c r="P951" s="200"/>
      <c r="Q951" s="200"/>
    </row>
    <row r="952" spans="2:17">
      <c r="B952" s="200"/>
      <c r="C952" s="200"/>
      <c r="D952" s="200"/>
      <c r="E952" s="200"/>
      <c r="F952" s="200"/>
      <c r="G952" s="200"/>
      <c r="H952" s="200"/>
      <c r="I952" s="200"/>
      <c r="J952" s="200"/>
      <c r="K952" s="200"/>
      <c r="L952" s="200"/>
      <c r="M952" s="200"/>
      <c r="N952" s="200"/>
      <c r="O952" s="200"/>
      <c r="P952" s="200"/>
      <c r="Q952" s="200"/>
    </row>
    <row r="953" spans="2:17">
      <c r="B953" s="200"/>
      <c r="C953" s="200"/>
      <c r="D953" s="200"/>
      <c r="E953" s="200"/>
      <c r="F953" s="200"/>
      <c r="G953" s="200"/>
      <c r="H953" s="200"/>
      <c r="I953" s="200"/>
      <c r="J953" s="200"/>
      <c r="K953" s="200"/>
      <c r="L953" s="200"/>
      <c r="M953" s="200"/>
      <c r="N953" s="200"/>
      <c r="O953" s="200"/>
      <c r="P953" s="200"/>
      <c r="Q953" s="200"/>
    </row>
    <row r="954" spans="2:17">
      <c r="B954" s="200"/>
      <c r="C954" s="200"/>
      <c r="D954" s="200"/>
      <c r="E954" s="200"/>
      <c r="F954" s="200"/>
      <c r="G954" s="200"/>
      <c r="H954" s="200"/>
      <c r="I954" s="200"/>
      <c r="J954" s="200"/>
      <c r="K954" s="200"/>
      <c r="L954" s="200"/>
      <c r="M954" s="200"/>
      <c r="N954" s="200"/>
      <c r="O954" s="200"/>
      <c r="P954" s="200"/>
      <c r="Q954" s="200"/>
    </row>
    <row r="955" spans="2:17">
      <c r="B955" s="200"/>
      <c r="C955" s="200"/>
      <c r="D955" s="200"/>
      <c r="E955" s="200"/>
      <c r="F955" s="200"/>
      <c r="G955" s="200"/>
      <c r="H955" s="200"/>
      <c r="I955" s="200"/>
      <c r="J955" s="200"/>
      <c r="K955" s="200"/>
      <c r="L955" s="200"/>
      <c r="M955" s="200"/>
      <c r="N955" s="200"/>
      <c r="O955" s="200"/>
      <c r="P955" s="200"/>
      <c r="Q955" s="200"/>
    </row>
    <row r="956" spans="2:17">
      <c r="B956" s="200"/>
      <c r="C956" s="200"/>
      <c r="D956" s="200"/>
      <c r="E956" s="200"/>
      <c r="F956" s="200"/>
      <c r="G956" s="200"/>
      <c r="H956" s="200"/>
      <c r="I956" s="200"/>
      <c r="J956" s="200"/>
      <c r="K956" s="200"/>
      <c r="L956" s="200"/>
      <c r="M956" s="200"/>
      <c r="N956" s="200"/>
      <c r="O956" s="200"/>
      <c r="P956" s="200"/>
      <c r="Q956" s="200"/>
    </row>
    <row r="957" spans="2:17">
      <c r="B957" s="200"/>
      <c r="C957" s="200"/>
      <c r="D957" s="200"/>
      <c r="E957" s="200"/>
      <c r="F957" s="200"/>
      <c r="G957" s="200"/>
      <c r="H957" s="200"/>
      <c r="I957" s="200"/>
      <c r="J957" s="200"/>
      <c r="K957" s="200"/>
      <c r="L957" s="200"/>
      <c r="M957" s="200"/>
      <c r="N957" s="200"/>
      <c r="O957" s="200"/>
      <c r="P957" s="200"/>
      <c r="Q957" s="200"/>
    </row>
    <row r="958" spans="2:17">
      <c r="B958" s="200"/>
      <c r="C958" s="200"/>
      <c r="D958" s="200"/>
      <c r="E958" s="200"/>
      <c r="F958" s="200"/>
      <c r="G958" s="200"/>
      <c r="H958" s="200"/>
      <c r="I958" s="200"/>
      <c r="J958" s="200"/>
      <c r="K958" s="200"/>
      <c r="L958" s="200"/>
      <c r="M958" s="200"/>
      <c r="N958" s="200"/>
      <c r="O958" s="200"/>
      <c r="P958" s="200"/>
      <c r="Q958" s="200"/>
    </row>
    <row r="959" spans="2:17">
      <c r="B959" s="200"/>
      <c r="C959" s="200"/>
      <c r="D959" s="200"/>
      <c r="E959" s="200"/>
      <c r="F959" s="200"/>
      <c r="G959" s="200"/>
      <c r="H959" s="200"/>
      <c r="I959" s="200"/>
      <c r="J959" s="200"/>
      <c r="K959" s="200"/>
      <c r="L959" s="200"/>
      <c r="M959" s="200"/>
      <c r="N959" s="200"/>
      <c r="O959" s="200"/>
      <c r="P959" s="200"/>
      <c r="Q959" s="200"/>
    </row>
    <row r="960" spans="2:17">
      <c r="B960" s="200"/>
      <c r="C960" s="200"/>
      <c r="D960" s="200"/>
      <c r="E960" s="200"/>
      <c r="F960" s="200"/>
      <c r="G960" s="200"/>
      <c r="H960" s="200"/>
      <c r="I960" s="200"/>
      <c r="J960" s="200"/>
      <c r="K960" s="200"/>
      <c r="L960" s="200"/>
      <c r="M960" s="200"/>
      <c r="N960" s="200"/>
      <c r="O960" s="200"/>
      <c r="P960" s="200"/>
      <c r="Q960" s="200"/>
    </row>
    <row r="961" spans="2:17">
      <c r="B961" s="200"/>
      <c r="C961" s="200"/>
      <c r="D961" s="200"/>
      <c r="E961" s="200"/>
      <c r="F961" s="200"/>
      <c r="G961" s="200"/>
      <c r="H961" s="200"/>
      <c r="I961" s="200"/>
      <c r="J961" s="200"/>
      <c r="K961" s="200"/>
      <c r="L961" s="200"/>
      <c r="M961" s="200"/>
      <c r="N961" s="200"/>
      <c r="O961" s="200"/>
      <c r="P961" s="200"/>
      <c r="Q961" s="200"/>
    </row>
    <row r="962" spans="2:17">
      <c r="B962" s="200"/>
      <c r="C962" s="200"/>
      <c r="D962" s="200"/>
      <c r="E962" s="200"/>
      <c r="F962" s="200"/>
      <c r="G962" s="200"/>
      <c r="H962" s="200"/>
      <c r="I962" s="200"/>
      <c r="J962" s="200"/>
      <c r="K962" s="200"/>
      <c r="L962" s="200"/>
      <c r="M962" s="200"/>
      <c r="N962" s="200"/>
      <c r="O962" s="200"/>
      <c r="P962" s="200"/>
      <c r="Q962" s="200"/>
    </row>
    <row r="963" spans="2:17">
      <c r="B963" s="200"/>
      <c r="C963" s="200"/>
      <c r="D963" s="200"/>
      <c r="E963" s="200"/>
      <c r="F963" s="200"/>
      <c r="G963" s="200"/>
      <c r="H963" s="200"/>
      <c r="I963" s="200"/>
      <c r="J963" s="200"/>
      <c r="K963" s="200"/>
      <c r="L963" s="200"/>
      <c r="M963" s="200"/>
      <c r="N963" s="200"/>
      <c r="O963" s="200"/>
      <c r="P963" s="200"/>
      <c r="Q963" s="200"/>
    </row>
    <row r="964" spans="2:17">
      <c r="B964" s="200"/>
      <c r="C964" s="200"/>
      <c r="D964" s="200"/>
      <c r="E964" s="200"/>
      <c r="F964" s="200"/>
      <c r="G964" s="200"/>
      <c r="H964" s="200"/>
      <c r="I964" s="200"/>
      <c r="J964" s="200"/>
      <c r="K964" s="200"/>
      <c r="L964" s="200"/>
      <c r="M964" s="200"/>
      <c r="N964" s="200"/>
      <c r="O964" s="200"/>
      <c r="P964" s="200"/>
      <c r="Q964" s="200"/>
    </row>
    <row r="965" spans="2:17">
      <c r="B965" s="200"/>
      <c r="C965" s="200"/>
      <c r="D965" s="200"/>
      <c r="E965" s="200"/>
      <c r="F965" s="200"/>
      <c r="G965" s="200"/>
      <c r="H965" s="200"/>
      <c r="I965" s="200"/>
      <c r="J965" s="200"/>
      <c r="K965" s="200"/>
      <c r="L965" s="200"/>
      <c r="M965" s="200"/>
      <c r="N965" s="200"/>
      <c r="O965" s="200"/>
      <c r="P965" s="200"/>
      <c r="Q965" s="200"/>
    </row>
    <row r="966" spans="2:17">
      <c r="B966" s="200"/>
      <c r="C966" s="200"/>
      <c r="D966" s="200"/>
      <c r="E966" s="200"/>
      <c r="F966" s="200"/>
      <c r="G966" s="200"/>
      <c r="H966" s="200"/>
      <c r="I966" s="200"/>
      <c r="J966" s="200"/>
      <c r="K966" s="200"/>
      <c r="L966" s="200"/>
      <c r="M966" s="200"/>
      <c r="N966" s="200"/>
      <c r="O966" s="200"/>
      <c r="P966" s="200"/>
      <c r="Q966" s="200"/>
    </row>
    <row r="967" spans="2:17">
      <c r="B967" s="200"/>
      <c r="C967" s="200"/>
      <c r="D967" s="200"/>
      <c r="E967" s="200"/>
      <c r="F967" s="200"/>
      <c r="G967" s="200"/>
      <c r="H967" s="200"/>
      <c r="I967" s="200"/>
      <c r="J967" s="200"/>
      <c r="K967" s="200"/>
      <c r="L967" s="200"/>
      <c r="M967" s="200"/>
      <c r="N967" s="200"/>
      <c r="O967" s="200"/>
      <c r="P967" s="200"/>
      <c r="Q967" s="200"/>
    </row>
    <row r="968" spans="2:17">
      <c r="B968" s="200"/>
      <c r="C968" s="200"/>
      <c r="D968" s="200"/>
      <c r="E968" s="200"/>
      <c r="F968" s="200"/>
      <c r="G968" s="200"/>
      <c r="H968" s="200"/>
      <c r="I968" s="200"/>
      <c r="J968" s="200"/>
      <c r="K968" s="200"/>
      <c r="L968" s="200"/>
      <c r="M968" s="200"/>
      <c r="N968" s="200"/>
      <c r="O968" s="200"/>
      <c r="P968" s="200"/>
      <c r="Q968" s="200"/>
    </row>
    <row r="969" spans="2:17">
      <c r="B969" s="200"/>
      <c r="C969" s="200"/>
      <c r="D969" s="200"/>
      <c r="E969" s="200"/>
      <c r="F969" s="200"/>
      <c r="G969" s="200"/>
      <c r="H969" s="200"/>
      <c r="I969" s="200"/>
      <c r="J969" s="200"/>
      <c r="K969" s="200"/>
      <c r="L969" s="200"/>
      <c r="M969" s="200"/>
      <c r="N969" s="200"/>
      <c r="O969" s="200"/>
      <c r="P969" s="200"/>
      <c r="Q969" s="200"/>
    </row>
    <row r="970" spans="2:17">
      <c r="B970" s="200"/>
      <c r="C970" s="200"/>
      <c r="D970" s="200"/>
      <c r="E970" s="200"/>
      <c r="F970" s="200"/>
      <c r="G970" s="200"/>
      <c r="H970" s="200"/>
      <c r="I970" s="200"/>
      <c r="J970" s="200"/>
      <c r="K970" s="200"/>
      <c r="L970" s="200"/>
      <c r="M970" s="200"/>
      <c r="N970" s="200"/>
      <c r="O970" s="200"/>
      <c r="P970" s="200"/>
      <c r="Q970" s="200"/>
    </row>
    <row r="971" spans="2:17">
      <c r="B971" s="200"/>
      <c r="C971" s="200"/>
      <c r="D971" s="200"/>
      <c r="E971" s="200"/>
      <c r="F971" s="200"/>
      <c r="G971" s="200"/>
      <c r="H971" s="200"/>
      <c r="I971" s="200"/>
      <c r="J971" s="200"/>
      <c r="K971" s="200"/>
      <c r="L971" s="200"/>
      <c r="M971" s="200"/>
      <c r="N971" s="200"/>
      <c r="O971" s="200"/>
      <c r="P971" s="200"/>
      <c r="Q971" s="200"/>
    </row>
    <row r="972" spans="2:17">
      <c r="B972" s="200"/>
      <c r="C972" s="200"/>
      <c r="D972" s="200"/>
      <c r="E972" s="200"/>
      <c r="F972" s="200"/>
      <c r="G972" s="200"/>
      <c r="H972" s="200"/>
      <c r="I972" s="200"/>
      <c r="J972" s="200"/>
      <c r="K972" s="200"/>
      <c r="L972" s="200"/>
      <c r="M972" s="200"/>
      <c r="N972" s="200"/>
      <c r="O972" s="200"/>
      <c r="P972" s="200"/>
      <c r="Q972" s="200"/>
    </row>
    <row r="973" spans="2:17">
      <c r="B973" s="200"/>
      <c r="C973" s="200"/>
      <c r="D973" s="200"/>
      <c r="E973" s="200"/>
      <c r="F973" s="200"/>
      <c r="G973" s="200"/>
      <c r="H973" s="200"/>
      <c r="I973" s="200"/>
      <c r="J973" s="200"/>
      <c r="K973" s="200"/>
      <c r="L973" s="200"/>
      <c r="M973" s="200"/>
      <c r="N973" s="200"/>
      <c r="O973" s="200"/>
      <c r="P973" s="200"/>
      <c r="Q973" s="200"/>
    </row>
    <row r="974" spans="2:17">
      <c r="B974" s="200"/>
      <c r="C974" s="200"/>
      <c r="D974" s="200"/>
      <c r="E974" s="200"/>
      <c r="F974" s="200"/>
      <c r="G974" s="200"/>
      <c r="H974" s="200"/>
      <c r="I974" s="200"/>
      <c r="J974" s="200"/>
      <c r="K974" s="200"/>
      <c r="L974" s="200"/>
      <c r="M974" s="200"/>
      <c r="N974" s="200"/>
      <c r="O974" s="200"/>
      <c r="P974" s="200"/>
      <c r="Q974" s="200"/>
    </row>
    <row r="975" spans="2:17">
      <c r="B975" s="200"/>
      <c r="C975" s="200"/>
      <c r="D975" s="200"/>
      <c r="E975" s="200"/>
      <c r="F975" s="200"/>
      <c r="G975" s="200"/>
      <c r="H975" s="200"/>
      <c r="I975" s="200"/>
      <c r="J975" s="200"/>
      <c r="K975" s="200"/>
      <c r="L975" s="200"/>
      <c r="M975" s="200"/>
      <c r="N975" s="200"/>
      <c r="O975" s="200"/>
      <c r="P975" s="200"/>
      <c r="Q975" s="200"/>
    </row>
    <row r="976" spans="2:17">
      <c r="B976" s="200"/>
      <c r="C976" s="200"/>
      <c r="D976" s="200"/>
      <c r="E976" s="200"/>
      <c r="F976" s="200"/>
      <c r="G976" s="200"/>
      <c r="H976" s="200"/>
      <c r="I976" s="200"/>
      <c r="J976" s="200"/>
      <c r="K976" s="200"/>
      <c r="L976" s="200"/>
      <c r="M976" s="200"/>
      <c r="N976" s="200"/>
      <c r="O976" s="200"/>
      <c r="P976" s="200"/>
      <c r="Q976" s="200"/>
    </row>
    <row r="977" spans="2:17">
      <c r="B977" s="200"/>
      <c r="C977" s="200"/>
      <c r="D977" s="200"/>
      <c r="E977" s="200"/>
      <c r="F977" s="200"/>
      <c r="G977" s="200"/>
      <c r="H977" s="200"/>
      <c r="I977" s="200"/>
      <c r="J977" s="200"/>
      <c r="K977" s="200"/>
      <c r="L977" s="200"/>
      <c r="M977" s="200"/>
      <c r="N977" s="200"/>
      <c r="O977" s="200"/>
      <c r="P977" s="200"/>
      <c r="Q977" s="200"/>
    </row>
    <row r="978" spans="2:17">
      <c r="B978" s="200"/>
      <c r="C978" s="200"/>
      <c r="D978" s="200"/>
      <c r="E978" s="200"/>
      <c r="F978" s="200"/>
      <c r="G978" s="200"/>
      <c r="H978" s="200"/>
      <c r="I978" s="200"/>
      <c r="J978" s="200"/>
      <c r="K978" s="200"/>
      <c r="L978" s="200"/>
      <c r="M978" s="200"/>
      <c r="N978" s="200"/>
      <c r="O978" s="200"/>
      <c r="P978" s="200"/>
      <c r="Q978" s="200"/>
    </row>
    <row r="979" spans="2:17">
      <c r="B979" s="200"/>
      <c r="C979" s="200"/>
      <c r="D979" s="200"/>
      <c r="E979" s="200"/>
      <c r="F979" s="200"/>
      <c r="G979" s="200"/>
      <c r="H979" s="200"/>
      <c r="I979" s="200"/>
      <c r="J979" s="200"/>
      <c r="K979" s="200"/>
      <c r="L979" s="200"/>
      <c r="M979" s="200"/>
      <c r="N979" s="200"/>
      <c r="O979" s="200"/>
      <c r="P979" s="200"/>
      <c r="Q979" s="200"/>
    </row>
    <row r="980" spans="2:17">
      <c r="B980" s="200"/>
      <c r="C980" s="200"/>
      <c r="D980" s="200"/>
      <c r="E980" s="200"/>
      <c r="F980" s="200"/>
      <c r="G980" s="200"/>
      <c r="H980" s="200"/>
      <c r="I980" s="200"/>
      <c r="J980" s="200"/>
      <c r="K980" s="200"/>
      <c r="L980" s="200"/>
      <c r="M980" s="200"/>
      <c r="N980" s="200"/>
      <c r="O980" s="200"/>
      <c r="P980" s="200"/>
      <c r="Q980" s="200"/>
    </row>
    <row r="981" spans="2:17">
      <c r="B981" s="200"/>
      <c r="C981" s="200"/>
      <c r="D981" s="200"/>
      <c r="E981" s="200"/>
      <c r="F981" s="200"/>
      <c r="G981" s="200"/>
      <c r="H981" s="200"/>
      <c r="I981" s="200"/>
      <c r="J981" s="200"/>
      <c r="K981" s="200"/>
      <c r="L981" s="200"/>
      <c r="M981" s="200"/>
      <c r="N981" s="200"/>
      <c r="O981" s="200"/>
      <c r="P981" s="200"/>
      <c r="Q981" s="200"/>
    </row>
    <row r="982" spans="2:17">
      <c r="B982" s="200"/>
      <c r="C982" s="200"/>
      <c r="D982" s="200"/>
      <c r="E982" s="200"/>
      <c r="F982" s="200"/>
      <c r="G982" s="200"/>
      <c r="H982" s="200"/>
      <c r="I982" s="200"/>
      <c r="J982" s="200"/>
      <c r="K982" s="200"/>
      <c r="L982" s="200"/>
      <c r="M982" s="200"/>
      <c r="N982" s="200"/>
      <c r="O982" s="200"/>
      <c r="P982" s="200"/>
      <c r="Q982" s="200"/>
    </row>
    <row r="983" spans="2:17">
      <c r="B983" s="200"/>
      <c r="C983" s="200"/>
      <c r="D983" s="200"/>
      <c r="E983" s="200"/>
      <c r="F983" s="200"/>
      <c r="G983" s="200"/>
      <c r="H983" s="200"/>
      <c r="I983" s="200"/>
      <c r="J983" s="200"/>
      <c r="K983" s="200"/>
      <c r="L983" s="200"/>
      <c r="M983" s="200"/>
      <c r="N983" s="200"/>
      <c r="O983" s="200"/>
      <c r="P983" s="200"/>
      <c r="Q983" s="200"/>
    </row>
    <row r="984" spans="2:17">
      <c r="B984" s="200"/>
      <c r="C984" s="200"/>
      <c r="D984" s="200"/>
      <c r="E984" s="200"/>
      <c r="F984" s="200"/>
      <c r="G984" s="200"/>
      <c r="H984" s="200"/>
      <c r="I984" s="200"/>
      <c r="J984" s="200"/>
      <c r="K984" s="200"/>
      <c r="L984" s="200"/>
      <c r="M984" s="200"/>
      <c r="N984" s="200"/>
      <c r="O984" s="200"/>
      <c r="P984" s="200"/>
      <c r="Q984" s="200"/>
    </row>
    <row r="985" spans="2:17">
      <c r="B985" s="200"/>
      <c r="C985" s="200"/>
      <c r="D985" s="200"/>
      <c r="E985" s="200"/>
      <c r="F985" s="200"/>
      <c r="G985" s="200"/>
      <c r="H985" s="200"/>
      <c r="I985" s="200"/>
      <c r="J985" s="200"/>
      <c r="K985" s="200"/>
      <c r="L985" s="200"/>
      <c r="M985" s="200"/>
      <c r="N985" s="200"/>
      <c r="O985" s="200"/>
      <c r="P985" s="200"/>
      <c r="Q985" s="200"/>
    </row>
    <row r="986" spans="2:17">
      <c r="B986" s="200"/>
      <c r="C986" s="200"/>
      <c r="D986" s="200"/>
      <c r="E986" s="200"/>
      <c r="F986" s="200"/>
      <c r="G986" s="200"/>
      <c r="H986" s="200"/>
      <c r="I986" s="200"/>
      <c r="J986" s="200"/>
      <c r="K986" s="200"/>
      <c r="L986" s="200"/>
      <c r="M986" s="200"/>
      <c r="N986" s="200"/>
      <c r="O986" s="200"/>
      <c r="P986" s="200"/>
      <c r="Q986" s="200"/>
    </row>
    <row r="987" spans="2:17">
      <c r="B987" s="200"/>
      <c r="C987" s="200"/>
      <c r="D987" s="200"/>
      <c r="E987" s="200"/>
      <c r="F987" s="200"/>
      <c r="G987" s="200"/>
      <c r="H987" s="200"/>
      <c r="I987" s="200"/>
      <c r="J987" s="200"/>
      <c r="K987" s="200"/>
      <c r="L987" s="200"/>
      <c r="M987" s="200"/>
      <c r="N987" s="200"/>
      <c r="O987" s="200"/>
      <c r="P987" s="200"/>
      <c r="Q987" s="200"/>
    </row>
    <row r="988" spans="2:17">
      <c r="B988" s="200"/>
      <c r="C988" s="200"/>
      <c r="D988" s="200"/>
      <c r="E988" s="200"/>
      <c r="F988" s="200"/>
      <c r="G988" s="200"/>
      <c r="H988" s="200"/>
      <c r="I988" s="200"/>
      <c r="J988" s="200"/>
      <c r="K988" s="200"/>
      <c r="L988" s="200"/>
      <c r="M988" s="200"/>
      <c r="N988" s="200"/>
      <c r="O988" s="200"/>
      <c r="P988" s="200"/>
      <c r="Q988" s="200"/>
    </row>
    <row r="989" spans="2:17">
      <c r="B989" s="200"/>
      <c r="C989" s="200"/>
      <c r="D989" s="200"/>
      <c r="E989" s="200"/>
      <c r="F989" s="200"/>
      <c r="G989" s="200"/>
      <c r="H989" s="200"/>
      <c r="I989" s="200"/>
      <c r="J989" s="200"/>
      <c r="K989" s="200"/>
      <c r="L989" s="200"/>
      <c r="M989" s="200"/>
      <c r="N989" s="200"/>
      <c r="O989" s="200"/>
      <c r="P989" s="200"/>
      <c r="Q989" s="200"/>
    </row>
    <row r="990" spans="2:17">
      <c r="B990" s="200"/>
      <c r="C990" s="200"/>
      <c r="D990" s="200"/>
      <c r="E990" s="200"/>
      <c r="F990" s="200"/>
      <c r="G990" s="200"/>
      <c r="H990" s="200"/>
      <c r="I990" s="200"/>
      <c r="J990" s="200"/>
      <c r="K990" s="200"/>
      <c r="L990" s="200"/>
      <c r="M990" s="200"/>
      <c r="N990" s="200"/>
      <c r="O990" s="200"/>
      <c r="P990" s="200"/>
      <c r="Q990" s="200"/>
    </row>
    <row r="991" spans="2:17">
      <c r="B991" s="200"/>
      <c r="C991" s="200"/>
      <c r="D991" s="200"/>
      <c r="E991" s="200"/>
      <c r="F991" s="200"/>
      <c r="G991" s="200"/>
      <c r="H991" s="200"/>
      <c r="I991" s="200"/>
      <c r="J991" s="200"/>
      <c r="K991" s="200"/>
      <c r="L991" s="200"/>
      <c r="M991" s="200"/>
      <c r="N991" s="200"/>
      <c r="O991" s="200"/>
      <c r="P991" s="200"/>
      <c r="Q991" s="200"/>
    </row>
    <row r="992" spans="2:17">
      <c r="B992" s="200"/>
      <c r="C992" s="200"/>
      <c r="D992" s="200"/>
      <c r="E992" s="200"/>
      <c r="F992" s="200"/>
      <c r="G992" s="200"/>
      <c r="H992" s="200"/>
      <c r="I992" s="200"/>
      <c r="J992" s="200"/>
      <c r="K992" s="200"/>
      <c r="L992" s="200"/>
      <c r="M992" s="200"/>
      <c r="N992" s="200"/>
      <c r="O992" s="200"/>
      <c r="P992" s="200"/>
      <c r="Q992" s="200"/>
    </row>
    <row r="993" spans="2:17">
      <c r="B993" s="200"/>
      <c r="C993" s="200"/>
      <c r="D993" s="200"/>
      <c r="E993" s="200"/>
      <c r="F993" s="200"/>
      <c r="G993" s="200"/>
      <c r="H993" s="200"/>
      <c r="I993" s="200"/>
      <c r="J993" s="200"/>
      <c r="K993" s="200"/>
      <c r="L993" s="200"/>
      <c r="M993" s="200"/>
      <c r="N993" s="200"/>
      <c r="O993" s="200"/>
      <c r="P993" s="200"/>
      <c r="Q993" s="200"/>
    </row>
    <row r="994" spans="2:17">
      <c r="B994" s="200"/>
      <c r="C994" s="200"/>
      <c r="D994" s="200"/>
      <c r="E994" s="200"/>
      <c r="F994" s="200"/>
      <c r="G994" s="200"/>
      <c r="H994" s="200"/>
      <c r="I994" s="200"/>
      <c r="J994" s="200"/>
      <c r="K994" s="200"/>
      <c r="L994" s="200"/>
      <c r="M994" s="200"/>
      <c r="N994" s="200"/>
      <c r="O994" s="200"/>
      <c r="P994" s="200"/>
      <c r="Q994" s="200"/>
    </row>
    <row r="995" spans="2:17">
      <c r="B995" s="200"/>
      <c r="C995" s="200"/>
      <c r="D995" s="200"/>
      <c r="E995" s="200"/>
      <c r="F995" s="200"/>
      <c r="G995" s="200"/>
      <c r="H995" s="200"/>
      <c r="I995" s="200"/>
      <c r="J995" s="200"/>
      <c r="K995" s="200"/>
      <c r="L995" s="200"/>
      <c r="M995" s="200"/>
      <c r="N995" s="200"/>
      <c r="O995" s="200"/>
      <c r="P995" s="200"/>
      <c r="Q995" s="200"/>
    </row>
    <row r="996" spans="2:17">
      <c r="B996" s="200"/>
      <c r="C996" s="200"/>
      <c r="D996" s="200"/>
      <c r="E996" s="200"/>
      <c r="F996" s="200"/>
      <c r="G996" s="200"/>
      <c r="H996" s="200"/>
      <c r="I996" s="200"/>
      <c r="J996" s="200"/>
      <c r="K996" s="200"/>
      <c r="L996" s="200"/>
      <c r="M996" s="200"/>
      <c r="N996" s="200"/>
      <c r="O996" s="200"/>
      <c r="P996" s="200"/>
      <c r="Q996" s="200"/>
    </row>
    <row r="997" spans="2:17">
      <c r="B997" s="200"/>
      <c r="C997" s="200"/>
      <c r="D997" s="200"/>
      <c r="E997" s="200"/>
      <c r="F997" s="200"/>
      <c r="G997" s="200"/>
      <c r="H997" s="200"/>
      <c r="I997" s="200"/>
      <c r="J997" s="200"/>
      <c r="K997" s="200"/>
      <c r="L997" s="200"/>
      <c r="M997" s="200"/>
      <c r="N997" s="200"/>
      <c r="O997" s="200"/>
      <c r="P997" s="200"/>
      <c r="Q997" s="200"/>
    </row>
    <row r="998" spans="2:17">
      <c r="B998" s="200"/>
      <c r="C998" s="200"/>
      <c r="D998" s="200"/>
      <c r="E998" s="200"/>
      <c r="F998" s="200"/>
      <c r="G998" s="200"/>
      <c r="H998" s="200"/>
      <c r="I998" s="200"/>
      <c r="J998" s="200"/>
      <c r="K998" s="200"/>
      <c r="L998" s="200"/>
      <c r="M998" s="200"/>
      <c r="N998" s="200"/>
      <c r="O998" s="200"/>
      <c r="P998" s="200"/>
      <c r="Q998" s="200"/>
    </row>
    <row r="999" spans="2:17">
      <c r="B999" s="200"/>
      <c r="C999" s="200"/>
      <c r="D999" s="200"/>
      <c r="E999" s="200"/>
      <c r="F999" s="200"/>
      <c r="G999" s="200"/>
      <c r="H999" s="200"/>
      <c r="I999" s="200"/>
      <c r="J999" s="200"/>
      <c r="K999" s="200"/>
      <c r="L999" s="200"/>
      <c r="M999" s="200"/>
      <c r="N999" s="200"/>
      <c r="O999" s="200"/>
      <c r="P999" s="200"/>
      <c r="Q999" s="200"/>
    </row>
    <row r="1000" spans="2:17">
      <c r="B1000" s="200"/>
      <c r="C1000" s="200"/>
      <c r="D1000" s="200"/>
      <c r="E1000" s="200"/>
      <c r="F1000" s="200"/>
      <c r="G1000" s="200"/>
      <c r="H1000" s="200"/>
      <c r="I1000" s="200"/>
      <c r="J1000" s="200"/>
      <c r="K1000" s="200"/>
      <c r="L1000" s="200"/>
      <c r="M1000" s="200"/>
      <c r="N1000" s="200"/>
      <c r="O1000" s="200"/>
      <c r="P1000" s="200"/>
      <c r="Q1000" s="200"/>
    </row>
    <row r="1001" spans="2:17">
      <c r="B1001" s="200"/>
      <c r="C1001" s="200"/>
      <c r="D1001" s="200"/>
      <c r="E1001" s="200"/>
      <c r="F1001" s="200"/>
      <c r="G1001" s="200"/>
      <c r="H1001" s="200"/>
      <c r="I1001" s="200"/>
      <c r="J1001" s="200"/>
      <c r="K1001" s="200"/>
      <c r="L1001" s="200"/>
      <c r="M1001" s="200"/>
      <c r="N1001" s="200"/>
      <c r="O1001" s="200"/>
      <c r="P1001" s="200"/>
      <c r="Q1001" s="200"/>
    </row>
    <row r="1002" spans="2:17">
      <c r="B1002" s="200"/>
      <c r="C1002" s="200"/>
      <c r="D1002" s="200"/>
      <c r="E1002" s="200"/>
      <c r="F1002" s="200"/>
      <c r="G1002" s="200"/>
      <c r="H1002" s="200"/>
      <c r="I1002" s="200"/>
      <c r="J1002" s="200"/>
      <c r="K1002" s="200"/>
      <c r="L1002" s="200"/>
      <c r="M1002" s="200"/>
      <c r="N1002" s="200"/>
      <c r="O1002" s="200"/>
      <c r="P1002" s="200"/>
      <c r="Q1002" s="200"/>
    </row>
    <row r="1003" spans="2:17">
      <c r="B1003" s="200"/>
      <c r="C1003" s="200"/>
      <c r="D1003" s="200"/>
      <c r="E1003" s="200"/>
      <c r="F1003" s="200"/>
      <c r="G1003" s="200"/>
      <c r="H1003" s="200"/>
      <c r="I1003" s="200"/>
      <c r="J1003" s="200"/>
      <c r="K1003" s="200"/>
      <c r="L1003" s="200"/>
      <c r="M1003" s="200"/>
      <c r="N1003" s="200"/>
      <c r="O1003" s="200"/>
      <c r="P1003" s="200"/>
      <c r="Q1003" s="200"/>
    </row>
    <row r="1004" spans="2:17">
      <c r="B1004" s="200"/>
      <c r="C1004" s="200"/>
      <c r="D1004" s="200"/>
      <c r="E1004" s="200"/>
      <c r="F1004" s="200"/>
      <c r="G1004" s="200"/>
      <c r="H1004" s="200"/>
      <c r="I1004" s="200"/>
      <c r="J1004" s="200"/>
      <c r="K1004" s="200"/>
      <c r="L1004" s="200"/>
      <c r="M1004" s="200"/>
      <c r="N1004" s="200"/>
      <c r="O1004" s="200"/>
      <c r="P1004" s="200"/>
      <c r="Q1004" s="200"/>
    </row>
    <row r="1005" spans="2:17">
      <c r="B1005" s="200"/>
      <c r="C1005" s="200"/>
      <c r="D1005" s="200"/>
      <c r="E1005" s="200"/>
      <c r="F1005" s="200"/>
      <c r="G1005" s="200"/>
      <c r="H1005" s="200"/>
      <c r="I1005" s="200"/>
      <c r="J1005" s="200"/>
      <c r="K1005" s="200"/>
      <c r="L1005" s="200"/>
      <c r="M1005" s="200"/>
      <c r="N1005" s="200"/>
      <c r="O1005" s="200"/>
      <c r="P1005" s="200"/>
      <c r="Q1005" s="200"/>
    </row>
    <row r="1006" spans="2:17">
      <c r="B1006" s="200"/>
      <c r="C1006" s="200"/>
      <c r="D1006" s="200"/>
      <c r="E1006" s="200"/>
      <c r="F1006" s="200"/>
      <c r="G1006" s="200"/>
      <c r="H1006" s="200"/>
      <c r="I1006" s="200"/>
      <c r="J1006" s="200"/>
      <c r="K1006" s="200"/>
      <c r="L1006" s="200"/>
      <c r="M1006" s="200"/>
      <c r="N1006" s="200"/>
      <c r="O1006" s="200"/>
      <c r="P1006" s="200"/>
      <c r="Q1006" s="200"/>
    </row>
    <row r="1007" spans="2:17">
      <c r="B1007" s="200"/>
      <c r="C1007" s="200"/>
      <c r="D1007" s="200"/>
      <c r="E1007" s="200"/>
      <c r="F1007" s="200"/>
      <c r="G1007" s="200"/>
      <c r="H1007" s="200"/>
      <c r="I1007" s="200"/>
      <c r="J1007" s="200"/>
      <c r="K1007" s="200"/>
      <c r="L1007" s="200"/>
      <c r="M1007" s="200"/>
      <c r="N1007" s="200"/>
      <c r="O1007" s="200"/>
      <c r="P1007" s="200"/>
      <c r="Q1007" s="200"/>
    </row>
    <row r="1008" spans="2:17">
      <c r="B1008" s="200"/>
      <c r="C1008" s="200"/>
      <c r="D1008" s="200"/>
      <c r="E1008" s="200"/>
      <c r="F1008" s="200"/>
      <c r="G1008" s="200"/>
      <c r="H1008" s="200"/>
      <c r="I1008" s="200"/>
      <c r="J1008" s="200"/>
      <c r="K1008" s="200"/>
      <c r="L1008" s="200"/>
      <c r="M1008" s="200"/>
      <c r="N1008" s="200"/>
      <c r="O1008" s="200"/>
      <c r="P1008" s="200"/>
      <c r="Q1008" s="200"/>
    </row>
    <row r="1009" spans="2:17">
      <c r="B1009" s="200"/>
      <c r="C1009" s="200"/>
      <c r="D1009" s="200"/>
      <c r="E1009" s="200"/>
      <c r="F1009" s="200"/>
      <c r="G1009" s="200"/>
      <c r="H1009" s="200"/>
      <c r="I1009" s="200"/>
      <c r="J1009" s="200"/>
      <c r="K1009" s="200"/>
      <c r="L1009" s="200"/>
      <c r="M1009" s="200"/>
      <c r="N1009" s="200"/>
      <c r="O1009" s="200"/>
      <c r="P1009" s="200"/>
      <c r="Q1009" s="200"/>
    </row>
    <row r="1010" spans="2:17">
      <c r="B1010" s="200"/>
      <c r="C1010" s="200"/>
      <c r="D1010" s="200"/>
      <c r="E1010" s="200"/>
      <c r="F1010" s="200"/>
      <c r="G1010" s="200"/>
      <c r="H1010" s="200"/>
      <c r="I1010" s="200"/>
      <c r="J1010" s="200"/>
      <c r="K1010" s="200"/>
      <c r="L1010" s="200"/>
      <c r="M1010" s="200"/>
      <c r="N1010" s="200"/>
      <c r="O1010" s="200"/>
      <c r="P1010" s="200"/>
      <c r="Q1010" s="200"/>
    </row>
    <row r="1011" spans="2:17">
      <c r="B1011" s="200"/>
      <c r="C1011" s="200"/>
      <c r="D1011" s="200"/>
      <c r="E1011" s="200"/>
      <c r="F1011" s="200"/>
      <c r="G1011" s="200"/>
      <c r="H1011" s="200"/>
      <c r="I1011" s="200"/>
      <c r="J1011" s="200"/>
      <c r="K1011" s="200"/>
      <c r="L1011" s="200"/>
      <c r="M1011" s="200"/>
      <c r="N1011" s="200"/>
      <c r="O1011" s="200"/>
      <c r="P1011" s="200"/>
      <c r="Q1011" s="200"/>
    </row>
    <row r="1012" spans="2:17">
      <c r="B1012" s="200"/>
      <c r="C1012" s="200"/>
      <c r="D1012" s="200"/>
      <c r="E1012" s="200"/>
      <c r="F1012" s="200"/>
      <c r="G1012" s="200"/>
      <c r="H1012" s="200"/>
      <c r="I1012" s="200"/>
      <c r="J1012" s="200"/>
      <c r="K1012" s="200"/>
      <c r="L1012" s="200"/>
      <c r="M1012" s="200"/>
      <c r="N1012" s="200"/>
      <c r="O1012" s="200"/>
      <c r="P1012" s="200"/>
      <c r="Q1012" s="200"/>
    </row>
    <row r="1013" spans="2:17">
      <c r="B1013" s="200"/>
      <c r="C1013" s="200"/>
      <c r="D1013" s="200"/>
      <c r="E1013" s="200"/>
      <c r="F1013" s="200"/>
      <c r="G1013" s="200"/>
      <c r="H1013" s="200"/>
      <c r="I1013" s="200"/>
      <c r="J1013" s="200"/>
      <c r="K1013" s="200"/>
      <c r="L1013" s="200"/>
      <c r="M1013" s="200"/>
      <c r="N1013" s="200"/>
      <c r="O1013" s="200"/>
      <c r="P1013" s="200"/>
      <c r="Q1013" s="200"/>
    </row>
    <row r="1014" spans="2:17">
      <c r="B1014" s="200"/>
      <c r="C1014" s="200"/>
      <c r="D1014" s="200"/>
      <c r="E1014" s="200"/>
      <c r="F1014" s="200"/>
      <c r="G1014" s="200"/>
      <c r="H1014" s="200"/>
      <c r="I1014" s="200"/>
      <c r="J1014" s="200"/>
      <c r="K1014" s="200"/>
      <c r="L1014" s="200"/>
      <c r="M1014" s="200"/>
      <c r="N1014" s="200"/>
      <c r="O1014" s="200"/>
      <c r="P1014" s="200"/>
      <c r="Q1014" s="200"/>
    </row>
    <row r="1015" spans="2:17">
      <c r="B1015" s="200"/>
      <c r="C1015" s="200"/>
      <c r="D1015" s="200"/>
      <c r="E1015" s="200"/>
      <c r="F1015" s="200"/>
      <c r="G1015" s="200"/>
      <c r="H1015" s="200"/>
      <c r="I1015" s="200"/>
      <c r="J1015" s="200"/>
      <c r="K1015" s="200"/>
      <c r="L1015" s="200"/>
      <c r="M1015" s="200"/>
      <c r="N1015" s="200"/>
      <c r="O1015" s="200"/>
      <c r="P1015" s="200"/>
      <c r="Q1015" s="200"/>
    </row>
    <row r="1016" spans="2:17">
      <c r="B1016" s="200"/>
      <c r="C1016" s="200"/>
      <c r="D1016" s="200"/>
      <c r="E1016" s="200"/>
      <c r="F1016" s="200"/>
      <c r="G1016" s="200"/>
      <c r="H1016" s="200"/>
      <c r="I1016" s="200"/>
      <c r="J1016" s="200"/>
      <c r="K1016" s="200"/>
      <c r="L1016" s="200"/>
      <c r="M1016" s="200"/>
      <c r="N1016" s="200"/>
      <c r="O1016" s="200"/>
      <c r="P1016" s="200"/>
      <c r="Q1016" s="200"/>
    </row>
    <row r="1017" spans="2:17">
      <c r="B1017" s="200"/>
      <c r="C1017" s="200"/>
      <c r="D1017" s="200"/>
      <c r="E1017" s="200"/>
      <c r="F1017" s="200"/>
      <c r="G1017" s="200"/>
      <c r="H1017" s="200"/>
      <c r="I1017" s="200"/>
      <c r="J1017" s="200"/>
      <c r="K1017" s="200"/>
      <c r="L1017" s="200"/>
      <c r="M1017" s="200"/>
      <c r="N1017" s="200"/>
      <c r="O1017" s="200"/>
      <c r="P1017" s="200"/>
      <c r="Q1017" s="200"/>
    </row>
    <row r="1018" spans="2:17">
      <c r="B1018" s="200"/>
      <c r="C1018" s="200"/>
      <c r="D1018" s="200"/>
      <c r="E1018" s="200"/>
      <c r="F1018" s="200"/>
      <c r="G1018" s="200"/>
      <c r="H1018" s="200"/>
      <c r="I1018" s="200"/>
      <c r="J1018" s="200"/>
      <c r="K1018" s="200"/>
      <c r="L1018" s="200"/>
      <c r="M1018" s="200"/>
      <c r="N1018" s="200"/>
      <c r="O1018" s="200"/>
      <c r="P1018" s="200"/>
      <c r="Q1018" s="200"/>
    </row>
    <row r="1019" spans="2:17">
      <c r="B1019" s="200"/>
      <c r="C1019" s="200"/>
      <c r="D1019" s="200"/>
      <c r="E1019" s="200"/>
      <c r="F1019" s="200"/>
      <c r="G1019" s="200"/>
      <c r="H1019" s="200"/>
      <c r="I1019" s="200"/>
      <c r="J1019" s="200"/>
      <c r="K1019" s="200"/>
      <c r="L1019" s="200"/>
      <c r="M1019" s="200"/>
      <c r="N1019" s="200"/>
      <c r="O1019" s="200"/>
      <c r="P1019" s="200"/>
      <c r="Q1019" s="200"/>
    </row>
    <row r="1020" spans="2:17">
      <c r="B1020" s="200"/>
      <c r="C1020" s="200"/>
      <c r="D1020" s="200"/>
      <c r="E1020" s="200"/>
      <c r="F1020" s="200"/>
      <c r="G1020" s="200"/>
      <c r="H1020" s="200"/>
      <c r="I1020" s="200"/>
      <c r="J1020" s="200"/>
      <c r="K1020" s="200"/>
      <c r="L1020" s="200"/>
      <c r="M1020" s="200"/>
      <c r="N1020" s="200"/>
      <c r="O1020" s="200"/>
      <c r="P1020" s="200"/>
      <c r="Q1020" s="200"/>
    </row>
    <row r="1021" spans="2:17">
      <c r="B1021" s="200"/>
      <c r="C1021" s="200"/>
      <c r="D1021" s="200"/>
      <c r="E1021" s="200"/>
      <c r="F1021" s="200"/>
      <c r="G1021" s="200"/>
      <c r="H1021" s="200"/>
      <c r="I1021" s="200"/>
      <c r="J1021" s="200"/>
      <c r="K1021" s="200"/>
      <c r="L1021" s="200"/>
      <c r="M1021" s="200"/>
      <c r="N1021" s="200"/>
      <c r="O1021" s="200"/>
      <c r="P1021" s="200"/>
      <c r="Q1021" s="200"/>
    </row>
    <row r="1022" spans="2:17">
      <c r="B1022" s="200"/>
      <c r="C1022" s="200"/>
      <c r="D1022" s="200"/>
      <c r="E1022" s="200"/>
      <c r="F1022" s="200"/>
      <c r="G1022" s="200"/>
      <c r="H1022" s="200"/>
      <c r="I1022" s="200"/>
      <c r="J1022" s="200"/>
      <c r="K1022" s="200"/>
      <c r="L1022" s="200"/>
      <c r="M1022" s="200"/>
      <c r="N1022" s="200"/>
      <c r="O1022" s="200"/>
      <c r="P1022" s="200"/>
      <c r="Q1022" s="200"/>
    </row>
    <row r="1023" spans="2:17">
      <c r="B1023" s="200"/>
      <c r="C1023" s="200"/>
      <c r="D1023" s="200"/>
      <c r="E1023" s="200"/>
      <c r="F1023" s="200"/>
      <c r="G1023" s="200"/>
      <c r="H1023" s="200"/>
      <c r="I1023" s="200"/>
      <c r="J1023" s="200"/>
      <c r="K1023" s="200"/>
      <c r="L1023" s="200"/>
      <c r="M1023" s="200"/>
      <c r="N1023" s="200"/>
      <c r="O1023" s="200"/>
      <c r="P1023" s="200"/>
      <c r="Q1023" s="200"/>
    </row>
    <row r="1024" spans="2:17">
      <c r="B1024" s="200"/>
      <c r="C1024" s="200"/>
      <c r="D1024" s="200"/>
      <c r="E1024" s="200"/>
      <c r="F1024" s="200"/>
      <c r="G1024" s="200"/>
      <c r="H1024" s="200"/>
      <c r="I1024" s="200"/>
      <c r="J1024" s="200"/>
      <c r="K1024" s="200"/>
      <c r="L1024" s="200"/>
      <c r="M1024" s="200"/>
      <c r="N1024" s="200"/>
      <c r="O1024" s="200"/>
      <c r="P1024" s="200"/>
      <c r="Q1024" s="200"/>
    </row>
    <row r="1025" spans="2:17">
      <c r="B1025" s="200"/>
      <c r="C1025" s="200"/>
      <c r="D1025" s="200"/>
      <c r="E1025" s="200"/>
      <c r="F1025" s="200"/>
      <c r="G1025" s="200"/>
      <c r="H1025" s="200"/>
      <c r="I1025" s="200"/>
      <c r="J1025" s="200"/>
      <c r="K1025" s="200"/>
      <c r="L1025" s="200"/>
      <c r="M1025" s="200"/>
      <c r="N1025" s="200"/>
      <c r="O1025" s="200"/>
      <c r="P1025" s="200"/>
      <c r="Q1025" s="200"/>
    </row>
    <row r="1026" spans="2:17">
      <c r="B1026" s="200"/>
      <c r="C1026" s="200"/>
      <c r="D1026" s="200"/>
      <c r="E1026" s="200"/>
      <c r="F1026" s="200"/>
      <c r="G1026" s="200"/>
      <c r="H1026" s="200"/>
      <c r="I1026" s="200"/>
      <c r="J1026" s="200"/>
      <c r="K1026" s="200"/>
      <c r="L1026" s="200"/>
      <c r="M1026" s="200"/>
      <c r="N1026" s="200"/>
      <c r="O1026" s="200"/>
      <c r="P1026" s="200"/>
      <c r="Q1026" s="200"/>
    </row>
    <row r="1027" spans="2:17">
      <c r="B1027" s="200"/>
      <c r="C1027" s="200"/>
      <c r="D1027" s="200"/>
      <c r="E1027" s="200"/>
      <c r="F1027" s="200"/>
      <c r="G1027" s="200"/>
      <c r="H1027" s="200"/>
      <c r="I1027" s="200"/>
      <c r="J1027" s="200"/>
      <c r="K1027" s="200"/>
      <c r="L1027" s="200"/>
      <c r="M1027" s="200"/>
      <c r="N1027" s="200"/>
      <c r="O1027" s="200"/>
      <c r="P1027" s="200"/>
      <c r="Q1027" s="200"/>
    </row>
    <row r="1028" spans="2:17">
      <c r="B1028" s="200"/>
      <c r="C1028" s="200"/>
      <c r="D1028" s="200"/>
      <c r="E1028" s="200"/>
      <c r="F1028" s="200"/>
      <c r="G1028" s="200"/>
      <c r="H1028" s="200"/>
      <c r="I1028" s="200"/>
      <c r="J1028" s="200"/>
      <c r="K1028" s="200"/>
      <c r="L1028" s="200"/>
      <c r="M1028" s="200"/>
      <c r="N1028" s="200"/>
      <c r="O1028" s="200"/>
      <c r="P1028" s="200"/>
      <c r="Q1028" s="200"/>
    </row>
    <row r="1029" spans="2:17">
      <c r="B1029" s="200"/>
      <c r="C1029" s="200"/>
      <c r="D1029" s="200"/>
      <c r="E1029" s="200"/>
      <c r="F1029" s="200"/>
      <c r="G1029" s="200"/>
      <c r="H1029" s="200"/>
      <c r="I1029" s="200"/>
      <c r="J1029" s="200"/>
      <c r="K1029" s="200"/>
      <c r="L1029" s="200"/>
      <c r="M1029" s="200"/>
      <c r="N1029" s="200"/>
      <c r="O1029" s="200"/>
      <c r="P1029" s="200"/>
      <c r="Q1029" s="200"/>
    </row>
    <row r="1030" spans="2:17">
      <c r="B1030" s="200"/>
      <c r="C1030" s="200"/>
      <c r="D1030" s="200"/>
      <c r="E1030" s="200"/>
      <c r="F1030" s="200"/>
      <c r="G1030" s="200"/>
      <c r="H1030" s="200"/>
      <c r="I1030" s="200"/>
      <c r="J1030" s="200"/>
      <c r="K1030" s="200"/>
      <c r="L1030" s="200"/>
      <c r="M1030" s="200"/>
      <c r="N1030" s="200"/>
      <c r="O1030" s="200"/>
      <c r="P1030" s="200"/>
      <c r="Q1030" s="200"/>
    </row>
    <row r="1031" spans="2:17">
      <c r="B1031" s="200"/>
      <c r="C1031" s="200"/>
      <c r="D1031" s="200"/>
      <c r="E1031" s="200"/>
      <c r="F1031" s="200"/>
      <c r="G1031" s="200"/>
      <c r="H1031" s="200"/>
      <c r="I1031" s="200"/>
      <c r="J1031" s="200"/>
      <c r="K1031" s="200"/>
      <c r="L1031" s="200"/>
      <c r="M1031" s="200"/>
      <c r="N1031" s="200"/>
      <c r="O1031" s="200"/>
      <c r="P1031" s="200"/>
      <c r="Q1031" s="200"/>
    </row>
    <row r="1032" spans="2:17">
      <c r="B1032" s="200"/>
      <c r="C1032" s="200"/>
      <c r="D1032" s="200"/>
      <c r="E1032" s="200"/>
      <c r="F1032" s="200"/>
      <c r="G1032" s="200"/>
      <c r="H1032" s="200"/>
      <c r="I1032" s="200"/>
      <c r="J1032" s="200"/>
      <c r="K1032" s="200"/>
      <c r="L1032" s="200"/>
      <c r="M1032" s="200"/>
      <c r="N1032" s="200"/>
      <c r="O1032" s="200"/>
      <c r="P1032" s="200"/>
      <c r="Q1032" s="200"/>
    </row>
    <row r="1033" spans="2:17">
      <c r="B1033" s="200"/>
      <c r="C1033" s="200"/>
      <c r="D1033" s="200"/>
      <c r="E1033" s="200"/>
      <c r="F1033" s="200"/>
      <c r="G1033" s="200"/>
      <c r="H1033" s="200"/>
      <c r="I1033" s="200"/>
      <c r="J1033" s="200"/>
      <c r="K1033" s="200"/>
      <c r="L1033" s="200"/>
      <c r="M1033" s="200"/>
      <c r="N1033" s="200"/>
      <c r="O1033" s="200"/>
      <c r="P1033" s="200"/>
      <c r="Q1033" s="200"/>
    </row>
    <row r="1034" spans="2:17">
      <c r="B1034" s="200"/>
      <c r="C1034" s="200"/>
      <c r="D1034" s="200"/>
      <c r="E1034" s="200"/>
      <c r="F1034" s="200"/>
      <c r="G1034" s="200"/>
      <c r="H1034" s="200"/>
      <c r="I1034" s="200"/>
      <c r="J1034" s="200"/>
      <c r="K1034" s="200"/>
      <c r="L1034" s="200"/>
      <c r="M1034" s="200"/>
      <c r="N1034" s="200"/>
      <c r="O1034" s="200"/>
      <c r="P1034" s="200"/>
      <c r="Q1034" s="200"/>
    </row>
    <row r="1035" spans="2:17">
      <c r="B1035" s="200"/>
      <c r="C1035" s="200"/>
      <c r="D1035" s="200"/>
      <c r="E1035" s="200"/>
      <c r="F1035" s="200"/>
      <c r="G1035" s="200"/>
      <c r="H1035" s="200"/>
      <c r="I1035" s="200"/>
      <c r="J1035" s="200"/>
      <c r="K1035" s="200"/>
      <c r="L1035" s="200"/>
      <c r="M1035" s="200"/>
      <c r="N1035" s="200"/>
      <c r="O1035" s="200"/>
      <c r="P1035" s="200"/>
      <c r="Q1035" s="200"/>
    </row>
    <row r="1036" spans="2:17">
      <c r="B1036" s="200"/>
      <c r="C1036" s="200"/>
      <c r="D1036" s="200"/>
      <c r="E1036" s="200"/>
      <c r="F1036" s="200"/>
      <c r="G1036" s="200"/>
      <c r="H1036" s="200"/>
      <c r="I1036" s="200"/>
      <c r="J1036" s="200"/>
      <c r="K1036" s="200"/>
      <c r="L1036" s="200"/>
      <c r="M1036" s="200"/>
      <c r="N1036" s="200"/>
      <c r="O1036" s="200"/>
      <c r="P1036" s="200"/>
      <c r="Q1036" s="200"/>
    </row>
    <row r="1037" spans="2:17">
      <c r="B1037" s="200"/>
      <c r="C1037" s="200"/>
      <c r="D1037" s="200"/>
      <c r="E1037" s="200"/>
      <c r="F1037" s="200"/>
      <c r="G1037" s="200"/>
      <c r="H1037" s="200"/>
      <c r="I1037" s="200"/>
      <c r="J1037" s="200"/>
      <c r="K1037" s="200"/>
      <c r="L1037" s="200"/>
      <c r="M1037" s="200"/>
      <c r="N1037" s="200"/>
      <c r="O1037" s="200"/>
      <c r="P1037" s="200"/>
      <c r="Q1037" s="200"/>
    </row>
    <row r="1038" spans="2:17">
      <c r="B1038" s="200"/>
      <c r="C1038" s="200"/>
      <c r="D1038" s="200"/>
      <c r="E1038" s="200"/>
      <c r="F1038" s="200"/>
      <c r="G1038" s="200"/>
      <c r="H1038" s="200"/>
      <c r="I1038" s="200"/>
      <c r="J1038" s="200"/>
      <c r="K1038" s="200"/>
      <c r="L1038" s="200"/>
      <c r="M1038" s="200"/>
      <c r="N1038" s="200"/>
      <c r="O1038" s="200"/>
      <c r="P1038" s="200"/>
      <c r="Q1038" s="200"/>
    </row>
    <row r="1039" spans="2:17">
      <c r="B1039" s="200"/>
      <c r="C1039" s="200"/>
      <c r="D1039" s="200"/>
      <c r="E1039" s="200"/>
      <c r="F1039" s="200"/>
      <c r="G1039" s="200"/>
      <c r="H1039" s="200"/>
      <c r="I1039" s="200"/>
      <c r="J1039" s="200"/>
      <c r="K1039" s="200"/>
      <c r="L1039" s="200"/>
      <c r="M1039" s="200"/>
      <c r="N1039" s="200"/>
      <c r="O1039" s="200"/>
      <c r="P1039" s="200"/>
      <c r="Q1039" s="200"/>
    </row>
    <row r="1040" spans="2:17">
      <c r="B1040" s="200"/>
      <c r="C1040" s="200"/>
      <c r="D1040" s="200"/>
      <c r="E1040" s="200"/>
      <c r="F1040" s="200"/>
      <c r="G1040" s="200"/>
      <c r="H1040" s="200"/>
      <c r="I1040" s="200"/>
      <c r="J1040" s="200"/>
      <c r="K1040" s="200"/>
      <c r="L1040" s="200"/>
      <c r="M1040" s="200"/>
      <c r="N1040" s="200"/>
      <c r="O1040" s="200"/>
      <c r="P1040" s="200"/>
      <c r="Q1040" s="200"/>
    </row>
    <row r="1041" spans="2:17">
      <c r="B1041" s="200"/>
      <c r="C1041" s="200"/>
      <c r="D1041" s="200"/>
      <c r="E1041" s="200"/>
      <c r="F1041" s="200"/>
      <c r="G1041" s="200"/>
      <c r="H1041" s="200"/>
      <c r="I1041" s="200"/>
      <c r="J1041" s="200"/>
      <c r="K1041" s="200"/>
      <c r="L1041" s="200"/>
      <c r="M1041" s="200"/>
      <c r="N1041" s="200"/>
      <c r="O1041" s="200"/>
      <c r="P1041" s="200"/>
      <c r="Q1041" s="200"/>
    </row>
    <row r="1042" spans="2:17">
      <c r="B1042" s="200"/>
      <c r="C1042" s="200"/>
      <c r="D1042" s="200"/>
      <c r="E1042" s="200"/>
      <c r="F1042" s="200"/>
      <c r="G1042" s="200"/>
      <c r="H1042" s="200"/>
      <c r="I1042" s="200"/>
      <c r="J1042" s="200"/>
      <c r="K1042" s="200"/>
      <c r="L1042" s="200"/>
      <c r="M1042" s="200"/>
      <c r="N1042" s="200"/>
      <c r="O1042" s="200"/>
      <c r="P1042" s="200"/>
      <c r="Q1042" s="200"/>
    </row>
    <row r="1043" spans="2:17">
      <c r="B1043" s="200"/>
      <c r="C1043" s="200"/>
      <c r="D1043" s="200"/>
      <c r="E1043" s="200"/>
      <c r="F1043" s="200"/>
      <c r="G1043" s="200"/>
      <c r="H1043" s="200"/>
      <c r="I1043" s="200"/>
      <c r="J1043" s="200"/>
      <c r="K1043" s="200"/>
      <c r="L1043" s="200"/>
      <c r="M1043" s="200"/>
      <c r="N1043" s="200"/>
      <c r="O1043" s="200"/>
      <c r="P1043" s="200"/>
      <c r="Q1043" s="200"/>
    </row>
    <row r="1044" spans="2:17">
      <c r="B1044" s="200"/>
      <c r="C1044" s="200"/>
      <c r="D1044" s="200"/>
      <c r="E1044" s="200"/>
      <c r="F1044" s="200"/>
      <c r="G1044" s="200"/>
      <c r="H1044" s="200"/>
      <c r="I1044" s="200"/>
      <c r="J1044" s="200"/>
      <c r="K1044" s="200"/>
      <c r="L1044" s="200"/>
      <c r="M1044" s="200"/>
      <c r="N1044" s="200"/>
      <c r="O1044" s="200"/>
      <c r="P1044" s="200"/>
      <c r="Q1044" s="200"/>
    </row>
    <row r="1045" spans="2:17">
      <c r="B1045" s="200"/>
      <c r="C1045" s="200"/>
      <c r="D1045" s="200"/>
      <c r="E1045" s="200"/>
      <c r="F1045" s="200"/>
      <c r="G1045" s="200"/>
      <c r="H1045" s="200"/>
      <c r="I1045" s="200"/>
      <c r="J1045" s="200"/>
      <c r="K1045" s="200"/>
      <c r="L1045" s="200"/>
      <c r="M1045" s="200"/>
      <c r="N1045" s="200"/>
      <c r="O1045" s="200"/>
      <c r="P1045" s="200"/>
      <c r="Q1045" s="200"/>
    </row>
    <row r="1046" spans="2:17">
      <c r="B1046" s="200"/>
      <c r="C1046" s="200"/>
      <c r="D1046" s="200"/>
      <c r="E1046" s="200"/>
      <c r="F1046" s="200"/>
      <c r="G1046" s="200"/>
      <c r="H1046" s="200"/>
      <c r="I1046" s="200"/>
      <c r="J1046" s="200"/>
      <c r="K1046" s="200"/>
      <c r="L1046" s="200"/>
      <c r="M1046" s="200"/>
      <c r="N1046" s="200"/>
      <c r="O1046" s="200"/>
      <c r="P1046" s="200"/>
      <c r="Q1046" s="200"/>
    </row>
    <row r="1047" spans="2:17">
      <c r="B1047" s="200"/>
      <c r="C1047" s="200"/>
      <c r="D1047" s="200"/>
      <c r="E1047" s="200"/>
      <c r="F1047" s="200"/>
      <c r="G1047" s="200"/>
      <c r="H1047" s="200"/>
      <c r="I1047" s="200"/>
      <c r="J1047" s="200"/>
      <c r="K1047" s="200"/>
      <c r="L1047" s="200"/>
      <c r="M1047" s="200"/>
      <c r="N1047" s="200"/>
      <c r="O1047" s="200"/>
      <c r="P1047" s="200"/>
      <c r="Q1047" s="200"/>
    </row>
    <row r="1048" spans="2:17">
      <c r="B1048" s="200"/>
      <c r="C1048" s="200"/>
      <c r="D1048" s="200"/>
      <c r="E1048" s="200"/>
      <c r="F1048" s="200"/>
      <c r="G1048" s="200"/>
      <c r="H1048" s="200"/>
      <c r="I1048" s="200"/>
      <c r="J1048" s="200"/>
      <c r="K1048" s="200"/>
      <c r="L1048" s="200"/>
      <c r="M1048" s="200"/>
      <c r="N1048" s="200"/>
      <c r="O1048" s="200"/>
      <c r="P1048" s="200"/>
      <c r="Q1048" s="200"/>
    </row>
  </sheetData>
  <sheetProtection algorithmName="SHA-512" hashValue="PKvzNHi4jatZGSOnZj+GLZyk0gE7Yf5nUHK7lHRN9Rdk+hTrfYZPEawpS06LXv9ranDoKIK02SF6MPl8Oh6IJw==" saltValue="+8ARnl1Bj3OYyndQKtzhHQ==" spinCount="100000" sheet="1" objects="1" scenarios="1"/>
  <mergeCells count="45">
    <mergeCell ref="C23:D23"/>
    <mergeCell ref="E23:G23"/>
    <mergeCell ref="H23:Q23"/>
    <mergeCell ref="C21:D21"/>
    <mergeCell ref="E21:G21"/>
    <mergeCell ref="H21:Q21"/>
    <mergeCell ref="C22:D22"/>
    <mergeCell ref="E22:G22"/>
    <mergeCell ref="H22:Q22"/>
    <mergeCell ref="C19:D19"/>
    <mergeCell ref="E19:G19"/>
    <mergeCell ref="H19:Q19"/>
    <mergeCell ref="C20:D20"/>
    <mergeCell ref="E20:G20"/>
    <mergeCell ref="H20:Q20"/>
    <mergeCell ref="C17:D17"/>
    <mergeCell ref="E17:G17"/>
    <mergeCell ref="H17:Q17"/>
    <mergeCell ref="C18:D18"/>
    <mergeCell ref="E18:G18"/>
    <mergeCell ref="H18:Q18"/>
    <mergeCell ref="C15:D15"/>
    <mergeCell ref="E15:G15"/>
    <mergeCell ref="H15:Q15"/>
    <mergeCell ref="C16:D16"/>
    <mergeCell ref="E16:G16"/>
    <mergeCell ref="H16:Q16"/>
    <mergeCell ref="C13:D13"/>
    <mergeCell ref="E13:G13"/>
    <mergeCell ref="H13:Q13"/>
    <mergeCell ref="C14:D14"/>
    <mergeCell ref="E14:G14"/>
    <mergeCell ref="H14:Q14"/>
    <mergeCell ref="C11:D11"/>
    <mergeCell ref="E11:G11"/>
    <mergeCell ref="H11:Q11"/>
    <mergeCell ref="C12:D12"/>
    <mergeCell ref="E12:G12"/>
    <mergeCell ref="H12:Q12"/>
    <mergeCell ref="C9:D9"/>
    <mergeCell ref="E9:G9"/>
    <mergeCell ref="H9:Q9"/>
    <mergeCell ref="C10:D10"/>
    <mergeCell ref="E10:G10"/>
    <mergeCell ref="H10:Q10"/>
  </mergeCells>
  <dataValidations count="1">
    <dataValidation allowBlank="1" showInputMessage="1" showErrorMessage="1" prompt="O título da folha de cálculo encontra-se nesta célula" sqref="B1 I1" xr:uid="{00000000-0002-0000-0400-000000000000}"/>
  </dataValidations>
  <hyperlinks>
    <hyperlink ref="B2" location="Atividade!A1" display="&lt; Voltar ao ínicio" xr:uid="{00000000-0004-0000-0400-000000000000}"/>
  </hyperlinks>
  <pageMargins left="0.25" right="0.25" top="0.75" bottom="0.75" header="0.3" footer="0.3"/>
  <pageSetup paperSize="9" scale="69" fitToHeight="0"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olha4">
    <pageSetUpPr fitToPage="1"/>
  </sheetPr>
  <dimension ref="A1:AQ383"/>
  <sheetViews>
    <sheetView topLeftCell="A111" zoomScale="60" zoomScaleNormal="60" zoomScaleSheetLayoutView="30" zoomScalePageLayoutView="75" workbookViewId="0">
      <selection activeCell="B122" sqref="B122"/>
    </sheetView>
  </sheetViews>
  <sheetFormatPr defaultColWidth="9" defaultRowHeight="15"/>
  <cols>
    <col min="1" max="1" width="3.125" style="19" customWidth="1"/>
    <col min="2" max="2" width="21" style="144" customWidth="1"/>
    <col min="3" max="3" width="16.75" style="144" customWidth="1"/>
    <col min="4" max="4" width="14.125" style="144" customWidth="1"/>
    <col min="5" max="5" width="15.375" style="144" customWidth="1"/>
    <col min="6" max="6" width="13.25" style="144" customWidth="1"/>
    <col min="7" max="14" width="11.875" style="144" customWidth="1"/>
    <col min="15" max="15" width="11.75" style="144" customWidth="1"/>
    <col min="16" max="16" width="11.25" style="144" customWidth="1"/>
    <col min="17" max="17" width="10" style="144" customWidth="1"/>
    <col min="18" max="18" width="10.25" style="144" customWidth="1"/>
    <col min="19" max="19" width="11.125" style="144" customWidth="1"/>
    <col min="20" max="20" width="12.375" style="144" customWidth="1"/>
    <col min="21" max="21" width="9" style="144"/>
    <col min="22" max="37" width="9" style="19"/>
    <col min="38" max="16384" width="9" style="14"/>
  </cols>
  <sheetData>
    <row r="1" spans="1:37" ht="23.25">
      <c r="A1" s="343"/>
      <c r="B1" s="64" t="s">
        <v>265</v>
      </c>
      <c r="C1" s="343"/>
      <c r="D1" s="343"/>
      <c r="E1" s="343"/>
      <c r="F1" s="343"/>
      <c r="G1" s="185" t="s">
        <v>192</v>
      </c>
      <c r="H1" s="186">
        <f>Atividade!L3</f>
        <v>0</v>
      </c>
      <c r="I1" s="187" t="s">
        <v>141</v>
      </c>
      <c r="J1" s="186">
        <f>Atividade!I3</f>
        <v>2021</v>
      </c>
      <c r="K1" s="343"/>
      <c r="L1" s="344"/>
      <c r="M1" s="343"/>
      <c r="N1" s="343"/>
      <c r="O1" s="343"/>
      <c r="P1" s="343"/>
      <c r="Q1" s="343"/>
      <c r="R1" s="343"/>
      <c r="S1" s="343"/>
      <c r="T1" s="343"/>
      <c r="U1" s="343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40"/>
      <c r="AK1" s="40"/>
    </row>
    <row r="2" spans="1:37">
      <c r="A2" s="345"/>
      <c r="B2" s="69" t="s">
        <v>193</v>
      </c>
      <c r="C2" s="345"/>
      <c r="D2" s="345"/>
      <c r="E2" s="345"/>
      <c r="F2" s="345"/>
      <c r="G2" s="345"/>
      <c r="H2" s="345"/>
      <c r="I2" s="345"/>
      <c r="J2" s="345"/>
      <c r="K2" s="345"/>
      <c r="L2" s="345"/>
      <c r="M2" s="345"/>
      <c r="N2" s="345"/>
      <c r="O2" s="345"/>
      <c r="P2" s="345"/>
      <c r="Q2" s="345"/>
      <c r="R2" s="345"/>
      <c r="S2" s="345"/>
      <c r="T2" s="345"/>
      <c r="U2" s="345"/>
    </row>
    <row r="3" spans="1:37">
      <c r="A3" s="71" t="s">
        <v>194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</row>
    <row r="4" spans="1:37">
      <c r="A4" s="71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</row>
    <row r="5" spans="1:37" ht="15.75">
      <c r="A5" s="71"/>
      <c r="B5" s="84" t="s">
        <v>268</v>
      </c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</row>
    <row r="6" spans="1:37" ht="43.5" customHeight="1">
      <c r="A6" s="71"/>
      <c r="B6" s="698" t="s">
        <v>211</v>
      </c>
      <c r="C6" s="698"/>
      <c r="D6" s="346" t="s">
        <v>212</v>
      </c>
      <c r="E6" s="631" t="s">
        <v>269</v>
      </c>
      <c r="F6" s="632"/>
      <c r="G6" s="632"/>
      <c r="H6" s="632"/>
      <c r="I6" s="632"/>
      <c r="J6" s="632"/>
      <c r="K6" s="633"/>
      <c r="L6" s="19"/>
      <c r="M6" s="19"/>
      <c r="N6" s="19"/>
      <c r="O6" s="19"/>
      <c r="P6" s="19"/>
      <c r="Q6" s="19"/>
      <c r="R6" s="19"/>
      <c r="S6" s="19"/>
      <c r="T6" s="19"/>
      <c r="U6" s="19"/>
    </row>
    <row r="7" spans="1:37" ht="18" customHeight="1">
      <c r="A7" s="71"/>
      <c r="B7" s="347" t="s">
        <v>270</v>
      </c>
      <c r="C7" s="347"/>
      <c r="D7" s="348" t="s">
        <v>214</v>
      </c>
      <c r="E7" s="640"/>
      <c r="F7" s="641"/>
      <c r="G7" s="641"/>
      <c r="H7" s="641"/>
      <c r="I7" s="641"/>
      <c r="J7" s="641"/>
      <c r="K7" s="642"/>
      <c r="L7" s="19"/>
      <c r="M7" s="19"/>
      <c r="N7" s="19"/>
      <c r="O7" s="19"/>
      <c r="P7" s="19"/>
      <c r="Q7" s="19"/>
      <c r="R7" s="19"/>
      <c r="S7" s="19"/>
      <c r="T7" s="19"/>
      <c r="U7" s="19"/>
    </row>
    <row r="8" spans="1:37" ht="18" customHeight="1">
      <c r="A8" s="71"/>
      <c r="B8" s="347" t="s">
        <v>271</v>
      </c>
      <c r="C8" s="347"/>
      <c r="D8" s="348" t="s">
        <v>214</v>
      </c>
      <c r="E8" s="640"/>
      <c r="F8" s="641"/>
      <c r="G8" s="641"/>
      <c r="H8" s="641"/>
      <c r="I8" s="641"/>
      <c r="J8" s="641"/>
      <c r="K8" s="642"/>
      <c r="L8" s="14"/>
      <c r="M8" s="14"/>
      <c r="N8" s="14"/>
      <c r="O8" s="19"/>
      <c r="P8" s="19"/>
      <c r="Q8" s="19"/>
      <c r="R8" s="19"/>
      <c r="S8" s="19"/>
      <c r="T8" s="19"/>
      <c r="U8" s="19"/>
    </row>
    <row r="9" spans="1:37" ht="18" customHeight="1">
      <c r="A9" s="71"/>
      <c r="B9" s="347" t="s">
        <v>272</v>
      </c>
      <c r="C9" s="347"/>
      <c r="D9" s="348" t="s">
        <v>214</v>
      </c>
      <c r="E9" s="640"/>
      <c r="F9" s="641"/>
      <c r="G9" s="641"/>
      <c r="H9" s="641"/>
      <c r="I9" s="641"/>
      <c r="J9" s="641"/>
      <c r="K9" s="642"/>
      <c r="L9" s="14"/>
      <c r="M9" s="14"/>
      <c r="N9" s="14"/>
      <c r="O9" s="19"/>
      <c r="P9" s="19"/>
      <c r="Q9" s="19"/>
      <c r="R9" s="19"/>
      <c r="S9" s="19"/>
      <c r="T9" s="19"/>
      <c r="U9" s="19"/>
    </row>
    <row r="10" spans="1:37" ht="18" customHeight="1">
      <c r="A10" s="71"/>
      <c r="B10" s="347" t="s">
        <v>273</v>
      </c>
      <c r="C10" s="347"/>
      <c r="D10" s="348" t="s">
        <v>214</v>
      </c>
      <c r="E10" s="640"/>
      <c r="F10" s="641"/>
      <c r="G10" s="641"/>
      <c r="H10" s="641"/>
      <c r="I10" s="641"/>
      <c r="J10" s="641"/>
      <c r="K10" s="642"/>
      <c r="L10" s="14"/>
      <c r="M10" s="14"/>
      <c r="N10" s="14"/>
      <c r="O10" s="19"/>
      <c r="P10" s="19"/>
      <c r="Q10" s="19"/>
      <c r="R10" s="19"/>
      <c r="S10" s="19"/>
      <c r="T10" s="19"/>
      <c r="U10" s="19"/>
    </row>
    <row r="11" spans="1:37" ht="18" customHeight="1">
      <c r="A11" s="71"/>
      <c r="B11" s="347" t="s">
        <v>274</v>
      </c>
      <c r="C11" s="347"/>
      <c r="D11" s="348" t="s">
        <v>214</v>
      </c>
      <c r="E11" s="640"/>
      <c r="F11" s="641"/>
      <c r="G11" s="641"/>
      <c r="H11" s="641"/>
      <c r="I11" s="641"/>
      <c r="J11" s="641"/>
      <c r="K11" s="642"/>
      <c r="L11" s="14"/>
      <c r="M11" s="14"/>
      <c r="N11" s="14"/>
      <c r="O11" s="19"/>
      <c r="P11" s="19"/>
      <c r="Q11" s="19"/>
      <c r="R11" s="19"/>
      <c r="S11" s="19"/>
      <c r="T11" s="19"/>
      <c r="U11" s="19"/>
    </row>
    <row r="12" spans="1:37" ht="18" customHeight="1">
      <c r="A12" s="71"/>
      <c r="B12" s="347" t="s">
        <v>275</v>
      </c>
      <c r="C12" s="347"/>
      <c r="D12" s="348" t="s">
        <v>214</v>
      </c>
      <c r="E12" s="640"/>
      <c r="F12" s="641"/>
      <c r="G12" s="641"/>
      <c r="H12" s="641"/>
      <c r="I12" s="641"/>
      <c r="J12" s="641"/>
      <c r="K12" s="642"/>
      <c r="L12" s="14"/>
      <c r="M12" s="14"/>
      <c r="N12" s="14"/>
      <c r="O12" s="19"/>
      <c r="P12" s="19"/>
      <c r="Q12" s="19"/>
      <c r="R12" s="19"/>
      <c r="S12" s="19"/>
      <c r="T12" s="19"/>
      <c r="U12" s="19"/>
    </row>
    <row r="13" spans="1:37" ht="18" customHeight="1">
      <c r="A13" s="71"/>
      <c r="B13" s="347" t="s">
        <v>276</v>
      </c>
      <c r="C13" s="347"/>
      <c r="D13" s="348" t="s">
        <v>214</v>
      </c>
      <c r="E13" s="640"/>
      <c r="F13" s="641"/>
      <c r="G13" s="641"/>
      <c r="H13" s="641"/>
      <c r="I13" s="641"/>
      <c r="J13" s="641"/>
      <c r="K13" s="642"/>
      <c r="L13" s="14"/>
      <c r="M13" s="14"/>
      <c r="N13" s="14"/>
      <c r="O13" s="19"/>
      <c r="P13" s="19"/>
      <c r="Q13" s="19"/>
      <c r="R13" s="19"/>
      <c r="S13" s="19"/>
      <c r="T13" s="19"/>
      <c r="U13" s="19"/>
    </row>
    <row r="14" spans="1:37">
      <c r="A14" s="71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</row>
    <row r="15" spans="1:37">
      <c r="B15" s="193"/>
      <c r="C15" s="193"/>
      <c r="D15" s="193"/>
      <c r="E15" s="193"/>
      <c r="F15" s="193"/>
      <c r="G15" s="193"/>
      <c r="H15" s="193"/>
      <c r="I15" s="193"/>
      <c r="J15" s="204"/>
      <c r="K15" s="349"/>
      <c r="L15" s="349"/>
      <c r="M15" s="349"/>
      <c r="N15" s="349"/>
      <c r="O15" s="349"/>
      <c r="P15" s="349"/>
      <c r="Q15" s="19"/>
      <c r="R15" s="350"/>
      <c r="S15" s="19"/>
      <c r="T15" s="19"/>
      <c r="U15" s="19"/>
    </row>
    <row r="16" spans="1:37" ht="26.25" customHeight="1">
      <c r="A16" s="108"/>
      <c r="B16" s="109" t="s">
        <v>277</v>
      </c>
      <c r="C16" s="110"/>
      <c r="D16" s="110"/>
      <c r="E16" s="110"/>
      <c r="F16" s="110"/>
      <c r="G16" s="110"/>
      <c r="H16" s="110"/>
      <c r="I16" s="110"/>
      <c r="J16" s="110"/>
      <c r="K16" s="110"/>
      <c r="L16" s="110"/>
      <c r="M16" s="110"/>
      <c r="N16" s="110"/>
      <c r="O16" s="110"/>
      <c r="P16" s="110"/>
      <c r="Q16" s="110"/>
      <c r="R16" s="110"/>
      <c r="S16" s="110"/>
      <c r="T16" s="110"/>
      <c r="U16" s="110"/>
    </row>
    <row r="17" spans="2:38">
      <c r="B17" s="351" t="s">
        <v>278</v>
      </c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352"/>
      <c r="V17" s="352"/>
      <c r="W17" s="352"/>
    </row>
    <row r="18" spans="2:38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353"/>
      <c r="Q18" s="19"/>
      <c r="R18" s="19"/>
      <c r="S18" s="19"/>
      <c r="T18" s="19"/>
      <c r="U18" s="354"/>
      <c r="V18" s="354"/>
      <c r="W18" s="354"/>
    </row>
    <row r="19" spans="2:38" ht="15.75">
      <c r="B19" s="84" t="s">
        <v>279</v>
      </c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</row>
    <row r="20" spans="2:38">
      <c r="B20" s="699" t="s">
        <v>280</v>
      </c>
      <c r="C20" s="699"/>
      <c r="D20" s="699"/>
      <c r="E20" s="699"/>
      <c r="F20" s="699"/>
      <c r="G20" s="355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353"/>
    </row>
    <row r="21" spans="2:38" ht="60">
      <c r="B21" s="356" t="s">
        <v>281</v>
      </c>
      <c r="C21" s="356" t="s">
        <v>282</v>
      </c>
      <c r="D21" s="356" t="s">
        <v>283</v>
      </c>
      <c r="E21" s="356" t="s">
        <v>284</v>
      </c>
      <c r="F21" s="356" t="s">
        <v>285</v>
      </c>
      <c r="G21" s="357" t="s">
        <v>286</v>
      </c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353"/>
      <c r="AL21" s="19"/>
    </row>
    <row r="22" spans="2:38">
      <c r="B22" s="358"/>
      <c r="C22" s="358" t="s">
        <v>287</v>
      </c>
      <c r="D22" s="358"/>
      <c r="E22" s="358"/>
      <c r="F22" s="358"/>
      <c r="G22" s="358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353"/>
      <c r="AL22" s="19"/>
    </row>
    <row r="23" spans="2:38">
      <c r="B23" s="358"/>
      <c r="C23" s="358"/>
      <c r="D23" s="358"/>
      <c r="E23" s="358"/>
      <c r="F23" s="358"/>
      <c r="G23" s="358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353"/>
      <c r="AL23" s="19"/>
    </row>
    <row r="24" spans="2:38">
      <c r="B24" s="358"/>
      <c r="C24" s="358"/>
      <c r="D24" s="358"/>
      <c r="E24" s="358"/>
      <c r="F24" s="358"/>
      <c r="G24" s="358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353"/>
      <c r="AL24" s="19"/>
    </row>
    <row r="25" spans="2:38">
      <c r="B25" s="358"/>
      <c r="C25" s="358"/>
      <c r="D25" s="358"/>
      <c r="E25" s="358"/>
      <c r="F25" s="358"/>
      <c r="G25" s="358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353"/>
      <c r="AL25" s="19"/>
    </row>
    <row r="26" spans="2:38">
      <c r="B26" s="358"/>
      <c r="C26" s="358"/>
      <c r="D26" s="358"/>
      <c r="E26" s="358"/>
      <c r="F26" s="358"/>
      <c r="G26" s="358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353"/>
      <c r="AL26" s="19"/>
    </row>
    <row r="27" spans="2:38">
      <c r="B27" s="358"/>
      <c r="C27" s="358"/>
      <c r="D27" s="358"/>
      <c r="E27" s="358"/>
      <c r="F27" s="358"/>
      <c r="G27" s="358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353"/>
      <c r="AL27" s="19"/>
    </row>
    <row r="28" spans="2:38">
      <c r="B28" s="358"/>
      <c r="C28" s="358"/>
      <c r="D28" s="358"/>
      <c r="E28" s="358"/>
      <c r="F28" s="358"/>
      <c r="G28" s="358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353"/>
      <c r="AL28" s="19"/>
    </row>
    <row r="29" spans="2:38">
      <c r="B29" s="358"/>
      <c r="C29" s="358"/>
      <c r="D29" s="358"/>
      <c r="E29" s="358"/>
      <c r="F29" s="358"/>
      <c r="G29" s="358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353"/>
    </row>
    <row r="30" spans="2:38">
      <c r="B30" s="358"/>
      <c r="C30" s="358"/>
      <c r="D30" s="358"/>
      <c r="E30" s="358"/>
      <c r="F30" s="358"/>
      <c r="G30" s="358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353"/>
    </row>
    <row r="31" spans="2:38">
      <c r="B31" s="358"/>
      <c r="C31" s="358"/>
      <c r="D31" s="358"/>
      <c r="E31" s="358"/>
      <c r="F31" s="358"/>
      <c r="G31" s="358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353"/>
    </row>
    <row r="32" spans="2:38">
      <c r="B32" s="358"/>
      <c r="C32" s="358"/>
      <c r="D32" s="358"/>
      <c r="E32" s="358"/>
      <c r="F32" s="358"/>
      <c r="G32" s="358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353"/>
    </row>
    <row r="33" spans="2:21">
      <c r="B33" s="358"/>
      <c r="C33" s="358"/>
      <c r="D33" s="358"/>
      <c r="E33" s="358"/>
      <c r="F33" s="358"/>
      <c r="G33" s="358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353"/>
    </row>
    <row r="34" spans="2:21">
      <c r="B34" s="358"/>
      <c r="C34" s="358"/>
      <c r="D34" s="358"/>
      <c r="E34" s="358"/>
      <c r="F34" s="358"/>
      <c r="G34" s="358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353"/>
    </row>
    <row r="35" spans="2:21">
      <c r="B35" s="358"/>
      <c r="C35" s="358"/>
      <c r="D35" s="358"/>
      <c r="E35" s="358"/>
      <c r="F35" s="358"/>
      <c r="G35" s="358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353"/>
    </row>
    <row r="36" spans="2:21">
      <c r="B36" s="358"/>
      <c r="C36" s="358"/>
      <c r="D36" s="358"/>
      <c r="E36" s="358"/>
      <c r="F36" s="358"/>
      <c r="G36" s="358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353"/>
    </row>
    <row r="37" spans="2:21">
      <c r="B37" s="358"/>
      <c r="C37" s="358"/>
      <c r="D37" s="358"/>
      <c r="E37" s="358"/>
      <c r="F37" s="358"/>
      <c r="G37" s="358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353"/>
    </row>
    <row r="38" spans="2:21">
      <c r="B38" s="358"/>
      <c r="C38" s="358"/>
      <c r="D38" s="358"/>
      <c r="E38" s="358"/>
      <c r="F38" s="358"/>
      <c r="G38" s="358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353"/>
    </row>
    <row r="39" spans="2:21">
      <c r="B39" s="358"/>
      <c r="C39" s="358"/>
      <c r="D39" s="358"/>
      <c r="E39" s="358"/>
      <c r="F39" s="358"/>
      <c r="G39" s="358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353"/>
    </row>
    <row r="40" spans="2:21">
      <c r="B40" s="358"/>
      <c r="C40" s="358"/>
      <c r="D40" s="358"/>
      <c r="E40" s="358"/>
      <c r="F40" s="358"/>
      <c r="G40" s="358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353"/>
    </row>
    <row r="41" spans="2:21">
      <c r="B41" s="358"/>
      <c r="C41" s="358"/>
      <c r="D41" s="358"/>
      <c r="E41" s="358"/>
      <c r="F41" s="358"/>
      <c r="G41" s="358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353"/>
    </row>
    <row r="42" spans="2:21">
      <c r="B42" s="358"/>
      <c r="C42" s="358"/>
      <c r="D42" s="358"/>
      <c r="E42" s="358"/>
      <c r="F42" s="358"/>
      <c r="G42" s="358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353"/>
    </row>
    <row r="43" spans="2:21">
      <c r="B43" s="358"/>
      <c r="C43" s="358"/>
      <c r="D43" s="358"/>
      <c r="E43" s="358"/>
      <c r="F43" s="358"/>
      <c r="G43" s="358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353"/>
    </row>
    <row r="44" spans="2:21">
      <c r="B44" s="358"/>
      <c r="C44" s="358"/>
      <c r="D44" s="358"/>
      <c r="E44" s="358"/>
      <c r="F44" s="358"/>
      <c r="G44" s="358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353"/>
    </row>
    <row r="45" spans="2:21">
      <c r="B45" s="358"/>
      <c r="C45" s="358"/>
      <c r="D45" s="358"/>
      <c r="E45" s="358"/>
      <c r="F45" s="358"/>
      <c r="G45" s="358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353"/>
    </row>
    <row r="46" spans="2:21">
      <c r="B46" s="358"/>
      <c r="C46" s="358"/>
      <c r="D46" s="358"/>
      <c r="E46" s="358"/>
      <c r="F46" s="358"/>
      <c r="G46" s="358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353"/>
    </row>
    <row r="47" spans="2:21">
      <c r="B47" s="358"/>
      <c r="C47" s="358"/>
      <c r="D47" s="358"/>
      <c r="E47" s="358"/>
      <c r="F47" s="358"/>
      <c r="G47" s="358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353"/>
    </row>
    <row r="48" spans="2:21">
      <c r="B48" s="358"/>
      <c r="C48" s="358"/>
      <c r="D48" s="358"/>
      <c r="E48" s="358"/>
      <c r="F48" s="358"/>
      <c r="G48" s="358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353"/>
    </row>
    <row r="49" spans="2:21">
      <c r="B49" s="358"/>
      <c r="C49" s="358"/>
      <c r="D49" s="358"/>
      <c r="E49" s="358"/>
      <c r="F49" s="358"/>
      <c r="G49" s="358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353"/>
    </row>
    <row r="50" spans="2:21">
      <c r="B50" s="358"/>
      <c r="C50" s="358"/>
      <c r="D50" s="358"/>
      <c r="E50" s="358"/>
      <c r="F50" s="358"/>
      <c r="G50" s="358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353"/>
    </row>
    <row r="51" spans="2:21"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353"/>
    </row>
    <row r="52" spans="2:21">
      <c r="B52" s="351" t="s">
        <v>278</v>
      </c>
      <c r="C52" s="19"/>
      <c r="D52" s="19"/>
      <c r="E52" s="19"/>
      <c r="F52" s="19"/>
      <c r="G52" s="19"/>
      <c r="H52" s="14"/>
      <c r="I52" s="14"/>
      <c r="J52" s="14"/>
      <c r="K52" s="14"/>
      <c r="L52" s="14"/>
      <c r="M52" s="19"/>
      <c r="N52" s="19"/>
      <c r="O52" s="19"/>
      <c r="P52" s="19"/>
      <c r="Q52" s="19"/>
      <c r="R52" s="19"/>
      <c r="S52" s="19"/>
      <c r="T52" s="19"/>
      <c r="U52" s="353"/>
    </row>
    <row r="53" spans="2:21" ht="15.75">
      <c r="B53" s="84" t="s">
        <v>288</v>
      </c>
      <c r="C53" s="19"/>
      <c r="D53" s="19"/>
      <c r="E53" s="19"/>
      <c r="F53" s="310"/>
      <c r="G53" s="19"/>
      <c r="H53" s="359"/>
      <c r="I53" s="14"/>
      <c r="J53" s="14"/>
      <c r="K53" s="14"/>
      <c r="L53" s="14"/>
      <c r="M53" s="14"/>
      <c r="N53" s="14"/>
      <c r="O53" s="19"/>
      <c r="P53" s="19"/>
      <c r="Q53" s="19"/>
      <c r="R53" s="19"/>
      <c r="S53" s="19"/>
      <c r="T53" s="19"/>
      <c r="U53" s="353"/>
    </row>
    <row r="54" spans="2:21" ht="15" customHeight="1">
      <c r="B54" s="710" t="s">
        <v>144</v>
      </c>
      <c r="C54" s="712" t="s">
        <v>289</v>
      </c>
      <c r="D54" s="712"/>
      <c r="E54" s="712"/>
      <c r="F54" s="712"/>
      <c r="G54" s="712"/>
      <c r="H54" s="359"/>
      <c r="I54" s="14"/>
      <c r="J54" s="14"/>
      <c r="K54" s="14"/>
      <c r="L54" s="14"/>
      <c r="M54" s="14"/>
      <c r="N54" s="14"/>
      <c r="O54" s="19"/>
      <c r="P54" s="19"/>
      <c r="Q54" s="19"/>
      <c r="R54" s="19"/>
      <c r="S54" s="19"/>
      <c r="T54" s="19"/>
      <c r="U54" s="353"/>
    </row>
    <row r="55" spans="2:21">
      <c r="B55" s="648"/>
      <c r="C55" s="361" t="s">
        <v>290</v>
      </c>
      <c r="D55" s="361" t="s">
        <v>291</v>
      </c>
      <c r="E55" s="361" t="s">
        <v>292</v>
      </c>
      <c r="F55" s="361" t="s">
        <v>293</v>
      </c>
      <c r="G55" s="361" t="s">
        <v>294</v>
      </c>
      <c r="H55" s="359"/>
      <c r="I55" s="14"/>
      <c r="J55" s="14"/>
      <c r="K55" s="14"/>
      <c r="L55" s="14"/>
      <c r="M55" s="14"/>
      <c r="N55" s="14"/>
      <c r="O55" s="19"/>
      <c r="P55" s="19"/>
      <c r="Q55" s="19"/>
      <c r="R55" s="19"/>
      <c r="S55" s="19"/>
      <c r="T55" s="19"/>
      <c r="U55" s="353"/>
    </row>
    <row r="56" spans="2:21">
      <c r="B56" s="362" t="s">
        <v>81</v>
      </c>
      <c r="C56" s="363"/>
      <c r="D56" s="363"/>
      <c r="E56" s="363"/>
      <c r="F56" s="363"/>
      <c r="G56" s="363"/>
      <c r="H56" s="364"/>
      <c r="I56" s="14"/>
      <c r="J56" s="14"/>
      <c r="K56" s="14"/>
      <c r="L56" s="14"/>
      <c r="M56" s="14"/>
      <c r="N56" s="14"/>
      <c r="O56" s="19"/>
      <c r="P56" s="19"/>
      <c r="Q56" s="19"/>
      <c r="R56" s="19"/>
      <c r="S56" s="19"/>
      <c r="T56" s="19"/>
      <c r="U56" s="353"/>
    </row>
    <row r="57" spans="2:21">
      <c r="B57" s="362" t="s">
        <v>82</v>
      </c>
      <c r="C57" s="363"/>
      <c r="D57" s="363"/>
      <c r="E57" s="363"/>
      <c r="F57" s="363"/>
      <c r="G57" s="363"/>
      <c r="H57" s="359"/>
      <c r="I57" s="14"/>
      <c r="J57" s="14"/>
      <c r="K57" s="14"/>
      <c r="L57" s="14"/>
      <c r="M57" s="14"/>
      <c r="N57" s="14"/>
      <c r="O57" s="19"/>
      <c r="P57" s="19"/>
      <c r="Q57" s="19"/>
      <c r="R57" s="19"/>
      <c r="S57" s="19"/>
      <c r="T57" s="19"/>
      <c r="U57" s="353"/>
    </row>
    <row r="58" spans="2:21">
      <c r="B58" s="362" t="s">
        <v>83</v>
      </c>
      <c r="C58" s="363"/>
      <c r="D58" s="363"/>
      <c r="E58" s="363"/>
      <c r="F58" s="363"/>
      <c r="G58" s="363"/>
      <c r="H58" s="359"/>
      <c r="I58" s="14"/>
      <c r="J58" s="14"/>
      <c r="K58" s="14"/>
      <c r="L58" s="14"/>
      <c r="M58" s="14"/>
      <c r="N58" s="14"/>
      <c r="O58" s="19"/>
      <c r="P58" s="310"/>
      <c r="Q58" s="19"/>
      <c r="R58" s="19"/>
      <c r="S58" s="19"/>
      <c r="T58" s="19"/>
      <c r="U58" s="353"/>
    </row>
    <row r="59" spans="2:21">
      <c r="B59" s="362" t="s">
        <v>84</v>
      </c>
      <c r="C59" s="363"/>
      <c r="D59" s="363"/>
      <c r="E59" s="363"/>
      <c r="F59" s="363"/>
      <c r="G59" s="363"/>
      <c r="H59" s="359"/>
      <c r="I59" s="14"/>
      <c r="J59" s="14"/>
      <c r="K59" s="14"/>
      <c r="L59" s="14"/>
      <c r="M59" s="14"/>
      <c r="N59" s="14"/>
      <c r="O59" s="19"/>
      <c r="P59" s="19"/>
      <c r="Q59" s="19"/>
      <c r="R59" s="19"/>
      <c r="S59" s="19"/>
      <c r="T59" s="19"/>
      <c r="U59" s="353"/>
    </row>
    <row r="60" spans="2:21">
      <c r="B60" s="362" t="s">
        <v>85</v>
      </c>
      <c r="C60" s="363"/>
      <c r="D60" s="363"/>
      <c r="E60" s="363"/>
      <c r="F60" s="363"/>
      <c r="G60" s="363"/>
      <c r="H60" s="359"/>
      <c r="I60" s="14"/>
      <c r="J60" s="14"/>
      <c r="K60" s="14"/>
      <c r="L60" s="14"/>
      <c r="M60" s="14"/>
      <c r="N60" s="14"/>
      <c r="O60" s="19"/>
      <c r="P60" s="19"/>
      <c r="Q60" s="19"/>
      <c r="R60" s="19"/>
      <c r="S60" s="19"/>
      <c r="T60" s="19"/>
      <c r="U60" s="353"/>
    </row>
    <row r="61" spans="2:21">
      <c r="B61" s="362" t="s">
        <v>86</v>
      </c>
      <c r="C61" s="363"/>
      <c r="D61" s="363"/>
      <c r="E61" s="363"/>
      <c r="F61" s="363"/>
      <c r="G61" s="363"/>
      <c r="H61" s="359"/>
      <c r="I61" s="14"/>
      <c r="J61" s="14"/>
      <c r="K61" s="14"/>
      <c r="L61" s="14"/>
      <c r="M61" s="14"/>
      <c r="N61" s="14"/>
      <c r="O61" s="19"/>
      <c r="P61" s="19"/>
      <c r="Q61" s="19"/>
      <c r="R61" s="19"/>
      <c r="S61" s="19"/>
      <c r="T61" s="19"/>
      <c r="U61" s="353"/>
    </row>
    <row r="62" spans="2:21">
      <c r="B62" s="362" t="s">
        <v>87</v>
      </c>
      <c r="C62" s="363"/>
      <c r="D62" s="363"/>
      <c r="E62" s="363"/>
      <c r="F62" s="363"/>
      <c r="G62" s="363"/>
      <c r="H62" s="359"/>
      <c r="I62" s="14"/>
      <c r="J62" s="14"/>
      <c r="K62" s="14"/>
      <c r="L62" s="14"/>
      <c r="M62" s="14"/>
      <c r="N62" s="14"/>
      <c r="O62" s="19"/>
      <c r="P62" s="19"/>
      <c r="Q62" s="19"/>
      <c r="R62" s="19"/>
      <c r="S62" s="19"/>
      <c r="T62" s="19"/>
      <c r="U62" s="353"/>
    </row>
    <row r="63" spans="2:21">
      <c r="B63" s="362" t="s">
        <v>295</v>
      </c>
      <c r="C63" s="363"/>
      <c r="D63" s="363"/>
      <c r="E63" s="363"/>
      <c r="F63" s="363"/>
      <c r="G63" s="363"/>
      <c r="H63" s="359"/>
      <c r="I63" s="14"/>
      <c r="J63" s="14"/>
      <c r="K63" s="14"/>
      <c r="L63" s="14"/>
      <c r="M63" s="14"/>
      <c r="N63" s="14"/>
      <c r="O63" s="19"/>
      <c r="P63" s="19"/>
      <c r="Q63" s="19"/>
      <c r="R63" s="19"/>
      <c r="S63" s="19"/>
      <c r="T63" s="19"/>
      <c r="U63" s="353"/>
    </row>
    <row r="64" spans="2:21">
      <c r="B64" s="362" t="s">
        <v>296</v>
      </c>
      <c r="C64" s="363"/>
      <c r="D64" s="363"/>
      <c r="E64" s="363"/>
      <c r="F64" s="363"/>
      <c r="G64" s="363"/>
      <c r="H64" s="359"/>
      <c r="I64" s="14"/>
      <c r="J64" s="14"/>
      <c r="K64" s="14"/>
      <c r="L64" s="14"/>
      <c r="M64" s="14"/>
      <c r="N64" s="14"/>
      <c r="O64" s="19"/>
      <c r="P64" s="19"/>
      <c r="Q64" s="19"/>
      <c r="R64" s="19"/>
      <c r="S64" s="19"/>
      <c r="T64" s="19"/>
      <c r="U64" s="353"/>
    </row>
    <row r="65" spans="2:21">
      <c r="B65" s="362" t="s">
        <v>297</v>
      </c>
      <c r="C65" s="363"/>
      <c r="D65" s="363"/>
      <c r="E65" s="363"/>
      <c r="F65" s="363"/>
      <c r="G65" s="363"/>
      <c r="H65" s="359"/>
      <c r="I65" s="14"/>
      <c r="J65" s="14"/>
      <c r="K65" s="14"/>
      <c r="L65" s="14"/>
      <c r="M65" s="14"/>
      <c r="N65" s="14"/>
      <c r="O65" s="19"/>
      <c r="P65" s="19"/>
      <c r="Q65" s="19"/>
      <c r="R65" s="19"/>
      <c r="S65" s="19"/>
      <c r="T65" s="19"/>
      <c r="U65" s="353"/>
    </row>
    <row r="66" spans="2:21">
      <c r="B66" s="362" t="s">
        <v>91</v>
      </c>
      <c r="C66" s="363"/>
      <c r="D66" s="363"/>
      <c r="E66" s="363"/>
      <c r="F66" s="363"/>
      <c r="G66" s="363"/>
      <c r="H66" s="359"/>
      <c r="I66" s="14"/>
      <c r="J66" s="14"/>
      <c r="K66" s="14"/>
      <c r="L66" s="14"/>
      <c r="M66" s="14"/>
      <c r="N66" s="14"/>
      <c r="O66" s="19"/>
      <c r="P66" s="19"/>
      <c r="Q66" s="19"/>
      <c r="R66" s="19"/>
      <c r="S66" s="19"/>
      <c r="T66" s="19"/>
      <c r="U66" s="353"/>
    </row>
    <row r="67" spans="2:21">
      <c r="B67" s="362" t="s">
        <v>92</v>
      </c>
      <c r="C67" s="363"/>
      <c r="D67" s="363"/>
      <c r="E67" s="363"/>
      <c r="F67" s="363"/>
      <c r="G67" s="363"/>
      <c r="H67" s="359"/>
      <c r="I67" s="14"/>
      <c r="J67" s="14"/>
      <c r="K67" s="14"/>
      <c r="L67" s="14"/>
      <c r="M67" s="14"/>
      <c r="N67" s="14"/>
      <c r="O67" s="19"/>
      <c r="P67" s="19"/>
      <c r="Q67" s="19"/>
      <c r="R67" s="19"/>
      <c r="S67" s="19"/>
      <c r="T67" s="19"/>
      <c r="U67" s="353"/>
    </row>
    <row r="68" spans="2:21">
      <c r="B68" s="365" t="s">
        <v>298</v>
      </c>
      <c r="C68" s="366">
        <f>MAX(C56:C67)</f>
        <v>0</v>
      </c>
      <c r="D68" s="366">
        <f>MAX(D56:D67)</f>
        <v>0</v>
      </c>
      <c r="E68" s="366">
        <f>MAX(E56:E67)</f>
        <v>0</v>
      </c>
      <c r="F68" s="366">
        <f>MAX(F56:F67)</f>
        <v>0</v>
      </c>
      <c r="G68" s="366">
        <f>MAX(G56:G67)</f>
        <v>0</v>
      </c>
      <c r="H68" s="359"/>
      <c r="I68" s="14"/>
      <c r="J68" s="14"/>
      <c r="K68" s="14"/>
      <c r="L68" s="14"/>
      <c r="M68" s="14"/>
      <c r="N68" s="14"/>
      <c r="O68" s="19"/>
      <c r="P68" s="19"/>
      <c r="Q68" s="19"/>
      <c r="R68" s="19"/>
      <c r="S68" s="19"/>
      <c r="T68" s="19"/>
      <c r="U68" s="353"/>
    </row>
    <row r="69" spans="2:21">
      <c r="B69" s="365" t="s">
        <v>299</v>
      </c>
      <c r="C69" s="366" t="str">
        <f>IFERROR(AVERAGE(C56:C67),"")</f>
        <v/>
      </c>
      <c r="D69" s="366" t="str">
        <f>IFERROR(AVERAGE(D56:D67),"")</f>
        <v/>
      </c>
      <c r="E69" s="366" t="str">
        <f>IFERROR(AVERAGE(E56:E67),"")</f>
        <v/>
      </c>
      <c r="F69" s="366" t="str">
        <f>IFERROR(AVERAGE(F56:F67),"")</f>
        <v/>
      </c>
      <c r="G69" s="366" t="str">
        <f>IFERROR(AVERAGE(G56:G67),"")</f>
        <v/>
      </c>
      <c r="H69" s="35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353"/>
    </row>
    <row r="70" spans="2:21">
      <c r="B70" s="365" t="s">
        <v>226</v>
      </c>
      <c r="C70" s="366">
        <f>SUM(C56:C67)</f>
        <v>0</v>
      </c>
      <c r="D70" s="366">
        <f>SUM(D56:D67)</f>
        <v>0</v>
      </c>
      <c r="E70" s="366">
        <f>SUM(E56:E67)</f>
        <v>0</v>
      </c>
      <c r="F70" s="366">
        <f>SUM(F56:F67)</f>
        <v>0</v>
      </c>
      <c r="G70" s="366">
        <f>SUM(G56:G67)</f>
        <v>0</v>
      </c>
      <c r="H70" s="359"/>
      <c r="I70" s="19"/>
      <c r="J70" s="19"/>
      <c r="K70" s="19"/>
      <c r="L70" s="126"/>
      <c r="M70" s="19"/>
      <c r="N70" s="19"/>
      <c r="O70" s="19"/>
      <c r="P70" s="19"/>
      <c r="Q70" s="19"/>
      <c r="R70" s="19"/>
      <c r="S70" s="19"/>
      <c r="T70" s="19"/>
      <c r="U70" s="353"/>
    </row>
    <row r="71" spans="2:21">
      <c r="B71" s="19"/>
      <c r="C71" s="19"/>
      <c r="D71" s="19"/>
      <c r="E71" s="19"/>
      <c r="F71" s="19"/>
      <c r="G71" s="19"/>
      <c r="H71" s="359"/>
      <c r="I71" s="19"/>
      <c r="J71" s="19"/>
      <c r="K71" s="19"/>
      <c r="L71" s="126"/>
      <c r="M71" s="19"/>
      <c r="N71" s="19"/>
      <c r="O71" s="19"/>
      <c r="P71" s="19"/>
      <c r="Q71" s="19"/>
      <c r="R71" s="19"/>
      <c r="S71" s="19"/>
      <c r="T71" s="19"/>
      <c r="U71" s="353"/>
    </row>
    <row r="72" spans="2:21" ht="15.75">
      <c r="B72" s="84" t="s">
        <v>300</v>
      </c>
      <c r="C72" s="19"/>
      <c r="D72" s="19"/>
      <c r="E72" s="19"/>
      <c r="F72" s="19"/>
      <c r="G72" s="19"/>
      <c r="H72" s="359"/>
      <c r="I72" s="19"/>
      <c r="J72" s="19"/>
      <c r="K72" s="19"/>
      <c r="L72" s="126"/>
      <c r="M72" s="19"/>
      <c r="N72" s="19"/>
      <c r="O72" s="19"/>
      <c r="P72" s="19"/>
      <c r="Q72" s="19"/>
      <c r="R72" s="19"/>
      <c r="S72" s="19"/>
      <c r="T72" s="19"/>
      <c r="U72" s="353"/>
    </row>
    <row r="73" spans="2:21">
      <c r="B73" s="14"/>
      <c r="C73" s="712" t="s">
        <v>301</v>
      </c>
      <c r="D73" s="712"/>
      <c r="E73" s="712"/>
      <c r="F73" s="712"/>
      <c r="G73" s="712"/>
      <c r="H73" s="359"/>
      <c r="I73" s="19"/>
      <c r="J73" s="19"/>
      <c r="K73" s="19"/>
      <c r="L73" s="126"/>
      <c r="M73" s="19"/>
      <c r="N73" s="19"/>
      <c r="O73" s="19"/>
      <c r="P73" s="19"/>
      <c r="Q73" s="19"/>
      <c r="R73" s="19"/>
      <c r="S73" s="19"/>
      <c r="T73" s="19"/>
      <c r="U73" s="353"/>
    </row>
    <row r="74" spans="2:21">
      <c r="B74" s="359"/>
      <c r="C74" s="361" t="s">
        <v>290</v>
      </c>
      <c r="D74" s="361" t="s">
        <v>291</v>
      </c>
      <c r="E74" s="361" t="s">
        <v>292</v>
      </c>
      <c r="F74" s="361" t="s">
        <v>293</v>
      </c>
      <c r="G74" s="361" t="s">
        <v>294</v>
      </c>
      <c r="H74" s="35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353"/>
    </row>
    <row r="75" spans="2:21">
      <c r="B75" s="367" t="s">
        <v>302</v>
      </c>
      <c r="C75" s="368"/>
      <c r="D75" s="368"/>
      <c r="E75" s="368"/>
      <c r="F75" s="368"/>
      <c r="G75" s="368"/>
      <c r="H75" s="35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353"/>
    </row>
    <row r="76" spans="2:21">
      <c r="B76" s="367" t="s">
        <v>303</v>
      </c>
      <c r="C76" s="368"/>
      <c r="D76" s="368"/>
      <c r="E76" s="368"/>
      <c r="F76" s="368"/>
      <c r="G76" s="368"/>
      <c r="H76" s="35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353"/>
    </row>
    <row r="77" spans="2:21">
      <c r="B77" s="369" t="s">
        <v>304</v>
      </c>
      <c r="C77" s="366">
        <f>SUM(C78:C82)</f>
        <v>0</v>
      </c>
      <c r="D77" s="366">
        <f>SUM(D78:D82)</f>
        <v>0</v>
      </c>
      <c r="E77" s="366">
        <f>SUM(E78:E82)</f>
        <v>0</v>
      </c>
      <c r="F77" s="366">
        <f>SUM(F78:F82)</f>
        <v>0</v>
      </c>
      <c r="G77" s="366">
        <f>SUM(G78:G82)</f>
        <v>0</v>
      </c>
      <c r="H77" s="35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353"/>
    </row>
    <row r="78" spans="2:21">
      <c r="B78" s="367" t="s">
        <v>305</v>
      </c>
      <c r="C78" s="368"/>
      <c r="D78" s="368"/>
      <c r="E78" s="368"/>
      <c r="F78" s="368"/>
      <c r="G78" s="368"/>
      <c r="H78" s="35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353"/>
    </row>
    <row r="79" spans="2:21">
      <c r="B79" s="367" t="s">
        <v>305</v>
      </c>
      <c r="C79" s="368"/>
      <c r="D79" s="368"/>
      <c r="E79" s="368"/>
      <c r="F79" s="368"/>
      <c r="G79" s="368"/>
      <c r="H79" s="35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353"/>
    </row>
    <row r="80" spans="2:21">
      <c r="B80" s="367" t="s">
        <v>305</v>
      </c>
      <c r="C80" s="368"/>
      <c r="D80" s="368"/>
      <c r="E80" s="368"/>
      <c r="F80" s="368"/>
      <c r="G80" s="368"/>
      <c r="H80" s="35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353"/>
    </row>
    <row r="81" spans="2:21">
      <c r="B81" s="367" t="s">
        <v>305</v>
      </c>
      <c r="C81" s="368"/>
      <c r="D81" s="368"/>
      <c r="E81" s="368"/>
      <c r="F81" s="368"/>
      <c r="G81" s="368"/>
      <c r="H81" s="35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353"/>
    </row>
    <row r="82" spans="2:21">
      <c r="B82" s="367" t="s">
        <v>305</v>
      </c>
      <c r="C82" s="368"/>
      <c r="D82" s="368"/>
      <c r="E82" s="368"/>
      <c r="F82" s="368"/>
      <c r="G82" s="368"/>
      <c r="H82" s="35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353"/>
    </row>
    <row r="83" spans="2:21">
      <c r="B83" s="367" t="s">
        <v>305</v>
      </c>
      <c r="C83" s="368"/>
      <c r="D83" s="368"/>
      <c r="E83" s="368"/>
      <c r="F83" s="368"/>
      <c r="G83" s="368"/>
      <c r="H83" s="35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353"/>
    </row>
    <row r="84" spans="2:21">
      <c r="B84" s="367" t="s">
        <v>305</v>
      </c>
      <c r="C84" s="368"/>
      <c r="D84" s="368"/>
      <c r="E84" s="368"/>
      <c r="F84" s="368"/>
      <c r="G84" s="368"/>
      <c r="H84" s="35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353"/>
    </row>
    <row r="85" spans="2:21">
      <c r="B85" s="367" t="s">
        <v>305</v>
      </c>
      <c r="C85" s="368"/>
      <c r="D85" s="368"/>
      <c r="E85" s="368"/>
      <c r="F85" s="368"/>
      <c r="G85" s="368"/>
      <c r="H85" s="35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353"/>
    </row>
    <row r="86" spans="2:21">
      <c r="B86" s="367" t="s">
        <v>305</v>
      </c>
      <c r="C86" s="368"/>
      <c r="D86" s="368"/>
      <c r="E86" s="368"/>
      <c r="F86" s="368"/>
      <c r="G86" s="368"/>
      <c r="H86" s="35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353"/>
    </row>
    <row r="87" spans="2:21">
      <c r="B87" s="367" t="s">
        <v>305</v>
      </c>
      <c r="C87" s="368"/>
      <c r="D87" s="368"/>
      <c r="E87" s="368"/>
      <c r="F87" s="368"/>
      <c r="G87" s="368"/>
      <c r="H87" s="35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353"/>
    </row>
    <row r="88" spans="2:21">
      <c r="B88" s="367" t="s">
        <v>305</v>
      </c>
      <c r="C88" s="368"/>
      <c r="D88" s="368"/>
      <c r="E88" s="368"/>
      <c r="F88" s="368"/>
      <c r="G88" s="368"/>
      <c r="H88" s="35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353"/>
    </row>
    <row r="89" spans="2:21">
      <c r="B89" s="367" t="s">
        <v>305</v>
      </c>
      <c r="C89" s="368"/>
      <c r="D89" s="368"/>
      <c r="E89" s="368"/>
      <c r="F89" s="368"/>
      <c r="G89" s="368"/>
      <c r="H89" s="35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353"/>
    </row>
    <row r="90" spans="2:21">
      <c r="B90" s="367" t="s">
        <v>305</v>
      </c>
      <c r="C90" s="368"/>
      <c r="D90" s="368"/>
      <c r="E90" s="368"/>
      <c r="F90" s="368"/>
      <c r="G90" s="368"/>
      <c r="H90" s="35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353"/>
    </row>
    <row r="91" spans="2:21">
      <c r="B91" s="367" t="s">
        <v>305</v>
      </c>
      <c r="C91" s="368"/>
      <c r="D91" s="368"/>
      <c r="E91" s="368"/>
      <c r="F91" s="368"/>
      <c r="G91" s="368"/>
      <c r="H91" s="35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353"/>
    </row>
    <row r="92" spans="2:21">
      <c r="B92" s="367" t="s">
        <v>305</v>
      </c>
      <c r="C92" s="368"/>
      <c r="D92" s="368"/>
      <c r="E92" s="368"/>
      <c r="F92" s="368"/>
      <c r="G92" s="368"/>
      <c r="H92" s="359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353"/>
    </row>
    <row r="93" spans="2:21">
      <c r="B93" s="367" t="s">
        <v>305</v>
      </c>
      <c r="C93" s="368"/>
      <c r="D93" s="368"/>
      <c r="E93" s="368"/>
      <c r="F93" s="368"/>
      <c r="G93" s="368"/>
      <c r="H93" s="35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353"/>
    </row>
    <row r="94" spans="2:21">
      <c r="B94" s="367" t="s">
        <v>305</v>
      </c>
      <c r="C94" s="368"/>
      <c r="D94" s="368"/>
      <c r="E94" s="368"/>
      <c r="F94" s="368"/>
      <c r="G94" s="368"/>
      <c r="H94" s="359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353"/>
    </row>
    <row r="95" spans="2:21">
      <c r="B95" s="367" t="s">
        <v>305</v>
      </c>
      <c r="C95" s="368"/>
      <c r="D95" s="368"/>
      <c r="E95" s="368"/>
      <c r="F95" s="368"/>
      <c r="G95" s="368"/>
      <c r="H95" s="35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353"/>
    </row>
    <row r="96" spans="2:21">
      <c r="B96" s="367" t="s">
        <v>305</v>
      </c>
      <c r="C96" s="368"/>
      <c r="D96" s="368"/>
      <c r="E96" s="368"/>
      <c r="F96" s="368"/>
      <c r="G96" s="368"/>
      <c r="H96" s="35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353"/>
    </row>
    <row r="97" spans="2:43">
      <c r="B97" s="370"/>
      <c r="C97" s="370"/>
      <c r="D97" s="370"/>
      <c r="E97" s="370"/>
      <c r="F97" s="370"/>
      <c r="G97" s="370"/>
      <c r="H97" s="35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353"/>
    </row>
    <row r="98" spans="2:43">
      <c r="B98" s="19"/>
      <c r="C98" s="19"/>
      <c r="D98" s="19"/>
      <c r="E98" s="19"/>
      <c r="F98" s="19"/>
      <c r="G98" s="19"/>
      <c r="H98" s="35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353"/>
    </row>
    <row r="99" spans="2:43">
      <c r="B99" s="351" t="s">
        <v>278</v>
      </c>
      <c r="C99" s="19"/>
      <c r="D99" s="19"/>
      <c r="E99" s="19"/>
      <c r="F99" s="19"/>
      <c r="G99" s="19"/>
      <c r="H99" s="35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353"/>
    </row>
    <row r="100" spans="2:43" ht="15.75">
      <c r="B100" s="84" t="s">
        <v>306</v>
      </c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359"/>
      <c r="O100" s="19"/>
      <c r="P100" s="19"/>
      <c r="Q100" s="19"/>
      <c r="R100" s="19"/>
      <c r="S100" s="19"/>
      <c r="T100" s="19"/>
      <c r="U100" s="19"/>
      <c r="AA100" s="353"/>
      <c r="AL100" s="19"/>
      <c r="AM100" s="19"/>
      <c r="AN100" s="19"/>
      <c r="AO100" s="19"/>
      <c r="AP100" s="19"/>
      <c r="AQ100" s="19"/>
    </row>
    <row r="101" spans="2:43" ht="15" customHeight="1">
      <c r="B101" s="647" t="s">
        <v>307</v>
      </c>
      <c r="C101" s="647" t="s">
        <v>308</v>
      </c>
      <c r="D101" s="702" t="s">
        <v>309</v>
      </c>
      <c r="E101" s="703"/>
      <c r="F101" s="704"/>
      <c r="G101" s="700" t="s">
        <v>310</v>
      </c>
      <c r="H101" s="700" t="s">
        <v>311</v>
      </c>
      <c r="I101" s="19"/>
      <c r="J101" s="19"/>
      <c r="K101" s="19"/>
      <c r="L101" s="19"/>
      <c r="M101" s="359"/>
      <c r="N101" s="19"/>
      <c r="O101" s="19"/>
      <c r="P101" s="19"/>
      <c r="Q101" s="19"/>
      <c r="R101" s="19"/>
      <c r="S101" s="19"/>
      <c r="T101" s="19"/>
      <c r="U101" s="19"/>
      <c r="Z101" s="353"/>
      <c r="AL101" s="19"/>
      <c r="AM101" s="19"/>
      <c r="AN101" s="19"/>
      <c r="AO101" s="19"/>
      <c r="AP101" s="19"/>
    </row>
    <row r="102" spans="2:43" ht="81" customHeight="1">
      <c r="B102" s="711"/>
      <c r="C102" s="711"/>
      <c r="D102" s="702"/>
      <c r="E102" s="703"/>
      <c r="F102" s="704"/>
      <c r="G102" s="700"/>
      <c r="H102" s="700"/>
      <c r="I102" s="19"/>
      <c r="K102" s="19"/>
      <c r="L102" s="19"/>
      <c r="M102" s="359"/>
      <c r="N102" s="19"/>
      <c r="O102" s="19"/>
      <c r="P102" s="19"/>
      <c r="Q102" s="19"/>
      <c r="R102" s="19"/>
      <c r="S102" s="19"/>
      <c r="T102" s="19"/>
      <c r="U102" s="19"/>
      <c r="Z102" s="353"/>
      <c r="AL102" s="19"/>
      <c r="AM102" s="19"/>
      <c r="AN102" s="19"/>
      <c r="AO102" s="19"/>
      <c r="AP102" s="19"/>
    </row>
    <row r="103" spans="2:43">
      <c r="B103" s="367" t="s">
        <v>305</v>
      </c>
      <c r="C103" s="125"/>
      <c r="D103" s="675"/>
      <c r="E103" s="675"/>
      <c r="F103" s="675"/>
      <c r="G103" s="371" t="str">
        <f>IFERROR(C103/D103,"")</f>
        <v/>
      </c>
      <c r="H103" s="127"/>
      <c r="I103" s="19"/>
      <c r="K103" s="19"/>
      <c r="L103" s="19"/>
      <c r="M103" s="359"/>
      <c r="N103" s="19"/>
      <c r="O103" s="19"/>
      <c r="P103" s="19"/>
      <c r="Q103" s="19"/>
      <c r="R103" s="19"/>
      <c r="S103" s="19"/>
      <c r="T103" s="19"/>
      <c r="U103" s="19"/>
      <c r="Z103" s="353"/>
      <c r="AL103" s="19"/>
      <c r="AM103" s="19"/>
      <c r="AN103" s="19"/>
      <c r="AO103" s="19"/>
      <c r="AP103" s="19"/>
    </row>
    <row r="104" spans="2:43">
      <c r="B104" s="367" t="s">
        <v>305</v>
      </c>
      <c r="C104" s="125"/>
      <c r="D104" s="675"/>
      <c r="E104" s="675"/>
      <c r="F104" s="675"/>
      <c r="G104" s="371" t="str">
        <f t="shared" ref="G104:G114" si="0">IFERROR(C104/D104,"")</f>
        <v/>
      </c>
      <c r="H104" s="127"/>
      <c r="I104" s="19"/>
      <c r="J104" s="19"/>
      <c r="K104" s="19"/>
      <c r="L104" s="19"/>
      <c r="M104" s="359"/>
      <c r="N104" s="19"/>
      <c r="O104" s="19"/>
      <c r="P104" s="19"/>
      <c r="Q104" s="19"/>
      <c r="R104" s="19"/>
      <c r="S104" s="19"/>
      <c r="T104" s="19"/>
      <c r="U104" s="19"/>
      <c r="Z104" s="353"/>
      <c r="AL104" s="19"/>
      <c r="AM104" s="19"/>
      <c r="AN104" s="19"/>
      <c r="AO104" s="19"/>
      <c r="AP104" s="19"/>
    </row>
    <row r="105" spans="2:43">
      <c r="B105" s="367" t="s">
        <v>305</v>
      </c>
      <c r="C105" s="125"/>
      <c r="D105" s="675"/>
      <c r="E105" s="675"/>
      <c r="F105" s="675"/>
      <c r="G105" s="371" t="str">
        <f t="shared" si="0"/>
        <v/>
      </c>
      <c r="H105" s="127"/>
      <c r="I105" s="19"/>
      <c r="J105" s="19"/>
      <c r="K105" s="19"/>
      <c r="L105" s="19"/>
      <c r="M105" s="359"/>
      <c r="N105" s="19"/>
      <c r="O105" s="19"/>
      <c r="P105" s="19"/>
      <c r="Q105" s="19"/>
      <c r="R105" s="19"/>
      <c r="S105" s="19"/>
      <c r="T105" s="19"/>
      <c r="U105" s="19"/>
      <c r="Z105" s="353"/>
      <c r="AL105" s="19"/>
      <c r="AM105" s="19"/>
      <c r="AN105" s="19"/>
      <c r="AO105" s="19"/>
      <c r="AP105" s="19"/>
    </row>
    <row r="106" spans="2:43">
      <c r="B106" s="367" t="s">
        <v>305</v>
      </c>
      <c r="C106" s="125"/>
      <c r="D106" s="675"/>
      <c r="E106" s="675"/>
      <c r="F106" s="675"/>
      <c r="G106" s="371" t="str">
        <f t="shared" si="0"/>
        <v/>
      </c>
      <c r="H106" s="127"/>
      <c r="I106" s="19"/>
      <c r="J106" s="19"/>
      <c r="K106" s="19"/>
      <c r="L106" s="19"/>
      <c r="M106" s="359"/>
      <c r="N106" s="19"/>
      <c r="O106" s="19"/>
      <c r="P106" s="19"/>
      <c r="Q106" s="19"/>
      <c r="R106" s="19"/>
      <c r="S106" s="19"/>
      <c r="T106" s="19"/>
      <c r="U106" s="19"/>
      <c r="Z106" s="353"/>
      <c r="AL106" s="19"/>
      <c r="AM106" s="19"/>
      <c r="AN106" s="19"/>
      <c r="AO106" s="19"/>
      <c r="AP106" s="19"/>
    </row>
    <row r="107" spans="2:43">
      <c r="B107" s="367" t="s">
        <v>305</v>
      </c>
      <c r="C107" s="125"/>
      <c r="D107" s="675"/>
      <c r="E107" s="675"/>
      <c r="F107" s="675"/>
      <c r="G107" s="371" t="str">
        <f t="shared" si="0"/>
        <v/>
      </c>
      <c r="H107" s="127"/>
      <c r="I107" s="19"/>
      <c r="J107" s="19"/>
      <c r="K107" s="19"/>
      <c r="L107" s="19"/>
      <c r="M107" s="359"/>
      <c r="N107" s="19"/>
      <c r="O107" s="19"/>
      <c r="P107" s="19"/>
      <c r="Q107" s="19"/>
      <c r="R107" s="19"/>
      <c r="S107" s="19"/>
      <c r="T107" s="19"/>
      <c r="U107" s="19"/>
      <c r="Z107" s="353"/>
      <c r="AL107" s="19"/>
      <c r="AM107" s="19"/>
      <c r="AN107" s="19"/>
      <c r="AO107" s="19"/>
      <c r="AP107" s="19"/>
    </row>
    <row r="108" spans="2:43">
      <c r="B108" s="367" t="s">
        <v>305</v>
      </c>
      <c r="C108" s="125"/>
      <c r="D108" s="675"/>
      <c r="E108" s="675"/>
      <c r="F108" s="675"/>
      <c r="G108" s="371" t="str">
        <f t="shared" si="0"/>
        <v/>
      </c>
      <c r="H108" s="127"/>
      <c r="I108" s="19"/>
      <c r="J108" s="19"/>
      <c r="K108" s="19"/>
      <c r="L108" s="19"/>
      <c r="M108" s="359"/>
      <c r="N108" s="19"/>
      <c r="O108" s="19"/>
      <c r="P108" s="19"/>
      <c r="Q108" s="19"/>
      <c r="R108" s="19"/>
      <c r="S108" s="19"/>
      <c r="T108" s="19"/>
      <c r="U108" s="19"/>
      <c r="Z108" s="353"/>
      <c r="AL108" s="19"/>
      <c r="AM108" s="19"/>
      <c r="AN108" s="19"/>
      <c r="AO108" s="19"/>
      <c r="AP108" s="19"/>
    </row>
    <row r="109" spans="2:43">
      <c r="B109" s="367" t="s">
        <v>305</v>
      </c>
      <c r="C109" s="125"/>
      <c r="D109" s="675"/>
      <c r="E109" s="675"/>
      <c r="F109" s="675"/>
      <c r="G109" s="371" t="str">
        <f t="shared" si="0"/>
        <v/>
      </c>
      <c r="H109" s="127"/>
      <c r="I109" s="19"/>
      <c r="J109" s="19"/>
      <c r="K109" s="19"/>
      <c r="L109" s="19"/>
      <c r="M109" s="359"/>
      <c r="N109" s="19"/>
      <c r="O109" s="19"/>
      <c r="P109" s="19"/>
      <c r="Q109" s="19"/>
      <c r="R109" s="19"/>
      <c r="S109" s="19"/>
      <c r="T109" s="19"/>
      <c r="U109" s="19"/>
      <c r="Z109" s="353"/>
      <c r="AL109" s="19"/>
      <c r="AM109" s="19"/>
      <c r="AN109" s="19"/>
      <c r="AO109" s="19"/>
      <c r="AP109" s="19"/>
    </row>
    <row r="110" spans="2:43">
      <c r="B110" s="367" t="s">
        <v>305</v>
      </c>
      <c r="C110" s="125"/>
      <c r="D110" s="675"/>
      <c r="E110" s="675"/>
      <c r="F110" s="675"/>
      <c r="G110" s="371" t="str">
        <f t="shared" si="0"/>
        <v/>
      </c>
      <c r="H110" s="127"/>
      <c r="I110" s="19"/>
      <c r="J110" s="19"/>
      <c r="K110" s="19"/>
      <c r="L110" s="19"/>
      <c r="M110" s="359"/>
      <c r="N110" s="19"/>
      <c r="O110" s="19"/>
      <c r="P110" s="19"/>
      <c r="Q110" s="19"/>
      <c r="R110" s="19"/>
      <c r="S110" s="19"/>
      <c r="T110" s="19"/>
      <c r="U110" s="19"/>
      <c r="Z110" s="353"/>
      <c r="AL110" s="19"/>
      <c r="AM110" s="19"/>
      <c r="AN110" s="19"/>
      <c r="AO110" s="19"/>
      <c r="AP110" s="19"/>
    </row>
    <row r="111" spans="2:43">
      <c r="B111" s="367" t="s">
        <v>305</v>
      </c>
      <c r="C111" s="125"/>
      <c r="D111" s="675"/>
      <c r="E111" s="675"/>
      <c r="F111" s="675"/>
      <c r="G111" s="371" t="str">
        <f t="shared" si="0"/>
        <v/>
      </c>
      <c r="H111" s="127"/>
      <c r="I111" s="19"/>
      <c r="J111" s="19"/>
      <c r="K111" s="19"/>
      <c r="L111" s="19"/>
      <c r="M111" s="359"/>
      <c r="N111" s="19"/>
      <c r="O111" s="19"/>
      <c r="P111" s="19"/>
      <c r="Q111" s="19"/>
      <c r="R111" s="19"/>
      <c r="S111" s="19"/>
      <c r="T111" s="19"/>
      <c r="U111" s="19"/>
      <c r="Z111" s="353"/>
      <c r="AL111" s="19"/>
      <c r="AM111" s="19"/>
      <c r="AN111" s="19"/>
      <c r="AO111" s="19"/>
      <c r="AP111" s="19"/>
    </row>
    <row r="112" spans="2:43" ht="15" customHeight="1">
      <c r="B112" s="367" t="s">
        <v>305</v>
      </c>
      <c r="C112" s="125"/>
      <c r="D112" s="675"/>
      <c r="E112" s="675"/>
      <c r="F112" s="675"/>
      <c r="G112" s="371" t="str">
        <f t="shared" si="0"/>
        <v/>
      </c>
      <c r="H112" s="127"/>
      <c r="I112" s="19"/>
      <c r="J112" s="19"/>
      <c r="K112" s="19"/>
      <c r="L112" s="19"/>
      <c r="M112" s="359"/>
      <c r="N112" s="19"/>
      <c r="O112" s="19"/>
      <c r="P112" s="19"/>
      <c r="Q112" s="19"/>
      <c r="R112" s="19"/>
      <c r="S112" s="19"/>
      <c r="T112" s="19"/>
      <c r="U112" s="19"/>
      <c r="Z112" s="353"/>
      <c r="AL112" s="19"/>
      <c r="AM112" s="19"/>
      <c r="AN112" s="19"/>
      <c r="AO112" s="19"/>
      <c r="AP112" s="19"/>
    </row>
    <row r="113" spans="1:43">
      <c r="B113" s="367" t="s">
        <v>305</v>
      </c>
      <c r="C113" s="125"/>
      <c r="D113" s="675"/>
      <c r="E113" s="675"/>
      <c r="F113" s="675"/>
      <c r="G113" s="371" t="str">
        <f t="shared" si="0"/>
        <v/>
      </c>
      <c r="H113" s="127"/>
      <c r="I113" s="19"/>
      <c r="J113" s="19"/>
      <c r="K113" s="19"/>
      <c r="L113" s="19"/>
      <c r="M113" s="359"/>
      <c r="N113" s="19"/>
      <c r="O113" s="19"/>
      <c r="P113" s="19"/>
      <c r="Q113" s="19"/>
      <c r="R113" s="19"/>
      <c r="S113" s="19"/>
      <c r="T113" s="19"/>
      <c r="U113" s="19"/>
      <c r="Z113" s="353"/>
      <c r="AL113" s="19"/>
      <c r="AM113" s="19"/>
      <c r="AN113" s="19"/>
      <c r="AO113" s="19"/>
      <c r="AP113" s="19"/>
    </row>
    <row r="114" spans="1:43">
      <c r="B114" s="367" t="s">
        <v>305</v>
      </c>
      <c r="C114" s="125"/>
      <c r="D114" s="675"/>
      <c r="E114" s="675"/>
      <c r="F114" s="675"/>
      <c r="G114" s="371" t="str">
        <f t="shared" si="0"/>
        <v/>
      </c>
      <c r="H114" s="127"/>
      <c r="I114" s="14"/>
      <c r="J114" s="14"/>
      <c r="K114" s="14"/>
      <c r="L114" s="19"/>
      <c r="M114" s="359"/>
      <c r="N114" s="19"/>
      <c r="O114" s="19"/>
      <c r="P114" s="19"/>
      <c r="Q114" s="19"/>
      <c r="R114" s="19"/>
      <c r="S114" s="19"/>
      <c r="T114" s="19"/>
      <c r="U114" s="19"/>
      <c r="Z114" s="353"/>
      <c r="AL114" s="19"/>
      <c r="AM114" s="19"/>
      <c r="AN114" s="19"/>
      <c r="AO114" s="19"/>
      <c r="AP114" s="19"/>
    </row>
    <row r="115" spans="1:43">
      <c r="B115" s="19"/>
      <c r="C115" s="19"/>
      <c r="D115" s="19"/>
      <c r="E115" s="19"/>
      <c r="F115" s="19"/>
      <c r="G115" s="19"/>
      <c r="H115" s="359"/>
      <c r="I115" s="19"/>
      <c r="J115" s="19"/>
      <c r="K115" s="19"/>
      <c r="L115" s="19"/>
      <c r="M115" s="19"/>
      <c r="N115" s="359"/>
      <c r="O115" s="19"/>
      <c r="P115" s="19"/>
      <c r="Q115" s="19"/>
      <c r="R115" s="19"/>
      <c r="S115" s="19"/>
      <c r="T115" s="19"/>
      <c r="U115" s="19"/>
      <c r="AA115" s="353"/>
      <c r="AL115" s="19"/>
      <c r="AM115" s="19"/>
      <c r="AN115" s="19"/>
      <c r="AO115" s="19"/>
      <c r="AP115" s="19"/>
      <c r="AQ115" s="19"/>
    </row>
    <row r="116" spans="1:43">
      <c r="B116" s="359"/>
      <c r="C116" s="19"/>
      <c r="D116" s="19"/>
      <c r="E116" s="19"/>
      <c r="F116" s="19"/>
      <c r="G116" s="19"/>
      <c r="H116" s="35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353"/>
    </row>
    <row r="117" spans="1:43" ht="27" customHeight="1">
      <c r="A117" s="108"/>
      <c r="B117" s="109" t="s">
        <v>312</v>
      </c>
      <c r="C117" s="110"/>
      <c r="D117" s="110"/>
      <c r="E117" s="110"/>
      <c r="F117" s="110"/>
      <c r="G117" s="110"/>
      <c r="H117" s="110"/>
      <c r="I117" s="110"/>
      <c r="J117" s="110"/>
      <c r="K117" s="110"/>
      <c r="L117" s="110"/>
      <c r="M117" s="110"/>
      <c r="N117" s="110"/>
      <c r="O117" s="110"/>
      <c r="P117" s="110"/>
      <c r="Q117" s="110"/>
      <c r="R117" s="110"/>
      <c r="S117" s="110"/>
      <c r="T117" s="110"/>
      <c r="U117" s="110"/>
    </row>
    <row r="118" spans="1:43" ht="17.25" customHeight="1">
      <c r="B118" s="351" t="s">
        <v>278</v>
      </c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</row>
    <row r="119" spans="1:43" ht="20.25" customHeight="1">
      <c r="A119" s="350"/>
      <c r="B119" s="84" t="s">
        <v>313</v>
      </c>
      <c r="C119" s="92"/>
      <c r="D119" s="92"/>
      <c r="E119" s="92"/>
      <c r="F119" s="92"/>
      <c r="G119" s="92"/>
      <c r="H119" s="92"/>
      <c r="I119" s="92"/>
      <c r="J119" s="92"/>
      <c r="K119" s="353"/>
      <c r="L119" s="92"/>
      <c r="M119" s="92"/>
      <c r="N119" s="92"/>
      <c r="O119" s="92"/>
      <c r="P119" s="92"/>
      <c r="Q119" s="14"/>
      <c r="R119" s="14"/>
      <c r="S119" s="14"/>
      <c r="T119" s="14"/>
      <c r="U119" s="14"/>
    </row>
    <row r="120" spans="1:43" ht="20.25" customHeight="1">
      <c r="A120" s="350"/>
      <c r="B120" s="715" t="s">
        <v>314</v>
      </c>
      <c r="C120" s="716"/>
      <c r="D120" s="716" t="s">
        <v>315</v>
      </c>
      <c r="E120" s="719"/>
      <c r="F120" s="705" t="s">
        <v>144</v>
      </c>
      <c r="G120" s="706"/>
      <c r="H120" s="706"/>
      <c r="I120" s="706"/>
      <c r="J120" s="706"/>
      <c r="K120" s="706"/>
      <c r="L120" s="706"/>
      <c r="M120" s="706"/>
      <c r="N120" s="706"/>
      <c r="O120" s="706"/>
      <c r="P120" s="706"/>
      <c r="Q120" s="707"/>
      <c r="R120" s="701" t="s">
        <v>226</v>
      </c>
      <c r="S120" s="14"/>
      <c r="T120" s="713" t="s">
        <v>316</v>
      </c>
      <c r="U120" s="713"/>
      <c r="V120" s="713"/>
      <c r="W120" s="713"/>
      <c r="AA120" s="19" t="s">
        <v>317</v>
      </c>
      <c r="AL120" s="19"/>
      <c r="AM120" s="19"/>
    </row>
    <row r="121" spans="1:43" ht="24.75" customHeight="1">
      <c r="A121" s="350"/>
      <c r="B121" s="717"/>
      <c r="C121" s="718"/>
      <c r="D121" s="718"/>
      <c r="E121" s="720"/>
      <c r="F121" s="372" t="s">
        <v>81</v>
      </c>
      <c r="G121" s="372" t="s">
        <v>82</v>
      </c>
      <c r="H121" s="372" t="s">
        <v>83</v>
      </c>
      <c r="I121" s="372" t="s">
        <v>84</v>
      </c>
      <c r="J121" s="372" t="s">
        <v>85</v>
      </c>
      <c r="K121" s="372" t="s">
        <v>86</v>
      </c>
      <c r="L121" s="372" t="s">
        <v>87</v>
      </c>
      <c r="M121" s="372" t="s">
        <v>88</v>
      </c>
      <c r="N121" s="372" t="s">
        <v>89</v>
      </c>
      <c r="O121" s="372" t="s">
        <v>90</v>
      </c>
      <c r="P121" s="372" t="s">
        <v>91</v>
      </c>
      <c r="Q121" s="372" t="s">
        <v>92</v>
      </c>
      <c r="R121" s="701"/>
      <c r="S121" s="14"/>
      <c r="T121" s="713"/>
      <c r="U121" s="713"/>
      <c r="V121" s="713"/>
      <c r="W121" s="713"/>
      <c r="AA121" s="19" t="s">
        <v>318</v>
      </c>
      <c r="AL121" s="19"/>
      <c r="AM121" s="19"/>
    </row>
    <row r="122" spans="1:43" ht="20.25" customHeight="1">
      <c r="A122" s="350"/>
      <c r="B122" s="331" t="s">
        <v>214</v>
      </c>
      <c r="C122" s="171"/>
      <c r="D122" s="331" t="s">
        <v>214</v>
      </c>
      <c r="E122" s="171"/>
      <c r="F122" s="373"/>
      <c r="G122" s="358"/>
      <c r="H122" s="358"/>
      <c r="I122" s="358"/>
      <c r="J122" s="358"/>
      <c r="K122" s="358"/>
      <c r="L122" s="358"/>
      <c r="M122" s="358"/>
      <c r="N122" s="358"/>
      <c r="O122" s="358"/>
      <c r="P122" s="358"/>
      <c r="Q122" s="358"/>
      <c r="R122" s="366">
        <f t="shared" ref="R122:R128" si="1">SUM(F122:Q122)</f>
        <v>0</v>
      </c>
      <c r="S122" s="14"/>
      <c r="T122" s="714" t="s">
        <v>319</v>
      </c>
      <c r="U122" s="714"/>
      <c r="V122" s="714"/>
      <c r="W122" s="714"/>
      <c r="AA122" s="19" t="s">
        <v>320</v>
      </c>
      <c r="AL122" s="19"/>
      <c r="AM122" s="19"/>
    </row>
    <row r="123" spans="1:43" ht="20.25" customHeight="1">
      <c r="A123" s="350"/>
      <c r="B123" s="331" t="s">
        <v>214</v>
      </c>
      <c r="C123" s="171"/>
      <c r="D123" s="331" t="s">
        <v>214</v>
      </c>
      <c r="E123" s="171"/>
      <c r="F123" s="358"/>
      <c r="G123" s="358"/>
      <c r="H123" s="358"/>
      <c r="I123" s="358"/>
      <c r="J123" s="358"/>
      <c r="K123" s="358"/>
      <c r="L123" s="358"/>
      <c r="M123" s="358"/>
      <c r="N123" s="358"/>
      <c r="O123" s="358"/>
      <c r="P123" s="358"/>
      <c r="Q123" s="358"/>
      <c r="R123" s="366">
        <f t="shared" si="1"/>
        <v>0</v>
      </c>
      <c r="S123" s="14"/>
      <c r="T123" s="714"/>
      <c r="U123" s="714"/>
      <c r="V123" s="714"/>
      <c r="W123" s="714"/>
      <c r="AA123" s="19" t="s">
        <v>321</v>
      </c>
      <c r="AL123" s="19"/>
      <c r="AM123" s="19"/>
    </row>
    <row r="124" spans="1:43" ht="20.25" customHeight="1">
      <c r="A124" s="350"/>
      <c r="B124" s="331" t="s">
        <v>214</v>
      </c>
      <c r="C124" s="171"/>
      <c r="D124" s="331" t="s">
        <v>214</v>
      </c>
      <c r="E124" s="171"/>
      <c r="F124" s="358"/>
      <c r="G124" s="358"/>
      <c r="H124" s="358"/>
      <c r="I124" s="358"/>
      <c r="J124" s="358"/>
      <c r="K124" s="358"/>
      <c r="L124" s="358"/>
      <c r="M124" s="358"/>
      <c r="N124" s="358"/>
      <c r="O124" s="358"/>
      <c r="P124" s="358"/>
      <c r="Q124" s="358"/>
      <c r="R124" s="366">
        <f t="shared" si="1"/>
        <v>0</v>
      </c>
      <c r="S124" s="14"/>
      <c r="T124" s="714"/>
      <c r="U124" s="714"/>
      <c r="V124" s="714"/>
      <c r="W124" s="714"/>
      <c r="AL124" s="19"/>
      <c r="AM124" s="19"/>
    </row>
    <row r="125" spans="1:43" ht="20.25" customHeight="1">
      <c r="A125" s="350"/>
      <c r="B125" s="331" t="s">
        <v>214</v>
      </c>
      <c r="C125" s="171"/>
      <c r="D125" s="331" t="s">
        <v>214</v>
      </c>
      <c r="E125" s="171"/>
      <c r="F125" s="358"/>
      <c r="G125" s="358"/>
      <c r="H125" s="358"/>
      <c r="I125" s="358"/>
      <c r="J125" s="358"/>
      <c r="K125" s="358"/>
      <c r="L125" s="358"/>
      <c r="M125" s="358"/>
      <c r="N125" s="358"/>
      <c r="O125" s="358"/>
      <c r="P125" s="358"/>
      <c r="Q125" s="358"/>
      <c r="R125" s="366">
        <f t="shared" si="1"/>
        <v>0</v>
      </c>
      <c r="S125" s="14"/>
      <c r="T125" s="714"/>
      <c r="U125" s="714"/>
      <c r="V125" s="714"/>
      <c r="W125" s="714"/>
      <c r="AL125" s="19"/>
      <c r="AM125" s="19"/>
    </row>
    <row r="126" spans="1:43" ht="20.25" customHeight="1">
      <c r="A126" s="350"/>
      <c r="B126" s="331" t="s">
        <v>214</v>
      </c>
      <c r="C126" s="171"/>
      <c r="D126" s="331" t="s">
        <v>214</v>
      </c>
      <c r="E126" s="171"/>
      <c r="F126" s="358"/>
      <c r="G126" s="358"/>
      <c r="H126" s="358"/>
      <c r="I126" s="358"/>
      <c r="J126" s="358"/>
      <c r="K126" s="358"/>
      <c r="L126" s="358"/>
      <c r="M126" s="358"/>
      <c r="N126" s="358"/>
      <c r="O126" s="358"/>
      <c r="P126" s="358"/>
      <c r="Q126" s="358"/>
      <c r="R126" s="366">
        <f t="shared" si="1"/>
        <v>0</v>
      </c>
      <c r="S126" s="14"/>
      <c r="T126" s="714"/>
      <c r="U126" s="714"/>
      <c r="V126" s="714"/>
      <c r="W126" s="714"/>
      <c r="AL126" s="19"/>
      <c r="AM126" s="19"/>
    </row>
    <row r="127" spans="1:43" ht="20.25" customHeight="1">
      <c r="A127" s="350"/>
      <c r="B127" s="331" t="s">
        <v>214</v>
      </c>
      <c r="C127" s="171"/>
      <c r="D127" s="331" t="s">
        <v>214</v>
      </c>
      <c r="E127" s="171"/>
      <c r="F127" s="358"/>
      <c r="G127" s="358"/>
      <c r="H127" s="358"/>
      <c r="I127" s="358"/>
      <c r="J127" s="358"/>
      <c r="K127" s="358"/>
      <c r="L127" s="358"/>
      <c r="M127" s="358"/>
      <c r="N127" s="358"/>
      <c r="O127" s="358"/>
      <c r="P127" s="358"/>
      <c r="Q127" s="358"/>
      <c r="R127" s="366">
        <f t="shared" si="1"/>
        <v>0</v>
      </c>
      <c r="S127" s="14"/>
      <c r="T127" s="714"/>
      <c r="U127" s="714"/>
      <c r="V127" s="714"/>
      <c r="W127" s="714"/>
      <c r="AL127" s="19"/>
      <c r="AM127" s="19"/>
    </row>
    <row r="128" spans="1:43" ht="20.25" customHeight="1">
      <c r="A128" s="350"/>
      <c r="B128" s="331" t="s">
        <v>214</v>
      </c>
      <c r="C128" s="171"/>
      <c r="D128" s="331" t="s">
        <v>214</v>
      </c>
      <c r="E128" s="171"/>
      <c r="F128" s="358"/>
      <c r="G128" s="358"/>
      <c r="H128" s="358"/>
      <c r="I128" s="358"/>
      <c r="J128" s="358"/>
      <c r="K128" s="358"/>
      <c r="L128" s="358"/>
      <c r="M128" s="358"/>
      <c r="N128" s="358"/>
      <c r="O128" s="358"/>
      <c r="P128" s="358"/>
      <c r="Q128" s="358"/>
      <c r="R128" s="366">
        <f t="shared" si="1"/>
        <v>0</v>
      </c>
      <c r="S128" s="14"/>
      <c r="T128" s="714"/>
      <c r="U128" s="714"/>
      <c r="V128" s="714"/>
      <c r="W128" s="714"/>
      <c r="AL128" s="19"/>
      <c r="AM128" s="19"/>
    </row>
    <row r="129" spans="1:40" ht="20.25" customHeight="1">
      <c r="A129" s="350"/>
      <c r="B129" s="19"/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353"/>
      <c r="Q129" s="353"/>
      <c r="R129" s="353"/>
      <c r="S129" s="92"/>
      <c r="T129" s="92"/>
      <c r="U129" s="92"/>
    </row>
    <row r="130" spans="1:40" ht="20.25" customHeight="1">
      <c r="A130" s="350"/>
      <c r="B130" s="19"/>
      <c r="C130" s="19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19"/>
      <c r="O130" s="19"/>
      <c r="P130" s="353"/>
      <c r="Q130" s="353"/>
      <c r="R130" s="353"/>
      <c r="S130" s="92"/>
      <c r="T130" s="92"/>
      <c r="U130" s="92"/>
    </row>
    <row r="131" spans="1:40" ht="20.25" customHeight="1">
      <c r="A131" s="350"/>
      <c r="B131" s="351" t="s">
        <v>278</v>
      </c>
      <c r="C131" s="92"/>
      <c r="D131" s="92"/>
      <c r="E131" s="92"/>
      <c r="F131" s="92"/>
      <c r="G131" s="92"/>
      <c r="H131" s="92"/>
      <c r="I131" s="92"/>
      <c r="J131" s="92"/>
      <c r="K131" s="353"/>
      <c r="L131" s="92"/>
      <c r="M131" s="92"/>
      <c r="N131" s="92"/>
      <c r="O131" s="92"/>
      <c r="P131" s="92"/>
      <c r="Q131" s="14"/>
      <c r="R131" s="353"/>
      <c r="S131" s="353"/>
      <c r="T131" s="353"/>
      <c r="U131" s="353"/>
    </row>
    <row r="132" spans="1:40" ht="20.25" customHeight="1">
      <c r="A132" s="350"/>
      <c r="B132" s="84" t="s">
        <v>322</v>
      </c>
      <c r="C132" s="92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92"/>
      <c r="Q132" s="14"/>
      <c r="R132" s="92"/>
      <c r="S132" s="92"/>
      <c r="T132" s="92"/>
      <c r="U132" s="92"/>
    </row>
    <row r="133" spans="1:40" ht="38.25" customHeight="1">
      <c r="A133" s="350"/>
      <c r="B133" s="676" t="s">
        <v>314</v>
      </c>
      <c r="C133" s="680"/>
      <c r="D133" s="727" t="s">
        <v>323</v>
      </c>
      <c r="E133" s="728"/>
      <c r="F133" s="724"/>
      <c r="G133" s="721" t="s">
        <v>144</v>
      </c>
      <c r="H133" s="722"/>
      <c r="I133" s="722"/>
      <c r="J133" s="722"/>
      <c r="K133" s="722"/>
      <c r="L133" s="722"/>
      <c r="M133" s="722"/>
      <c r="N133" s="722"/>
      <c r="O133" s="722"/>
      <c r="P133" s="722"/>
      <c r="Q133" s="722"/>
      <c r="R133" s="723"/>
      <c r="S133" s="700" t="s">
        <v>311</v>
      </c>
      <c r="T133" s="14"/>
      <c r="U133" s="726" t="s">
        <v>324</v>
      </c>
      <c r="V133" s="726"/>
      <c r="W133" s="726"/>
      <c r="X133" s="726"/>
      <c r="AL133" s="19"/>
      <c r="AM133" s="19"/>
      <c r="AN133" s="19"/>
    </row>
    <row r="134" spans="1:40" ht="35.25" customHeight="1">
      <c r="A134" s="350"/>
      <c r="B134" s="677"/>
      <c r="C134" s="681"/>
      <c r="D134" s="729"/>
      <c r="E134" s="730"/>
      <c r="F134" s="725"/>
      <c r="G134" s="372" t="s">
        <v>81</v>
      </c>
      <c r="H134" s="372" t="s">
        <v>82</v>
      </c>
      <c r="I134" s="372" t="s">
        <v>83</v>
      </c>
      <c r="J134" s="372" t="s">
        <v>84</v>
      </c>
      <c r="K134" s="372" t="s">
        <v>85</v>
      </c>
      <c r="L134" s="372" t="s">
        <v>86</v>
      </c>
      <c r="M134" s="372" t="s">
        <v>87</v>
      </c>
      <c r="N134" s="372" t="s">
        <v>88</v>
      </c>
      <c r="O134" s="372" t="s">
        <v>89</v>
      </c>
      <c r="P134" s="372" t="s">
        <v>90</v>
      </c>
      <c r="Q134" s="372" t="s">
        <v>91</v>
      </c>
      <c r="R134" s="374" t="s">
        <v>92</v>
      </c>
      <c r="S134" s="700"/>
      <c r="T134" s="14"/>
      <c r="U134" s="726"/>
      <c r="V134" s="726"/>
      <c r="W134" s="726"/>
      <c r="X134" s="726"/>
      <c r="AL134" s="19"/>
      <c r="AM134" s="19"/>
      <c r="AN134" s="19"/>
    </row>
    <row r="135" spans="1:40" ht="33" customHeight="1">
      <c r="A135" s="350"/>
      <c r="B135" s="331" t="s">
        <v>214</v>
      </c>
      <c r="C135" s="171"/>
      <c r="D135" s="331" t="s">
        <v>214</v>
      </c>
      <c r="E135" s="171"/>
      <c r="F135" s="375" t="s">
        <v>325</v>
      </c>
      <c r="G135" s="358"/>
      <c r="H135" s="358"/>
      <c r="I135" s="358"/>
      <c r="J135" s="358"/>
      <c r="K135" s="358"/>
      <c r="L135" s="358"/>
      <c r="M135" s="358"/>
      <c r="N135" s="358"/>
      <c r="O135" s="358"/>
      <c r="P135" s="358"/>
      <c r="Q135" s="376"/>
      <c r="R135" s="358"/>
      <c r="S135" s="358"/>
      <c r="T135" s="14"/>
      <c r="U135" s="714" t="s">
        <v>319</v>
      </c>
      <c r="V135" s="714"/>
      <c r="W135" s="714"/>
      <c r="X135" s="714"/>
      <c r="AL135" s="19"/>
      <c r="AM135" s="19"/>
      <c r="AN135" s="19"/>
    </row>
    <row r="136" spans="1:40" ht="30.75" customHeight="1">
      <c r="A136" s="350"/>
      <c r="B136" s="331" t="s">
        <v>214</v>
      </c>
      <c r="C136" s="171"/>
      <c r="D136" s="331" t="s">
        <v>214</v>
      </c>
      <c r="E136" s="171"/>
      <c r="F136" s="375" t="s">
        <v>325</v>
      </c>
      <c r="G136" s="358"/>
      <c r="H136" s="358"/>
      <c r="I136" s="358"/>
      <c r="J136" s="358"/>
      <c r="K136" s="358"/>
      <c r="L136" s="358"/>
      <c r="M136" s="358"/>
      <c r="N136" s="358"/>
      <c r="O136" s="358"/>
      <c r="P136" s="358"/>
      <c r="Q136" s="358"/>
      <c r="R136" s="358"/>
      <c r="S136" s="358"/>
      <c r="T136" s="14"/>
      <c r="U136" s="714"/>
      <c r="V136" s="714"/>
      <c r="W136" s="714"/>
      <c r="X136" s="714"/>
      <c r="AL136" s="19"/>
      <c r="AM136" s="19"/>
      <c r="AN136" s="19"/>
    </row>
    <row r="137" spans="1:40" ht="30.75" customHeight="1">
      <c r="A137" s="350"/>
      <c r="B137" s="331" t="s">
        <v>214</v>
      </c>
      <c r="C137" s="171"/>
      <c r="D137" s="331" t="s">
        <v>214</v>
      </c>
      <c r="E137" s="171"/>
      <c r="F137" s="375" t="s">
        <v>325</v>
      </c>
      <c r="G137" s="358"/>
      <c r="H137" s="358"/>
      <c r="I137" s="358"/>
      <c r="J137" s="358"/>
      <c r="K137" s="358"/>
      <c r="L137" s="358"/>
      <c r="M137" s="358"/>
      <c r="N137" s="358"/>
      <c r="O137" s="358"/>
      <c r="P137" s="358"/>
      <c r="Q137" s="358"/>
      <c r="R137" s="358"/>
      <c r="S137" s="358"/>
      <c r="T137" s="14"/>
      <c r="U137" s="714"/>
      <c r="V137" s="714"/>
      <c r="W137" s="714"/>
      <c r="X137" s="714"/>
      <c r="AL137" s="19"/>
      <c r="AM137" s="19"/>
      <c r="AN137" s="19"/>
    </row>
    <row r="138" spans="1:40" ht="32.25" customHeight="1">
      <c r="A138" s="350"/>
      <c r="B138" s="331" t="s">
        <v>214</v>
      </c>
      <c r="C138" s="171"/>
      <c r="D138" s="331" t="s">
        <v>214</v>
      </c>
      <c r="E138" s="171"/>
      <c r="F138" s="375" t="s">
        <v>325</v>
      </c>
      <c r="G138" s="358"/>
      <c r="H138" s="358"/>
      <c r="I138" s="358"/>
      <c r="J138" s="358"/>
      <c r="K138" s="358"/>
      <c r="L138" s="358"/>
      <c r="M138" s="358"/>
      <c r="N138" s="358"/>
      <c r="O138" s="358"/>
      <c r="P138" s="358"/>
      <c r="Q138" s="358"/>
      <c r="R138" s="358"/>
      <c r="S138" s="358"/>
      <c r="T138" s="14"/>
      <c r="U138" s="714"/>
      <c r="V138" s="714"/>
      <c r="W138" s="714"/>
      <c r="X138" s="714"/>
      <c r="AL138" s="19"/>
      <c r="AM138" s="19"/>
      <c r="AN138" s="19"/>
    </row>
    <row r="139" spans="1:40" ht="32.25" customHeight="1">
      <c r="A139" s="350"/>
      <c r="B139" s="331" t="s">
        <v>214</v>
      </c>
      <c r="C139" s="171"/>
      <c r="D139" s="331" t="s">
        <v>214</v>
      </c>
      <c r="E139" s="171"/>
      <c r="F139" s="375" t="s">
        <v>325</v>
      </c>
      <c r="G139" s="358"/>
      <c r="H139" s="358"/>
      <c r="I139" s="358"/>
      <c r="J139" s="358"/>
      <c r="K139" s="358"/>
      <c r="L139" s="358"/>
      <c r="M139" s="358"/>
      <c r="N139" s="358"/>
      <c r="O139" s="358"/>
      <c r="P139" s="358"/>
      <c r="Q139" s="358"/>
      <c r="R139" s="358"/>
      <c r="S139" s="358"/>
      <c r="T139" s="14"/>
      <c r="U139" s="714"/>
      <c r="V139" s="714"/>
      <c r="W139" s="714"/>
      <c r="X139" s="714"/>
      <c r="AL139" s="19"/>
      <c r="AM139" s="19"/>
      <c r="AN139" s="19"/>
    </row>
    <row r="140" spans="1:40" ht="32.25" customHeight="1">
      <c r="A140" s="350"/>
      <c r="B140" s="331" t="s">
        <v>214</v>
      </c>
      <c r="C140" s="171"/>
      <c r="D140" s="331" t="s">
        <v>214</v>
      </c>
      <c r="E140" s="171"/>
      <c r="F140" s="375" t="s">
        <v>325</v>
      </c>
      <c r="G140" s="358"/>
      <c r="H140" s="358"/>
      <c r="I140" s="358"/>
      <c r="J140" s="358"/>
      <c r="K140" s="358"/>
      <c r="L140" s="358"/>
      <c r="M140" s="358"/>
      <c r="N140" s="358"/>
      <c r="O140" s="358"/>
      <c r="P140" s="358"/>
      <c r="Q140" s="358"/>
      <c r="R140" s="358"/>
      <c r="S140" s="358"/>
      <c r="T140" s="14"/>
      <c r="U140" s="714"/>
      <c r="V140" s="714"/>
      <c r="W140" s="714"/>
      <c r="X140" s="714"/>
      <c r="AL140" s="19"/>
      <c r="AM140" s="19"/>
      <c r="AN140" s="19"/>
    </row>
    <row r="141" spans="1:40" ht="32.25" customHeight="1">
      <c r="A141" s="350"/>
      <c r="B141" s="331" t="s">
        <v>214</v>
      </c>
      <c r="C141" s="171"/>
      <c r="D141" s="331" t="s">
        <v>214</v>
      </c>
      <c r="E141" s="171"/>
      <c r="F141" s="375" t="s">
        <v>325</v>
      </c>
      <c r="G141" s="358"/>
      <c r="H141" s="358"/>
      <c r="I141" s="358"/>
      <c r="J141" s="358"/>
      <c r="K141" s="358"/>
      <c r="L141" s="358"/>
      <c r="M141" s="358"/>
      <c r="N141" s="358"/>
      <c r="O141" s="358"/>
      <c r="P141" s="358"/>
      <c r="Q141" s="358"/>
      <c r="R141" s="358"/>
      <c r="S141" s="358"/>
      <c r="T141" s="14"/>
      <c r="U141" s="714"/>
      <c r="V141" s="714"/>
      <c r="W141" s="714"/>
      <c r="X141" s="714"/>
      <c r="AL141" s="19"/>
      <c r="AM141" s="19"/>
      <c r="AN141" s="19"/>
    </row>
    <row r="142" spans="1:40" ht="32.25" customHeight="1">
      <c r="A142" s="350"/>
      <c r="B142" s="331" t="s">
        <v>214</v>
      </c>
      <c r="C142" s="171"/>
      <c r="D142" s="331" t="s">
        <v>214</v>
      </c>
      <c r="E142" s="171"/>
      <c r="F142" s="375" t="s">
        <v>325</v>
      </c>
      <c r="G142" s="358"/>
      <c r="H142" s="358"/>
      <c r="I142" s="358"/>
      <c r="J142" s="358"/>
      <c r="K142" s="358"/>
      <c r="L142" s="358"/>
      <c r="M142" s="358"/>
      <c r="N142" s="358"/>
      <c r="O142" s="358"/>
      <c r="P142" s="358"/>
      <c r="Q142" s="358"/>
      <c r="R142" s="358"/>
      <c r="S142" s="358"/>
      <c r="T142" s="14"/>
      <c r="U142" s="714"/>
      <c r="V142" s="714"/>
      <c r="W142" s="714"/>
      <c r="X142" s="714"/>
      <c r="AL142" s="19"/>
      <c r="AM142" s="19"/>
      <c r="AN142" s="19"/>
    </row>
    <row r="143" spans="1:40" ht="32.25" customHeight="1">
      <c r="A143" s="350"/>
      <c r="B143" s="331" t="s">
        <v>214</v>
      </c>
      <c r="C143" s="171"/>
      <c r="D143" s="331" t="s">
        <v>214</v>
      </c>
      <c r="E143" s="171"/>
      <c r="F143" s="375" t="s">
        <v>325</v>
      </c>
      <c r="G143" s="358"/>
      <c r="H143" s="358"/>
      <c r="I143" s="358"/>
      <c r="J143" s="358"/>
      <c r="K143" s="358"/>
      <c r="L143" s="358"/>
      <c r="M143" s="358"/>
      <c r="N143" s="358"/>
      <c r="O143" s="358"/>
      <c r="P143" s="358"/>
      <c r="Q143" s="358"/>
      <c r="R143" s="358"/>
      <c r="S143" s="358"/>
      <c r="T143" s="14"/>
      <c r="U143" s="714"/>
      <c r="V143" s="714"/>
      <c r="W143" s="714"/>
      <c r="X143" s="714"/>
      <c r="AL143" s="19"/>
      <c r="AM143" s="19"/>
      <c r="AN143" s="19"/>
    </row>
    <row r="144" spans="1:40" ht="20.25" customHeight="1">
      <c r="A144" s="350"/>
      <c r="B144" s="92"/>
      <c r="C144" s="92"/>
      <c r="D144" s="92"/>
      <c r="E144" s="92"/>
      <c r="F144" s="92"/>
      <c r="G144" s="92"/>
      <c r="H144" s="92"/>
      <c r="I144" s="92"/>
      <c r="J144" s="92"/>
      <c r="K144" s="353"/>
      <c r="L144" s="92"/>
      <c r="M144" s="92"/>
      <c r="N144" s="92"/>
      <c r="O144" s="92"/>
      <c r="P144" s="92"/>
      <c r="Q144" s="92"/>
      <c r="R144" s="14"/>
      <c r="S144" s="14"/>
      <c r="T144" s="14"/>
      <c r="U144" s="14"/>
    </row>
    <row r="145" spans="1:38">
      <c r="A145" s="350"/>
      <c r="B145" s="350"/>
      <c r="C145" s="350"/>
      <c r="D145" s="350"/>
      <c r="E145" s="350"/>
      <c r="F145" s="350"/>
      <c r="G145" s="350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</row>
    <row r="146" spans="1:38">
      <c r="B146" s="377"/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378"/>
      <c r="N146" s="378"/>
      <c r="O146" s="378"/>
      <c r="P146" s="378"/>
      <c r="Q146" s="378"/>
      <c r="R146" s="378"/>
      <c r="S146" s="378"/>
      <c r="T146" s="378"/>
      <c r="U146" s="19"/>
    </row>
    <row r="147" spans="1:38" ht="24.75" customHeight="1">
      <c r="A147" s="108"/>
      <c r="B147" s="109" t="s">
        <v>326</v>
      </c>
      <c r="C147" s="110"/>
      <c r="D147" s="110"/>
      <c r="E147" s="110"/>
      <c r="F147" s="110"/>
      <c r="G147" s="110"/>
      <c r="H147" s="110"/>
      <c r="I147" s="110"/>
      <c r="J147" s="110"/>
      <c r="K147" s="110"/>
      <c r="L147" s="110"/>
      <c r="M147" s="110"/>
      <c r="N147" s="110"/>
      <c r="O147" s="110"/>
      <c r="P147" s="110"/>
      <c r="Q147" s="110"/>
      <c r="R147" s="110"/>
      <c r="S147" s="110"/>
      <c r="T147" s="110"/>
      <c r="U147" s="110"/>
    </row>
    <row r="148" spans="1:38" ht="22.5" customHeight="1">
      <c r="B148" s="351" t="s">
        <v>278</v>
      </c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19"/>
      <c r="R148" s="19"/>
      <c r="S148" s="19"/>
      <c r="T148" s="19"/>
      <c r="U148" s="19"/>
    </row>
    <row r="149" spans="1:38" ht="15.75">
      <c r="B149" s="84" t="s">
        <v>327</v>
      </c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379"/>
      <c r="V149" s="378"/>
      <c r="W149" s="378"/>
    </row>
    <row r="150" spans="1:38" ht="36" customHeight="1">
      <c r="B150" s="380" t="s">
        <v>328</v>
      </c>
      <c r="C150" s="380" t="s">
        <v>329</v>
      </c>
      <c r="D150" s="708" t="s">
        <v>78</v>
      </c>
      <c r="E150" s="709"/>
      <c r="F150" s="380" t="s">
        <v>81</v>
      </c>
      <c r="G150" s="380" t="s">
        <v>82</v>
      </c>
      <c r="H150" s="372" t="s">
        <v>83</v>
      </c>
      <c r="I150" s="380" t="s">
        <v>84</v>
      </c>
      <c r="J150" s="372" t="s">
        <v>85</v>
      </c>
      <c r="K150" s="380" t="s">
        <v>86</v>
      </c>
      <c r="L150" s="380" t="s">
        <v>87</v>
      </c>
      <c r="M150" s="380" t="s">
        <v>295</v>
      </c>
      <c r="N150" s="380" t="s">
        <v>296</v>
      </c>
      <c r="O150" s="380" t="s">
        <v>297</v>
      </c>
      <c r="P150" s="372" t="s">
        <v>330</v>
      </c>
      <c r="Q150" s="380" t="s">
        <v>92</v>
      </c>
      <c r="R150" s="381" t="s">
        <v>331</v>
      </c>
      <c r="S150" s="19"/>
      <c r="T150" s="19"/>
      <c r="U150" s="19"/>
      <c r="V150" s="377"/>
      <c r="W150" s="378"/>
      <c r="X150" s="378"/>
      <c r="AL150" s="19"/>
    </row>
    <row r="151" spans="1:38" ht="19.5" customHeight="1">
      <c r="B151" s="358"/>
      <c r="C151" s="358"/>
      <c r="D151" s="331" t="s">
        <v>214</v>
      </c>
      <c r="E151" s="171"/>
      <c r="F151" s="358"/>
      <c r="G151" s="358"/>
      <c r="H151" s="358"/>
      <c r="I151" s="358"/>
      <c r="J151" s="358"/>
      <c r="K151" s="358"/>
      <c r="L151" s="358"/>
      <c r="M151" s="358"/>
      <c r="N151" s="358"/>
      <c r="O151" s="358"/>
      <c r="P151" s="358"/>
      <c r="Q151" s="358"/>
      <c r="R151" s="366">
        <f>SUM(F151:Q151)</f>
        <v>0</v>
      </c>
      <c r="S151" s="19"/>
      <c r="T151" s="19"/>
      <c r="U151" s="19"/>
      <c r="V151" s="377"/>
      <c r="W151" s="378"/>
      <c r="X151" s="378"/>
      <c r="AL151" s="19"/>
    </row>
    <row r="152" spans="1:38" ht="19.5" customHeight="1">
      <c r="B152" s="358"/>
      <c r="C152" s="358"/>
      <c r="D152" s="331" t="s">
        <v>214</v>
      </c>
      <c r="E152" s="171"/>
      <c r="F152" s="358"/>
      <c r="G152" s="358"/>
      <c r="H152" s="358"/>
      <c r="I152" s="358"/>
      <c r="J152" s="358"/>
      <c r="K152" s="358"/>
      <c r="L152" s="358"/>
      <c r="M152" s="358"/>
      <c r="N152" s="358"/>
      <c r="O152" s="358"/>
      <c r="P152" s="358"/>
      <c r="Q152" s="358"/>
      <c r="R152" s="366">
        <f t="shared" ref="R152:R165" si="2">SUM(F152:Q152)</f>
        <v>0</v>
      </c>
      <c r="S152" s="19"/>
      <c r="T152" s="19"/>
      <c r="U152" s="19"/>
      <c r="V152" s="377"/>
      <c r="W152" s="378"/>
      <c r="X152" s="378"/>
      <c r="AL152" s="19"/>
    </row>
    <row r="153" spans="1:38" ht="19.5" customHeight="1">
      <c r="B153" s="358"/>
      <c r="C153" s="358"/>
      <c r="D153" s="331" t="s">
        <v>214</v>
      </c>
      <c r="E153" s="171"/>
      <c r="F153" s="358"/>
      <c r="G153" s="358"/>
      <c r="H153" s="358"/>
      <c r="I153" s="358"/>
      <c r="J153" s="358"/>
      <c r="K153" s="358"/>
      <c r="L153" s="358"/>
      <c r="M153" s="358"/>
      <c r="N153" s="358"/>
      <c r="O153" s="358"/>
      <c r="P153" s="358"/>
      <c r="Q153" s="358"/>
      <c r="R153" s="366">
        <f t="shared" si="2"/>
        <v>0</v>
      </c>
      <c r="S153" s="19"/>
      <c r="T153" s="19"/>
      <c r="U153" s="19"/>
      <c r="V153" s="377"/>
      <c r="W153" s="378"/>
      <c r="X153" s="378"/>
      <c r="AL153" s="19"/>
    </row>
    <row r="154" spans="1:38" ht="19.5" customHeight="1">
      <c r="B154" s="358"/>
      <c r="C154" s="358"/>
      <c r="D154" s="331" t="s">
        <v>214</v>
      </c>
      <c r="E154" s="171"/>
      <c r="F154" s="358"/>
      <c r="G154" s="358"/>
      <c r="H154" s="358"/>
      <c r="I154" s="358"/>
      <c r="J154" s="358"/>
      <c r="K154" s="358"/>
      <c r="L154" s="358"/>
      <c r="M154" s="358"/>
      <c r="N154" s="358"/>
      <c r="O154" s="358"/>
      <c r="P154" s="358"/>
      <c r="Q154" s="358"/>
      <c r="R154" s="366">
        <f t="shared" si="2"/>
        <v>0</v>
      </c>
      <c r="S154" s="19"/>
      <c r="T154" s="19"/>
      <c r="U154" s="19"/>
      <c r="V154" s="377"/>
      <c r="W154" s="378"/>
      <c r="X154" s="378"/>
      <c r="AL154" s="19"/>
    </row>
    <row r="155" spans="1:38" ht="19.5" customHeight="1">
      <c r="B155" s="358"/>
      <c r="C155" s="358"/>
      <c r="D155" s="331" t="s">
        <v>214</v>
      </c>
      <c r="E155" s="171"/>
      <c r="F155" s="358"/>
      <c r="G155" s="358"/>
      <c r="H155" s="358"/>
      <c r="I155" s="358"/>
      <c r="J155" s="358"/>
      <c r="K155" s="358"/>
      <c r="L155" s="358"/>
      <c r="M155" s="358"/>
      <c r="N155" s="358"/>
      <c r="O155" s="358"/>
      <c r="P155" s="358"/>
      <c r="Q155" s="358"/>
      <c r="R155" s="366">
        <f t="shared" si="2"/>
        <v>0</v>
      </c>
      <c r="S155" s="19"/>
      <c r="T155" s="19"/>
      <c r="U155" s="19"/>
      <c r="V155" s="377"/>
      <c r="W155" s="378"/>
      <c r="X155" s="378"/>
      <c r="AL155" s="19"/>
    </row>
    <row r="156" spans="1:38">
      <c r="B156" s="358"/>
      <c r="C156" s="358"/>
      <c r="D156" s="331" t="s">
        <v>214</v>
      </c>
      <c r="E156" s="171"/>
      <c r="F156" s="358"/>
      <c r="G156" s="358"/>
      <c r="H156" s="358"/>
      <c r="I156" s="358"/>
      <c r="J156" s="358"/>
      <c r="K156" s="358"/>
      <c r="L156" s="358"/>
      <c r="M156" s="358"/>
      <c r="N156" s="358"/>
      <c r="O156" s="358"/>
      <c r="P156" s="358"/>
      <c r="Q156" s="358"/>
      <c r="R156" s="366">
        <f t="shared" si="2"/>
        <v>0</v>
      </c>
      <c r="S156" s="19"/>
      <c r="T156" s="19"/>
      <c r="U156" s="19"/>
      <c r="V156" s="193"/>
      <c r="AL156" s="19"/>
    </row>
    <row r="157" spans="1:38">
      <c r="B157" s="358"/>
      <c r="C157" s="358"/>
      <c r="D157" s="331" t="s">
        <v>214</v>
      </c>
      <c r="E157" s="171"/>
      <c r="F157" s="358"/>
      <c r="G157" s="358"/>
      <c r="H157" s="358"/>
      <c r="I157" s="358"/>
      <c r="J157" s="358"/>
      <c r="K157" s="358"/>
      <c r="L157" s="358"/>
      <c r="M157" s="358"/>
      <c r="N157" s="358"/>
      <c r="O157" s="358"/>
      <c r="P157" s="358"/>
      <c r="Q157" s="358"/>
      <c r="R157" s="366">
        <f t="shared" si="2"/>
        <v>0</v>
      </c>
      <c r="S157" s="19"/>
      <c r="T157" s="19"/>
      <c r="U157" s="19"/>
      <c r="V157" s="193"/>
      <c r="AL157" s="19"/>
    </row>
    <row r="158" spans="1:38">
      <c r="B158" s="358"/>
      <c r="C158" s="358"/>
      <c r="D158" s="331" t="s">
        <v>214</v>
      </c>
      <c r="E158" s="171"/>
      <c r="F158" s="358"/>
      <c r="G158" s="358"/>
      <c r="H158" s="358"/>
      <c r="I158" s="358"/>
      <c r="J158" s="358"/>
      <c r="K158" s="358"/>
      <c r="L158" s="358"/>
      <c r="M158" s="358"/>
      <c r="N158" s="358"/>
      <c r="O158" s="358"/>
      <c r="P158" s="358"/>
      <c r="Q158" s="358"/>
      <c r="R158" s="366">
        <f t="shared" si="2"/>
        <v>0</v>
      </c>
      <c r="S158" s="19"/>
      <c r="T158" s="19"/>
      <c r="U158" s="19"/>
      <c r="V158" s="193"/>
      <c r="AL158" s="19"/>
    </row>
    <row r="159" spans="1:38">
      <c r="B159" s="358"/>
      <c r="C159" s="358"/>
      <c r="D159" s="331" t="s">
        <v>214</v>
      </c>
      <c r="E159" s="171"/>
      <c r="F159" s="358"/>
      <c r="G159" s="358"/>
      <c r="H159" s="358"/>
      <c r="I159" s="358"/>
      <c r="J159" s="358"/>
      <c r="K159" s="358"/>
      <c r="L159" s="358"/>
      <c r="M159" s="358"/>
      <c r="N159" s="358"/>
      <c r="O159" s="358"/>
      <c r="P159" s="358"/>
      <c r="Q159" s="358"/>
      <c r="R159" s="366">
        <f t="shared" si="2"/>
        <v>0</v>
      </c>
      <c r="S159" s="19"/>
      <c r="T159" s="19"/>
      <c r="U159" s="19"/>
      <c r="V159" s="193"/>
      <c r="AL159" s="19"/>
    </row>
    <row r="160" spans="1:38">
      <c r="B160" s="358"/>
      <c r="C160" s="358"/>
      <c r="D160" s="331" t="s">
        <v>214</v>
      </c>
      <c r="E160" s="171"/>
      <c r="F160" s="358"/>
      <c r="G160" s="358"/>
      <c r="H160" s="358"/>
      <c r="I160" s="358"/>
      <c r="J160" s="358"/>
      <c r="K160" s="358"/>
      <c r="L160" s="358"/>
      <c r="M160" s="358"/>
      <c r="N160" s="358"/>
      <c r="O160" s="358"/>
      <c r="P160" s="358"/>
      <c r="Q160" s="358"/>
      <c r="R160" s="366">
        <f t="shared" si="2"/>
        <v>0</v>
      </c>
      <c r="S160" s="19"/>
      <c r="T160" s="19"/>
      <c r="U160" s="19"/>
      <c r="V160" s="193"/>
      <c r="AL160" s="19"/>
    </row>
    <row r="161" spans="2:38">
      <c r="B161" s="358"/>
      <c r="C161" s="358"/>
      <c r="D161" s="331" t="s">
        <v>214</v>
      </c>
      <c r="E161" s="171"/>
      <c r="F161" s="358"/>
      <c r="G161" s="358"/>
      <c r="H161" s="358"/>
      <c r="I161" s="358"/>
      <c r="J161" s="358"/>
      <c r="K161" s="358"/>
      <c r="L161" s="358"/>
      <c r="M161" s="358"/>
      <c r="N161" s="358"/>
      <c r="O161" s="358"/>
      <c r="P161" s="358"/>
      <c r="Q161" s="358"/>
      <c r="R161" s="366">
        <f t="shared" si="2"/>
        <v>0</v>
      </c>
      <c r="S161" s="19"/>
      <c r="T161" s="19"/>
      <c r="U161" s="19"/>
      <c r="V161" s="193"/>
      <c r="AL161" s="19"/>
    </row>
    <row r="162" spans="2:38">
      <c r="B162" s="358"/>
      <c r="C162" s="358"/>
      <c r="D162" s="331" t="s">
        <v>214</v>
      </c>
      <c r="E162" s="171"/>
      <c r="F162" s="358"/>
      <c r="G162" s="358"/>
      <c r="H162" s="358"/>
      <c r="I162" s="358"/>
      <c r="J162" s="358"/>
      <c r="K162" s="358"/>
      <c r="L162" s="358"/>
      <c r="M162" s="358"/>
      <c r="N162" s="358"/>
      <c r="O162" s="358"/>
      <c r="P162" s="358"/>
      <c r="Q162" s="358"/>
      <c r="R162" s="366">
        <f t="shared" si="2"/>
        <v>0</v>
      </c>
      <c r="S162" s="19"/>
      <c r="T162" s="19"/>
      <c r="U162" s="19"/>
      <c r="V162" s="193"/>
      <c r="AL162" s="19"/>
    </row>
    <row r="163" spans="2:38">
      <c r="B163" s="358"/>
      <c r="C163" s="358"/>
      <c r="D163" s="331" t="s">
        <v>214</v>
      </c>
      <c r="E163" s="171"/>
      <c r="F163" s="358"/>
      <c r="G163" s="358"/>
      <c r="H163" s="358"/>
      <c r="I163" s="358"/>
      <c r="J163" s="358"/>
      <c r="K163" s="358"/>
      <c r="L163" s="358"/>
      <c r="M163" s="358"/>
      <c r="N163" s="358"/>
      <c r="O163" s="358"/>
      <c r="P163" s="358"/>
      <c r="Q163" s="358"/>
      <c r="R163" s="366">
        <f t="shared" si="2"/>
        <v>0</v>
      </c>
      <c r="S163" s="19"/>
      <c r="T163" s="19"/>
      <c r="U163" s="19"/>
      <c r="V163" s="193"/>
      <c r="AL163" s="19"/>
    </row>
    <row r="164" spans="2:38">
      <c r="B164" s="358"/>
      <c r="C164" s="358"/>
      <c r="D164" s="331" t="s">
        <v>214</v>
      </c>
      <c r="E164" s="171"/>
      <c r="F164" s="358"/>
      <c r="G164" s="358"/>
      <c r="H164" s="358"/>
      <c r="I164" s="358"/>
      <c r="J164" s="358"/>
      <c r="K164" s="358"/>
      <c r="L164" s="358"/>
      <c r="M164" s="358"/>
      <c r="N164" s="358"/>
      <c r="O164" s="358"/>
      <c r="P164" s="358"/>
      <c r="Q164" s="358"/>
      <c r="R164" s="366">
        <f t="shared" si="2"/>
        <v>0</v>
      </c>
      <c r="S164" s="19"/>
      <c r="T164" s="19"/>
      <c r="U164" s="19"/>
      <c r="V164" s="193"/>
      <c r="AL164" s="19"/>
    </row>
    <row r="165" spans="2:38">
      <c r="B165" s="358"/>
      <c r="C165" s="358"/>
      <c r="D165" s="331" t="s">
        <v>214</v>
      </c>
      <c r="E165" s="171"/>
      <c r="F165" s="358"/>
      <c r="G165" s="358"/>
      <c r="H165" s="358"/>
      <c r="I165" s="358"/>
      <c r="J165" s="358"/>
      <c r="K165" s="358"/>
      <c r="L165" s="358"/>
      <c r="M165" s="358"/>
      <c r="N165" s="358"/>
      <c r="O165" s="358"/>
      <c r="P165" s="358"/>
      <c r="Q165" s="358"/>
      <c r="R165" s="366">
        <f t="shared" si="2"/>
        <v>0</v>
      </c>
      <c r="S165" s="19"/>
      <c r="T165" s="19"/>
      <c r="U165" s="19"/>
      <c r="V165" s="193"/>
      <c r="AL165" s="19"/>
    </row>
    <row r="166" spans="2:38">
      <c r="B166" s="193"/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19"/>
      <c r="Q166" s="19"/>
      <c r="R166" s="19"/>
      <c r="S166" s="19"/>
      <c r="T166" s="19"/>
      <c r="U166" s="193"/>
    </row>
    <row r="167" spans="2:38">
      <c r="B167" s="351" t="s">
        <v>278</v>
      </c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19"/>
      <c r="O167" s="19"/>
      <c r="P167" s="19"/>
      <c r="Q167" s="19"/>
      <c r="R167" s="19"/>
      <c r="S167" s="19"/>
      <c r="T167" s="19"/>
      <c r="U167" s="193"/>
    </row>
    <row r="168" spans="2:38" ht="15.75">
      <c r="B168" s="84" t="s">
        <v>332</v>
      </c>
      <c r="C168" s="19"/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19"/>
      <c r="Q168" s="19"/>
      <c r="R168" s="19"/>
      <c r="S168" s="19"/>
      <c r="T168" s="19"/>
      <c r="U168" s="379"/>
      <c r="V168" s="378"/>
      <c r="W168" s="378"/>
    </row>
    <row r="169" spans="2:38" ht="36" customHeight="1">
      <c r="B169" s="380" t="s">
        <v>328</v>
      </c>
      <c r="C169" s="380" t="s">
        <v>329</v>
      </c>
      <c r="D169" s="708" t="s">
        <v>78</v>
      </c>
      <c r="E169" s="709"/>
      <c r="F169" s="380" t="s">
        <v>81</v>
      </c>
      <c r="G169" s="380" t="s">
        <v>82</v>
      </c>
      <c r="H169" s="372" t="s">
        <v>83</v>
      </c>
      <c r="I169" s="380" t="s">
        <v>84</v>
      </c>
      <c r="J169" s="372" t="s">
        <v>85</v>
      </c>
      <c r="K169" s="380" t="s">
        <v>86</v>
      </c>
      <c r="L169" s="380" t="s">
        <v>87</v>
      </c>
      <c r="M169" s="380" t="s">
        <v>295</v>
      </c>
      <c r="N169" s="380" t="s">
        <v>296</v>
      </c>
      <c r="O169" s="380" t="s">
        <v>297</v>
      </c>
      <c r="P169" s="372" t="s">
        <v>330</v>
      </c>
      <c r="Q169" s="380" t="s">
        <v>92</v>
      </c>
      <c r="R169" s="381" t="s">
        <v>331</v>
      </c>
      <c r="S169" s="19"/>
      <c r="T169" s="19"/>
      <c r="U169" s="19"/>
      <c r="V169" s="377"/>
      <c r="W169" s="378"/>
      <c r="X169" s="378"/>
      <c r="AL169" s="19"/>
    </row>
    <row r="170" spans="2:38" ht="19.5" customHeight="1">
      <c r="B170" s="358"/>
      <c r="C170" s="358"/>
      <c r="D170" s="331" t="s">
        <v>214</v>
      </c>
      <c r="E170" s="171"/>
      <c r="F170" s="358"/>
      <c r="G170" s="358"/>
      <c r="H170" s="358"/>
      <c r="I170" s="358"/>
      <c r="J170" s="358"/>
      <c r="K170" s="358"/>
      <c r="L170" s="358"/>
      <c r="M170" s="358"/>
      <c r="N170" s="358"/>
      <c r="O170" s="358"/>
      <c r="P170" s="358"/>
      <c r="Q170" s="358"/>
      <c r="R170" s="366">
        <f>SUM(F170:Q170)</f>
        <v>0</v>
      </c>
      <c r="S170" s="19"/>
      <c r="T170" s="19"/>
      <c r="U170" s="19"/>
      <c r="V170" s="377"/>
      <c r="W170" s="378"/>
      <c r="X170" s="378"/>
      <c r="AL170" s="19"/>
    </row>
    <row r="171" spans="2:38" ht="19.5" customHeight="1">
      <c r="B171" s="358"/>
      <c r="C171" s="358"/>
      <c r="D171" s="331" t="s">
        <v>214</v>
      </c>
      <c r="E171" s="171"/>
      <c r="F171" s="358"/>
      <c r="G171" s="358"/>
      <c r="H171" s="358"/>
      <c r="I171" s="358"/>
      <c r="J171" s="358"/>
      <c r="K171" s="358"/>
      <c r="L171" s="358"/>
      <c r="M171" s="358"/>
      <c r="N171" s="358"/>
      <c r="O171" s="358"/>
      <c r="P171" s="358"/>
      <c r="Q171" s="358"/>
      <c r="R171" s="366">
        <f>SUM(F171:Q171)</f>
        <v>0</v>
      </c>
      <c r="S171" s="19"/>
      <c r="T171" s="19"/>
      <c r="U171" s="19"/>
      <c r="V171" s="377"/>
      <c r="W171" s="378"/>
      <c r="X171" s="378"/>
      <c r="AL171" s="19"/>
    </row>
    <row r="172" spans="2:38" ht="19.5" customHeight="1">
      <c r="B172" s="358"/>
      <c r="C172" s="358"/>
      <c r="D172" s="331" t="s">
        <v>214</v>
      </c>
      <c r="E172" s="171"/>
      <c r="F172" s="358"/>
      <c r="G172" s="358"/>
      <c r="H172" s="358"/>
      <c r="I172" s="358"/>
      <c r="J172" s="358"/>
      <c r="K172" s="358"/>
      <c r="L172" s="358"/>
      <c r="M172" s="358"/>
      <c r="N172" s="358"/>
      <c r="O172" s="358"/>
      <c r="P172" s="358"/>
      <c r="Q172" s="358"/>
      <c r="R172" s="366">
        <f>SUM(F172:Q172)</f>
        <v>0</v>
      </c>
      <c r="S172" s="19"/>
      <c r="T172" s="19"/>
      <c r="U172" s="19"/>
      <c r="V172" s="377"/>
      <c r="W172" s="378"/>
      <c r="X172" s="378"/>
      <c r="AL172" s="19"/>
    </row>
    <row r="173" spans="2:38" ht="19.5" customHeight="1">
      <c r="B173" s="358"/>
      <c r="C173" s="358"/>
      <c r="D173" s="331" t="s">
        <v>214</v>
      </c>
      <c r="E173" s="171"/>
      <c r="F173" s="358"/>
      <c r="G173" s="358"/>
      <c r="H173" s="358"/>
      <c r="I173" s="358"/>
      <c r="J173" s="358"/>
      <c r="K173" s="358"/>
      <c r="L173" s="358"/>
      <c r="M173" s="358"/>
      <c r="N173" s="358"/>
      <c r="O173" s="358"/>
      <c r="P173" s="358"/>
      <c r="Q173" s="358"/>
      <c r="R173" s="366">
        <f>SUM(F173:Q173)</f>
        <v>0</v>
      </c>
      <c r="S173" s="19"/>
      <c r="T173" s="19"/>
      <c r="U173" s="19"/>
      <c r="V173" s="377"/>
      <c r="W173" s="378"/>
      <c r="X173" s="378"/>
      <c r="AL173" s="19"/>
    </row>
    <row r="174" spans="2:38" ht="19.5" customHeight="1">
      <c r="B174" s="358"/>
      <c r="C174" s="358"/>
      <c r="D174" s="331" t="s">
        <v>214</v>
      </c>
      <c r="E174" s="171"/>
      <c r="F174" s="358"/>
      <c r="G174" s="358"/>
      <c r="H174" s="358"/>
      <c r="I174" s="358"/>
      <c r="J174" s="358"/>
      <c r="K174" s="358"/>
      <c r="L174" s="358"/>
      <c r="M174" s="358"/>
      <c r="N174" s="358"/>
      <c r="O174" s="358"/>
      <c r="P174" s="358"/>
      <c r="Q174" s="358"/>
      <c r="R174" s="366">
        <f>SUM(F174:Q174)</f>
        <v>0</v>
      </c>
      <c r="S174" s="19"/>
      <c r="T174" s="19"/>
      <c r="U174" s="19"/>
      <c r="V174" s="377"/>
      <c r="W174" s="378"/>
      <c r="X174" s="378"/>
      <c r="AL174" s="19"/>
    </row>
    <row r="175" spans="2:38">
      <c r="B175" s="358"/>
      <c r="C175" s="358"/>
      <c r="D175" s="331" t="s">
        <v>214</v>
      </c>
      <c r="E175" s="171"/>
      <c r="F175" s="358"/>
      <c r="G175" s="358"/>
      <c r="H175" s="358"/>
      <c r="I175" s="358"/>
      <c r="J175" s="358"/>
      <c r="K175" s="358"/>
      <c r="L175" s="358"/>
      <c r="M175" s="358"/>
      <c r="N175" s="358"/>
      <c r="O175" s="358"/>
      <c r="P175" s="358"/>
      <c r="Q175" s="358"/>
      <c r="R175" s="366">
        <f t="shared" ref="R175:R188" si="3">SUM(F175:Q175)</f>
        <v>0</v>
      </c>
      <c r="S175" s="19"/>
      <c r="T175" s="19"/>
      <c r="U175" s="19"/>
      <c r="V175" s="193"/>
      <c r="AL175" s="19"/>
    </row>
    <row r="176" spans="2:38">
      <c r="B176" s="358"/>
      <c r="C176" s="358"/>
      <c r="D176" s="331" t="s">
        <v>214</v>
      </c>
      <c r="E176" s="171"/>
      <c r="F176" s="358"/>
      <c r="G176" s="358"/>
      <c r="H176" s="358"/>
      <c r="I176" s="358"/>
      <c r="J176" s="358"/>
      <c r="K176" s="358"/>
      <c r="L176" s="358"/>
      <c r="M176" s="358"/>
      <c r="N176" s="358"/>
      <c r="O176" s="358"/>
      <c r="P176" s="358"/>
      <c r="Q176" s="358"/>
      <c r="R176" s="366">
        <f t="shared" si="3"/>
        <v>0</v>
      </c>
      <c r="S176" s="19"/>
      <c r="T176" s="19"/>
      <c r="U176" s="19"/>
      <c r="V176" s="193"/>
      <c r="AL176" s="19"/>
    </row>
    <row r="177" spans="2:38">
      <c r="B177" s="358"/>
      <c r="C177" s="358"/>
      <c r="D177" s="331" t="s">
        <v>214</v>
      </c>
      <c r="E177" s="171"/>
      <c r="F177" s="358"/>
      <c r="G177" s="358"/>
      <c r="H177" s="358"/>
      <c r="I177" s="358"/>
      <c r="J177" s="358"/>
      <c r="K177" s="358"/>
      <c r="L177" s="358"/>
      <c r="M177" s="358"/>
      <c r="N177" s="358"/>
      <c r="O177" s="358"/>
      <c r="P177" s="358"/>
      <c r="Q177" s="358"/>
      <c r="R177" s="366">
        <f t="shared" si="3"/>
        <v>0</v>
      </c>
      <c r="S177" s="19"/>
      <c r="T177" s="19"/>
      <c r="U177" s="19"/>
      <c r="V177" s="193"/>
      <c r="AL177" s="19"/>
    </row>
    <row r="178" spans="2:38">
      <c r="B178" s="358"/>
      <c r="C178" s="358"/>
      <c r="D178" s="331" t="s">
        <v>214</v>
      </c>
      <c r="E178" s="171"/>
      <c r="F178" s="358"/>
      <c r="G178" s="358"/>
      <c r="H178" s="358"/>
      <c r="I178" s="358"/>
      <c r="J178" s="358"/>
      <c r="K178" s="358"/>
      <c r="L178" s="358"/>
      <c r="M178" s="358"/>
      <c r="N178" s="358"/>
      <c r="O178" s="358"/>
      <c r="P178" s="358"/>
      <c r="Q178" s="358"/>
      <c r="R178" s="366">
        <f t="shared" si="3"/>
        <v>0</v>
      </c>
      <c r="S178" s="19"/>
      <c r="T178" s="19"/>
      <c r="U178" s="19"/>
      <c r="V178" s="193"/>
      <c r="AL178" s="19"/>
    </row>
    <row r="179" spans="2:38">
      <c r="B179" s="358"/>
      <c r="C179" s="358"/>
      <c r="D179" s="331" t="s">
        <v>214</v>
      </c>
      <c r="E179" s="171"/>
      <c r="F179" s="358"/>
      <c r="G179" s="358"/>
      <c r="H179" s="358"/>
      <c r="I179" s="358"/>
      <c r="J179" s="358"/>
      <c r="K179" s="358"/>
      <c r="L179" s="358"/>
      <c r="M179" s="358"/>
      <c r="N179" s="358"/>
      <c r="O179" s="358"/>
      <c r="P179" s="358"/>
      <c r="Q179" s="358"/>
      <c r="R179" s="366">
        <f t="shared" si="3"/>
        <v>0</v>
      </c>
      <c r="S179" s="19"/>
      <c r="T179" s="19"/>
      <c r="U179" s="19"/>
      <c r="V179" s="193"/>
      <c r="AL179" s="19"/>
    </row>
    <row r="180" spans="2:38">
      <c r="B180" s="358"/>
      <c r="C180" s="358"/>
      <c r="D180" s="331" t="s">
        <v>214</v>
      </c>
      <c r="E180" s="171"/>
      <c r="F180" s="358"/>
      <c r="G180" s="358"/>
      <c r="H180" s="358"/>
      <c r="I180" s="358"/>
      <c r="J180" s="358"/>
      <c r="K180" s="358"/>
      <c r="L180" s="358"/>
      <c r="M180" s="358"/>
      <c r="N180" s="358"/>
      <c r="O180" s="358"/>
      <c r="P180" s="358"/>
      <c r="Q180" s="358"/>
      <c r="R180" s="366">
        <f t="shared" si="3"/>
        <v>0</v>
      </c>
      <c r="S180" s="19"/>
      <c r="T180" s="19"/>
      <c r="U180" s="19"/>
      <c r="V180" s="193"/>
      <c r="AL180" s="19"/>
    </row>
    <row r="181" spans="2:38">
      <c r="B181" s="358"/>
      <c r="C181" s="358"/>
      <c r="D181" s="331" t="s">
        <v>214</v>
      </c>
      <c r="E181" s="171"/>
      <c r="F181" s="358"/>
      <c r="G181" s="358"/>
      <c r="H181" s="358"/>
      <c r="I181" s="358"/>
      <c r="J181" s="358"/>
      <c r="K181" s="358"/>
      <c r="L181" s="358"/>
      <c r="M181" s="358"/>
      <c r="N181" s="358"/>
      <c r="O181" s="358"/>
      <c r="P181" s="358"/>
      <c r="Q181" s="358"/>
      <c r="R181" s="366">
        <f t="shared" si="3"/>
        <v>0</v>
      </c>
      <c r="S181" s="19"/>
      <c r="T181" s="19"/>
      <c r="U181" s="19"/>
      <c r="AL181" s="19"/>
    </row>
    <row r="182" spans="2:38">
      <c r="B182" s="358"/>
      <c r="C182" s="358"/>
      <c r="D182" s="331" t="s">
        <v>214</v>
      </c>
      <c r="E182" s="171"/>
      <c r="F182" s="358"/>
      <c r="G182" s="358"/>
      <c r="H182" s="358"/>
      <c r="I182" s="358"/>
      <c r="J182" s="358"/>
      <c r="K182" s="358"/>
      <c r="L182" s="358"/>
      <c r="M182" s="358"/>
      <c r="N182" s="358"/>
      <c r="O182" s="358"/>
      <c r="P182" s="358"/>
      <c r="Q182" s="358"/>
      <c r="R182" s="366">
        <f t="shared" si="3"/>
        <v>0</v>
      </c>
      <c r="S182" s="19"/>
      <c r="T182" s="19"/>
      <c r="U182" s="19"/>
      <c r="AL182" s="19"/>
    </row>
    <row r="183" spans="2:38">
      <c r="B183" s="358"/>
      <c r="C183" s="358"/>
      <c r="D183" s="331" t="s">
        <v>214</v>
      </c>
      <c r="E183" s="171"/>
      <c r="F183" s="358"/>
      <c r="G183" s="358"/>
      <c r="H183" s="358"/>
      <c r="I183" s="358"/>
      <c r="J183" s="358"/>
      <c r="K183" s="358"/>
      <c r="L183" s="358"/>
      <c r="M183" s="358"/>
      <c r="N183" s="358"/>
      <c r="O183" s="358"/>
      <c r="P183" s="358"/>
      <c r="Q183" s="358"/>
      <c r="R183" s="366">
        <f t="shared" si="3"/>
        <v>0</v>
      </c>
      <c r="S183" s="19"/>
      <c r="T183" s="19"/>
      <c r="U183" s="19"/>
      <c r="AL183" s="19"/>
    </row>
    <row r="184" spans="2:38">
      <c r="B184" s="358"/>
      <c r="C184" s="358"/>
      <c r="D184" s="331" t="s">
        <v>214</v>
      </c>
      <c r="E184" s="171"/>
      <c r="F184" s="358"/>
      <c r="G184" s="358"/>
      <c r="H184" s="358"/>
      <c r="I184" s="358"/>
      <c r="J184" s="358"/>
      <c r="K184" s="358"/>
      <c r="L184" s="358"/>
      <c r="M184" s="358"/>
      <c r="N184" s="358"/>
      <c r="O184" s="358"/>
      <c r="P184" s="358"/>
      <c r="Q184" s="358"/>
      <c r="R184" s="366">
        <f t="shared" si="3"/>
        <v>0</v>
      </c>
      <c r="S184" s="19"/>
      <c r="T184" s="19"/>
      <c r="U184" s="19"/>
      <c r="AL184" s="19"/>
    </row>
    <row r="185" spans="2:38">
      <c r="B185" s="358"/>
      <c r="C185" s="358"/>
      <c r="D185" s="331" t="s">
        <v>214</v>
      </c>
      <c r="E185" s="171"/>
      <c r="F185" s="358"/>
      <c r="G185" s="358"/>
      <c r="H185" s="358"/>
      <c r="I185" s="358"/>
      <c r="J185" s="358"/>
      <c r="K185" s="358"/>
      <c r="L185" s="358"/>
      <c r="M185" s="358"/>
      <c r="N185" s="358"/>
      <c r="O185" s="358"/>
      <c r="P185" s="358"/>
      <c r="Q185" s="358"/>
      <c r="R185" s="366">
        <f t="shared" si="3"/>
        <v>0</v>
      </c>
      <c r="S185" s="19"/>
      <c r="T185" s="19"/>
      <c r="U185" s="19"/>
      <c r="AL185" s="19"/>
    </row>
    <row r="186" spans="2:38">
      <c r="B186" s="358"/>
      <c r="C186" s="358"/>
      <c r="D186" s="331" t="s">
        <v>214</v>
      </c>
      <c r="E186" s="171"/>
      <c r="F186" s="358"/>
      <c r="G186" s="358"/>
      <c r="H186" s="358"/>
      <c r="I186" s="358"/>
      <c r="J186" s="358"/>
      <c r="K186" s="358"/>
      <c r="L186" s="358"/>
      <c r="M186" s="358"/>
      <c r="N186" s="358"/>
      <c r="O186" s="358"/>
      <c r="P186" s="358"/>
      <c r="Q186" s="358"/>
      <c r="R186" s="366">
        <f t="shared" si="3"/>
        <v>0</v>
      </c>
      <c r="S186" s="19"/>
      <c r="T186" s="19"/>
      <c r="U186" s="19"/>
      <c r="AL186" s="19"/>
    </row>
    <row r="187" spans="2:38">
      <c r="B187" s="358"/>
      <c r="C187" s="358"/>
      <c r="D187" s="331" t="s">
        <v>214</v>
      </c>
      <c r="E187" s="171"/>
      <c r="F187" s="358"/>
      <c r="G187" s="358"/>
      <c r="H187" s="358"/>
      <c r="I187" s="358"/>
      <c r="J187" s="358"/>
      <c r="K187" s="358"/>
      <c r="L187" s="358"/>
      <c r="M187" s="358"/>
      <c r="N187" s="358"/>
      <c r="O187" s="358"/>
      <c r="P187" s="358"/>
      <c r="Q187" s="358"/>
      <c r="R187" s="366">
        <f t="shared" si="3"/>
        <v>0</v>
      </c>
      <c r="S187" s="19"/>
      <c r="T187" s="19"/>
      <c r="U187" s="19"/>
      <c r="AL187" s="19"/>
    </row>
    <row r="188" spans="2:38">
      <c r="B188" s="358"/>
      <c r="C188" s="358"/>
      <c r="D188" s="331" t="s">
        <v>214</v>
      </c>
      <c r="E188" s="171"/>
      <c r="F188" s="358"/>
      <c r="G188" s="358"/>
      <c r="H188" s="358"/>
      <c r="I188" s="358"/>
      <c r="J188" s="358"/>
      <c r="K188" s="358"/>
      <c r="L188" s="358"/>
      <c r="M188" s="358"/>
      <c r="N188" s="358"/>
      <c r="O188" s="358"/>
      <c r="P188" s="358"/>
      <c r="Q188" s="358"/>
      <c r="R188" s="366">
        <f t="shared" si="3"/>
        <v>0</v>
      </c>
      <c r="S188" s="19"/>
      <c r="T188" s="19"/>
      <c r="U188" s="19"/>
      <c r="AL188" s="19"/>
    </row>
    <row r="189" spans="2:38">
      <c r="B189" s="19"/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  <c r="Q189" s="19"/>
      <c r="R189" s="19"/>
      <c r="S189" s="19"/>
      <c r="T189" s="19"/>
      <c r="U189" s="19"/>
    </row>
    <row r="190" spans="2:38">
      <c r="B190" s="19"/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19"/>
      <c r="O190" s="19"/>
      <c r="P190" s="19"/>
      <c r="Q190" s="19"/>
      <c r="R190" s="19"/>
      <c r="S190" s="19"/>
      <c r="T190" s="19"/>
      <c r="U190" s="19"/>
    </row>
    <row r="191" spans="2:38">
      <c r="B191" s="19"/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19"/>
      <c r="O191" s="19"/>
      <c r="P191" s="19"/>
      <c r="Q191" s="19"/>
      <c r="R191" s="19"/>
      <c r="S191" s="19"/>
      <c r="T191" s="19"/>
      <c r="U191" s="19"/>
    </row>
    <row r="192" spans="2:38">
      <c r="B192" s="19"/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  <c r="S192" s="19"/>
      <c r="T192" s="19"/>
      <c r="U192" s="19"/>
    </row>
    <row r="193" spans="2:21">
      <c r="B193" s="19"/>
      <c r="C193" s="19"/>
      <c r="D193" s="19"/>
      <c r="E193" s="19"/>
      <c r="F193" s="19"/>
      <c r="G193" s="19"/>
      <c r="H193" s="19"/>
      <c r="I193" s="19"/>
      <c r="J193" s="19"/>
      <c r="K193" s="19"/>
      <c r="L193" s="19"/>
      <c r="M193" s="19"/>
      <c r="N193" s="19"/>
      <c r="O193" s="19"/>
      <c r="P193" s="19"/>
      <c r="Q193" s="19"/>
      <c r="R193" s="19"/>
      <c r="S193" s="19"/>
      <c r="T193" s="19"/>
      <c r="U193" s="19"/>
    </row>
    <row r="194" spans="2:21">
      <c r="B194" s="19"/>
      <c r="C194" s="19"/>
      <c r="D194" s="19"/>
      <c r="E194" s="19"/>
      <c r="F194" s="19"/>
      <c r="G194" s="19"/>
      <c r="H194" s="19"/>
      <c r="I194" s="19"/>
      <c r="J194" s="19"/>
      <c r="K194" s="19"/>
      <c r="L194" s="19"/>
      <c r="M194" s="19"/>
      <c r="N194" s="19"/>
      <c r="O194" s="19"/>
      <c r="P194" s="19"/>
      <c r="Q194" s="19"/>
      <c r="R194" s="19"/>
      <c r="S194" s="19"/>
      <c r="T194" s="19"/>
      <c r="U194" s="19"/>
    </row>
    <row r="195" spans="2:21">
      <c r="B195" s="19"/>
      <c r="C195" s="19"/>
      <c r="D195" s="19"/>
      <c r="E195" s="19"/>
      <c r="F195" s="19"/>
      <c r="G195" s="19"/>
      <c r="H195" s="19"/>
      <c r="I195" s="19"/>
      <c r="J195" s="19"/>
      <c r="K195" s="19"/>
      <c r="L195" s="19"/>
      <c r="M195" s="19"/>
      <c r="N195" s="19"/>
      <c r="O195" s="19"/>
      <c r="P195" s="19"/>
      <c r="Q195" s="19"/>
      <c r="R195" s="19"/>
      <c r="S195" s="19"/>
      <c r="T195" s="19"/>
      <c r="U195" s="19"/>
    </row>
    <row r="196" spans="2:21">
      <c r="B196" s="19"/>
      <c r="C196" s="19"/>
      <c r="D196" s="19"/>
      <c r="E196" s="19"/>
      <c r="F196" s="19"/>
      <c r="G196" s="19"/>
      <c r="H196" s="19"/>
      <c r="I196" s="19"/>
      <c r="J196" s="19"/>
      <c r="K196" s="19"/>
      <c r="L196" s="19"/>
      <c r="M196" s="19"/>
      <c r="N196" s="19"/>
      <c r="O196" s="19"/>
      <c r="P196" s="19"/>
      <c r="Q196" s="19"/>
      <c r="R196" s="19"/>
      <c r="S196" s="19"/>
      <c r="T196" s="19"/>
      <c r="U196" s="19"/>
    </row>
    <row r="197" spans="2:21">
      <c r="B197" s="310"/>
      <c r="C197" s="19"/>
      <c r="D197" s="19"/>
      <c r="F197" s="19"/>
      <c r="G197" s="19"/>
      <c r="H197" s="19"/>
      <c r="I197" s="19"/>
      <c r="J197" s="19"/>
      <c r="K197" s="19"/>
      <c r="L197" s="19"/>
      <c r="M197" s="19"/>
      <c r="N197" s="19"/>
      <c r="O197" s="19"/>
      <c r="P197" s="19"/>
      <c r="Q197" s="19"/>
      <c r="R197" s="19"/>
      <c r="S197" s="19"/>
      <c r="T197" s="19"/>
      <c r="U197" s="19"/>
    </row>
    <row r="198" spans="2:21">
      <c r="B198" s="90"/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19"/>
      <c r="Q198" s="19"/>
      <c r="R198" s="19"/>
      <c r="S198" s="19"/>
      <c r="T198" s="19"/>
      <c r="U198" s="19"/>
    </row>
    <row r="199" spans="2:21">
      <c r="B199" s="310"/>
      <c r="C199" s="19"/>
      <c r="D199" s="19"/>
      <c r="E199" s="19"/>
      <c r="F199" s="19"/>
      <c r="G199" s="19"/>
      <c r="H199" s="19"/>
      <c r="I199" s="19"/>
      <c r="J199" s="19"/>
      <c r="K199" s="19"/>
      <c r="L199" s="19"/>
      <c r="M199" s="19"/>
      <c r="N199" s="19"/>
      <c r="O199" s="19"/>
      <c r="P199" s="19"/>
      <c r="Q199" s="19"/>
      <c r="R199" s="19"/>
      <c r="S199" s="19"/>
      <c r="T199" s="19"/>
      <c r="U199" s="19"/>
    </row>
    <row r="200" spans="2:21">
      <c r="B200" s="19"/>
      <c r="C200" s="19"/>
      <c r="D200" s="19"/>
      <c r="E200" s="19"/>
      <c r="F200" s="19"/>
      <c r="G200" s="19"/>
      <c r="H200" s="19"/>
      <c r="I200" s="19"/>
      <c r="J200" s="19"/>
      <c r="K200" s="19"/>
      <c r="L200" s="19"/>
      <c r="M200" s="19"/>
      <c r="N200" s="19"/>
      <c r="O200" s="19"/>
      <c r="P200" s="19"/>
      <c r="Q200" s="19"/>
      <c r="R200" s="19"/>
      <c r="S200" s="19"/>
      <c r="T200" s="19"/>
      <c r="U200" s="19"/>
    </row>
    <row r="202" spans="2:21">
      <c r="B202" s="19"/>
      <c r="C202" s="19"/>
      <c r="D202" s="19"/>
      <c r="E202" s="19"/>
      <c r="F202" s="19"/>
      <c r="G202" s="19"/>
      <c r="H202" s="19"/>
      <c r="I202" s="19"/>
      <c r="J202" s="19"/>
      <c r="K202" s="19"/>
      <c r="L202" s="19"/>
      <c r="M202" s="19"/>
      <c r="N202" s="19"/>
      <c r="O202" s="19"/>
      <c r="P202" s="19"/>
      <c r="Q202" s="19"/>
      <c r="R202" s="19"/>
      <c r="S202" s="19"/>
      <c r="T202" s="19"/>
      <c r="U202" s="19"/>
    </row>
    <row r="203" spans="2:21">
      <c r="B203" s="19"/>
      <c r="C203" s="19"/>
      <c r="D203" s="19"/>
      <c r="E203" s="19"/>
      <c r="F203" s="19"/>
      <c r="G203" s="19"/>
      <c r="H203" s="19"/>
      <c r="I203" s="19"/>
      <c r="J203" s="19"/>
      <c r="K203" s="19"/>
      <c r="L203" s="19"/>
      <c r="M203" s="19"/>
      <c r="N203" s="19"/>
      <c r="O203" s="19"/>
      <c r="P203" s="19"/>
      <c r="Q203" s="19"/>
      <c r="R203" s="19"/>
      <c r="S203" s="19"/>
      <c r="T203" s="19"/>
      <c r="U203" s="19"/>
    </row>
    <row r="204" spans="2:21">
      <c r="B204" s="19"/>
      <c r="C204" s="19"/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9"/>
      <c r="S204" s="19"/>
      <c r="T204" s="19"/>
      <c r="U204" s="19"/>
    </row>
    <row r="205" spans="2:21">
      <c r="B205" s="19"/>
      <c r="C205" s="19"/>
      <c r="D205" s="19"/>
      <c r="E205" s="19"/>
      <c r="F205" s="19"/>
      <c r="G205" s="19"/>
      <c r="H205" s="19"/>
      <c r="I205" s="19"/>
      <c r="J205" s="19"/>
      <c r="K205" s="19"/>
      <c r="L205" s="19"/>
      <c r="M205" s="19"/>
      <c r="N205" s="19"/>
      <c r="O205" s="19"/>
      <c r="P205" s="19"/>
      <c r="Q205" s="19"/>
      <c r="R205" s="19"/>
      <c r="S205" s="19"/>
      <c r="T205" s="19"/>
      <c r="U205" s="19"/>
    </row>
    <row r="206" spans="2:21">
      <c r="B206" s="19"/>
      <c r="C206" s="19"/>
      <c r="D206" s="19"/>
      <c r="E206" s="19"/>
      <c r="F206" s="19"/>
      <c r="G206" s="19"/>
      <c r="H206" s="19"/>
      <c r="I206" s="19"/>
      <c r="J206" s="19"/>
      <c r="K206" s="19"/>
      <c r="L206" s="19"/>
      <c r="M206" s="19"/>
      <c r="N206" s="19"/>
      <c r="O206" s="19"/>
      <c r="P206" s="19"/>
      <c r="Q206" s="19"/>
      <c r="R206" s="19"/>
      <c r="S206" s="19"/>
      <c r="T206" s="19"/>
      <c r="U206" s="19"/>
    </row>
    <row r="207" spans="2:21">
      <c r="B207" s="19"/>
      <c r="C207" s="19"/>
      <c r="D207" s="19"/>
      <c r="E207" s="19"/>
      <c r="F207" s="19"/>
      <c r="G207" s="19"/>
      <c r="H207" s="19"/>
      <c r="I207" s="19"/>
      <c r="J207" s="19"/>
      <c r="K207" s="19"/>
      <c r="L207" s="19"/>
      <c r="M207" s="19"/>
      <c r="N207" s="19"/>
      <c r="O207" s="19"/>
      <c r="P207" s="19"/>
      <c r="Q207" s="19"/>
      <c r="R207" s="19"/>
      <c r="S207" s="19"/>
      <c r="T207" s="19"/>
      <c r="U207" s="19"/>
    </row>
    <row r="208" spans="2:21">
      <c r="B208" s="19"/>
      <c r="C208" s="19"/>
      <c r="D208" s="19"/>
      <c r="E208" s="19"/>
      <c r="F208" s="19"/>
      <c r="G208" s="19"/>
      <c r="H208" s="19"/>
      <c r="I208" s="19"/>
      <c r="J208" s="19"/>
      <c r="K208" s="19"/>
      <c r="L208" s="19"/>
      <c r="M208" s="19"/>
      <c r="N208" s="19"/>
      <c r="O208" s="19"/>
      <c r="P208" s="19"/>
      <c r="Q208" s="19"/>
      <c r="R208" s="19"/>
      <c r="S208" s="19"/>
      <c r="T208" s="19"/>
      <c r="U208" s="19"/>
    </row>
    <row r="209" spans="2:21">
      <c r="B209" s="19"/>
      <c r="C209" s="19"/>
      <c r="D209" s="19"/>
      <c r="E209" s="19"/>
      <c r="F209" s="19"/>
      <c r="G209" s="19"/>
      <c r="H209" s="19"/>
      <c r="I209" s="19"/>
      <c r="J209" s="19"/>
      <c r="K209" s="19"/>
      <c r="L209" s="19"/>
      <c r="M209" s="19"/>
      <c r="N209" s="19"/>
      <c r="O209" s="19"/>
      <c r="P209" s="19"/>
      <c r="Q209" s="19"/>
      <c r="R209" s="19"/>
      <c r="S209" s="19"/>
      <c r="T209" s="19"/>
      <c r="U209" s="19"/>
    </row>
    <row r="210" spans="2:21">
      <c r="B210" s="19"/>
      <c r="C210" s="19"/>
      <c r="D210" s="19"/>
      <c r="E210" s="19"/>
      <c r="F210" s="19"/>
      <c r="G210" s="19"/>
      <c r="H210" s="19"/>
      <c r="I210" s="19"/>
      <c r="J210" s="19"/>
      <c r="K210" s="19"/>
      <c r="L210" s="19"/>
      <c r="M210" s="19"/>
      <c r="N210" s="19"/>
      <c r="O210" s="19"/>
      <c r="P210" s="19"/>
      <c r="Q210" s="19"/>
      <c r="R210" s="19"/>
      <c r="S210" s="19"/>
      <c r="T210" s="19"/>
      <c r="U210" s="19"/>
    </row>
    <row r="211" spans="2:21">
      <c r="B211" s="19"/>
      <c r="C211" s="19"/>
      <c r="D211" s="19"/>
      <c r="E211" s="19"/>
      <c r="F211" s="19"/>
      <c r="G211" s="19"/>
      <c r="H211" s="19"/>
      <c r="I211" s="19"/>
      <c r="J211" s="19"/>
      <c r="K211" s="19"/>
      <c r="L211" s="19"/>
      <c r="M211" s="19"/>
      <c r="N211" s="19"/>
      <c r="O211" s="19"/>
      <c r="P211" s="19"/>
      <c r="Q211" s="19"/>
      <c r="R211" s="19"/>
      <c r="S211" s="19"/>
      <c r="T211" s="19"/>
      <c r="U211" s="19"/>
    </row>
    <row r="212" spans="2:21">
      <c r="B212" s="19"/>
      <c r="C212" s="19"/>
      <c r="D212" s="19"/>
      <c r="E212" s="19"/>
      <c r="F212" s="19"/>
      <c r="G212" s="19"/>
      <c r="H212" s="19"/>
      <c r="I212" s="19"/>
      <c r="J212" s="19"/>
      <c r="K212" s="19"/>
      <c r="L212" s="19"/>
      <c r="M212" s="19"/>
      <c r="N212" s="19"/>
      <c r="O212" s="19"/>
      <c r="P212" s="19"/>
      <c r="Q212" s="19"/>
      <c r="R212" s="19"/>
      <c r="S212" s="19"/>
      <c r="T212" s="19"/>
      <c r="U212" s="19"/>
    </row>
    <row r="213" spans="2:21">
      <c r="B213" s="19"/>
      <c r="C213" s="19"/>
      <c r="D213" s="19"/>
      <c r="E213" s="19"/>
      <c r="F213" s="19"/>
      <c r="G213" s="19"/>
      <c r="H213" s="19"/>
      <c r="I213" s="19"/>
      <c r="J213" s="19"/>
      <c r="K213" s="19"/>
      <c r="L213" s="19"/>
      <c r="M213" s="19"/>
      <c r="N213" s="19"/>
      <c r="O213" s="19"/>
      <c r="P213" s="19"/>
      <c r="Q213" s="19"/>
      <c r="R213" s="19"/>
      <c r="S213" s="19"/>
      <c r="T213" s="19"/>
      <c r="U213" s="19"/>
    </row>
    <row r="214" spans="2:21">
      <c r="B214" s="19"/>
      <c r="C214" s="19"/>
      <c r="D214" s="19"/>
      <c r="E214" s="19"/>
      <c r="F214" s="19"/>
      <c r="G214" s="19"/>
      <c r="H214" s="19"/>
      <c r="I214" s="19"/>
      <c r="J214" s="19"/>
      <c r="K214" s="19"/>
      <c r="L214" s="19"/>
      <c r="M214" s="19"/>
      <c r="N214" s="19"/>
      <c r="O214" s="19"/>
      <c r="P214" s="19"/>
      <c r="Q214" s="19"/>
      <c r="R214" s="19"/>
      <c r="S214" s="19"/>
      <c r="T214" s="19"/>
      <c r="U214" s="19"/>
    </row>
    <row r="215" spans="2:21">
      <c r="B215" s="19"/>
      <c r="C215" s="19"/>
      <c r="D215" s="19"/>
      <c r="E215" s="19"/>
      <c r="F215" s="19"/>
      <c r="G215" s="19"/>
      <c r="H215" s="19"/>
      <c r="I215" s="19"/>
      <c r="J215" s="19"/>
      <c r="K215" s="19"/>
      <c r="L215" s="19"/>
      <c r="M215" s="19"/>
      <c r="N215" s="19"/>
      <c r="O215" s="19"/>
      <c r="P215" s="19"/>
      <c r="Q215" s="19"/>
      <c r="R215" s="19"/>
      <c r="S215" s="19"/>
      <c r="T215" s="19"/>
      <c r="U215" s="19"/>
    </row>
    <row r="216" spans="2:21">
      <c r="B216" s="19"/>
      <c r="C216" s="19"/>
      <c r="D216" s="19"/>
      <c r="E216" s="19"/>
      <c r="F216" s="19"/>
      <c r="G216" s="19"/>
      <c r="H216" s="19"/>
      <c r="I216" s="19"/>
      <c r="J216" s="19"/>
      <c r="K216" s="19"/>
      <c r="L216" s="19"/>
      <c r="M216" s="19"/>
      <c r="N216" s="19"/>
      <c r="O216" s="19"/>
      <c r="P216" s="19"/>
      <c r="Q216" s="19"/>
      <c r="R216" s="19"/>
      <c r="S216" s="19"/>
      <c r="T216" s="19"/>
      <c r="U216" s="19"/>
    </row>
    <row r="217" spans="2:21">
      <c r="B217" s="19"/>
      <c r="C217" s="19"/>
      <c r="D217" s="19"/>
      <c r="E217" s="19"/>
      <c r="F217" s="19"/>
      <c r="G217" s="19"/>
      <c r="H217" s="19"/>
      <c r="I217" s="19"/>
      <c r="J217" s="19"/>
      <c r="K217" s="19"/>
      <c r="L217" s="19"/>
      <c r="M217" s="19"/>
      <c r="N217" s="19"/>
      <c r="O217" s="19"/>
      <c r="P217" s="19"/>
      <c r="Q217" s="19"/>
      <c r="R217" s="19"/>
      <c r="S217" s="19"/>
      <c r="T217" s="19"/>
      <c r="U217" s="19"/>
    </row>
    <row r="218" spans="2:21">
      <c r="B218" s="19"/>
      <c r="C218" s="19"/>
      <c r="D218" s="19"/>
      <c r="E218" s="19"/>
      <c r="F218" s="19"/>
      <c r="G218" s="19"/>
      <c r="H218" s="19"/>
      <c r="I218" s="19"/>
      <c r="J218" s="19"/>
      <c r="K218" s="19"/>
      <c r="L218" s="19"/>
      <c r="M218" s="19"/>
      <c r="N218" s="19"/>
      <c r="O218" s="19"/>
      <c r="P218" s="19"/>
      <c r="Q218" s="19"/>
      <c r="R218" s="19"/>
      <c r="S218" s="19"/>
      <c r="T218" s="19"/>
      <c r="U218" s="19"/>
    </row>
    <row r="219" spans="2:21">
      <c r="B219" s="19"/>
      <c r="C219" s="19"/>
      <c r="D219" s="19"/>
      <c r="E219" s="19"/>
      <c r="F219" s="19"/>
      <c r="G219" s="19"/>
      <c r="H219" s="19"/>
      <c r="I219" s="19"/>
      <c r="J219" s="19"/>
      <c r="K219" s="19"/>
      <c r="L219" s="19"/>
      <c r="M219" s="19"/>
      <c r="N219" s="19"/>
      <c r="O219" s="19"/>
      <c r="P219" s="19"/>
      <c r="Q219" s="19"/>
      <c r="R219" s="19"/>
      <c r="S219" s="19"/>
      <c r="T219" s="19"/>
      <c r="U219" s="19"/>
    </row>
    <row r="220" spans="2:21">
      <c r="B220" s="19"/>
      <c r="C220" s="19"/>
      <c r="D220" s="19"/>
      <c r="E220" s="19"/>
      <c r="F220" s="19"/>
      <c r="G220" s="19"/>
      <c r="H220" s="19"/>
      <c r="I220" s="19"/>
      <c r="J220" s="19"/>
      <c r="K220" s="19"/>
      <c r="L220" s="19"/>
      <c r="M220" s="19"/>
      <c r="N220" s="19"/>
      <c r="O220" s="19"/>
      <c r="P220" s="19"/>
      <c r="Q220" s="19"/>
      <c r="R220" s="19"/>
      <c r="S220" s="19"/>
      <c r="T220" s="19"/>
      <c r="U220" s="19"/>
    </row>
    <row r="221" spans="2:21">
      <c r="B221" s="19"/>
      <c r="C221" s="19"/>
      <c r="D221" s="19"/>
      <c r="E221" s="19"/>
      <c r="F221" s="19"/>
      <c r="G221" s="19"/>
      <c r="H221" s="19"/>
      <c r="I221" s="19"/>
      <c r="J221" s="19"/>
      <c r="K221" s="19"/>
      <c r="L221" s="19"/>
      <c r="M221" s="19"/>
      <c r="N221" s="19"/>
      <c r="O221" s="19"/>
      <c r="P221" s="19"/>
      <c r="Q221" s="19"/>
      <c r="R221" s="19"/>
      <c r="S221" s="19"/>
      <c r="T221" s="19"/>
      <c r="U221" s="19"/>
    </row>
    <row r="222" spans="2:21">
      <c r="B222" s="19"/>
      <c r="C222" s="19"/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9"/>
      <c r="S222" s="19"/>
      <c r="T222" s="19"/>
      <c r="U222" s="19"/>
    </row>
    <row r="223" spans="2:21">
      <c r="B223" s="19"/>
      <c r="C223" s="19"/>
      <c r="D223" s="19"/>
      <c r="E223" s="19"/>
      <c r="F223" s="19"/>
      <c r="G223" s="19"/>
      <c r="H223" s="19"/>
      <c r="I223" s="19"/>
      <c r="J223" s="19"/>
      <c r="K223" s="19"/>
      <c r="L223" s="19"/>
      <c r="M223" s="19"/>
      <c r="N223" s="19"/>
      <c r="O223" s="19"/>
      <c r="P223" s="19"/>
      <c r="Q223" s="19"/>
      <c r="R223" s="19"/>
      <c r="S223" s="19"/>
      <c r="T223" s="19"/>
      <c r="U223" s="19"/>
    </row>
    <row r="224" spans="2:21">
      <c r="B224" s="19"/>
      <c r="C224" s="19"/>
      <c r="D224" s="19"/>
      <c r="E224" s="19"/>
      <c r="F224" s="19"/>
      <c r="G224" s="19"/>
      <c r="H224" s="19"/>
      <c r="I224" s="19"/>
      <c r="J224" s="19"/>
      <c r="K224" s="19"/>
      <c r="L224" s="19"/>
      <c r="M224" s="19"/>
      <c r="N224" s="19"/>
      <c r="O224" s="19"/>
      <c r="P224" s="19"/>
      <c r="Q224" s="19"/>
      <c r="R224" s="19"/>
      <c r="S224" s="19"/>
      <c r="T224" s="19"/>
      <c r="U224" s="19"/>
    </row>
    <row r="225" spans="2:21">
      <c r="B225" s="19"/>
      <c r="C225" s="19"/>
      <c r="D225" s="19"/>
      <c r="E225" s="19"/>
      <c r="F225" s="19"/>
      <c r="G225" s="19"/>
      <c r="H225" s="19"/>
      <c r="I225" s="19"/>
      <c r="J225" s="19"/>
      <c r="K225" s="19"/>
      <c r="L225" s="19"/>
      <c r="M225" s="19"/>
      <c r="N225" s="19"/>
      <c r="O225" s="19"/>
      <c r="P225" s="19"/>
      <c r="Q225" s="19"/>
      <c r="R225" s="19"/>
      <c r="S225" s="19"/>
      <c r="T225" s="19"/>
      <c r="U225" s="19"/>
    </row>
    <row r="226" spans="2:21">
      <c r="B226" s="19"/>
      <c r="C226" s="19"/>
      <c r="D226" s="19"/>
      <c r="E226" s="19"/>
      <c r="F226" s="19"/>
      <c r="G226" s="19"/>
      <c r="H226" s="19"/>
      <c r="I226" s="19"/>
      <c r="J226" s="19"/>
      <c r="K226" s="19"/>
      <c r="L226" s="19"/>
      <c r="M226" s="19"/>
      <c r="N226" s="19"/>
      <c r="O226" s="19"/>
      <c r="P226" s="19"/>
      <c r="Q226" s="19"/>
      <c r="R226" s="19"/>
      <c r="S226" s="19"/>
      <c r="T226" s="19"/>
      <c r="U226" s="19"/>
    </row>
    <row r="227" spans="2:21">
      <c r="B227" s="19"/>
      <c r="C227" s="19"/>
      <c r="D227" s="19"/>
      <c r="E227" s="19"/>
      <c r="F227" s="19"/>
      <c r="G227" s="19"/>
      <c r="H227" s="19"/>
      <c r="I227" s="19"/>
      <c r="J227" s="19"/>
      <c r="K227" s="19"/>
      <c r="L227" s="19"/>
      <c r="M227" s="19"/>
      <c r="N227" s="19"/>
      <c r="O227" s="19"/>
      <c r="P227" s="19"/>
      <c r="Q227" s="19"/>
      <c r="R227" s="19"/>
      <c r="S227" s="19"/>
      <c r="T227" s="19"/>
      <c r="U227" s="19"/>
    </row>
    <row r="228" spans="2:21">
      <c r="B228" s="19"/>
      <c r="C228" s="19"/>
      <c r="D228" s="19"/>
      <c r="E228" s="19"/>
      <c r="F228" s="19"/>
      <c r="G228" s="19"/>
      <c r="H228" s="19"/>
      <c r="I228" s="19"/>
      <c r="J228" s="19"/>
      <c r="K228" s="19"/>
      <c r="L228" s="19"/>
      <c r="M228" s="19"/>
      <c r="N228" s="19"/>
      <c r="O228" s="19"/>
      <c r="P228" s="19"/>
      <c r="Q228" s="19"/>
      <c r="R228" s="19"/>
      <c r="S228" s="19"/>
      <c r="T228" s="19"/>
      <c r="U228" s="19"/>
    </row>
    <row r="229" spans="2:21">
      <c r="B229" s="19"/>
      <c r="C229" s="19"/>
      <c r="D229" s="19"/>
      <c r="E229" s="19"/>
      <c r="F229" s="19"/>
      <c r="G229" s="19"/>
      <c r="H229" s="19"/>
      <c r="I229" s="19"/>
      <c r="J229" s="19"/>
      <c r="K229" s="19"/>
      <c r="L229" s="19"/>
      <c r="M229" s="19"/>
      <c r="N229" s="19"/>
      <c r="O229" s="19"/>
      <c r="P229" s="19"/>
      <c r="Q229" s="19"/>
      <c r="R229" s="19"/>
      <c r="S229" s="19"/>
      <c r="T229" s="19"/>
      <c r="U229" s="19"/>
    </row>
    <row r="230" spans="2:21">
      <c r="B230" s="19"/>
      <c r="C230" s="19"/>
      <c r="D230" s="19"/>
      <c r="E230" s="19"/>
      <c r="F230" s="19"/>
      <c r="G230" s="19"/>
      <c r="H230" s="19"/>
      <c r="I230" s="19"/>
      <c r="J230" s="19"/>
      <c r="K230" s="19"/>
      <c r="L230" s="19"/>
      <c r="M230" s="19"/>
      <c r="N230" s="19"/>
      <c r="O230" s="19"/>
      <c r="P230" s="19"/>
      <c r="Q230" s="19"/>
      <c r="R230" s="19"/>
      <c r="S230" s="19"/>
      <c r="T230" s="19"/>
      <c r="U230" s="19"/>
    </row>
    <row r="231" spans="2:21">
      <c r="B231" s="19"/>
      <c r="C231" s="19"/>
      <c r="D231" s="19"/>
      <c r="E231" s="19"/>
      <c r="F231" s="19"/>
      <c r="G231" s="19"/>
      <c r="H231" s="19"/>
      <c r="I231" s="19"/>
      <c r="J231" s="19"/>
      <c r="K231" s="19"/>
      <c r="L231" s="19"/>
      <c r="M231" s="19"/>
      <c r="N231" s="19"/>
      <c r="O231" s="19"/>
      <c r="P231" s="19"/>
      <c r="Q231" s="19"/>
      <c r="R231" s="19"/>
      <c r="S231" s="19"/>
      <c r="T231" s="19"/>
      <c r="U231" s="19"/>
    </row>
    <row r="232" spans="2:21">
      <c r="B232" s="19"/>
      <c r="C232" s="19"/>
      <c r="D232" s="19"/>
      <c r="E232" s="19"/>
      <c r="F232" s="19"/>
      <c r="G232" s="19"/>
      <c r="H232" s="19"/>
      <c r="I232" s="19"/>
      <c r="J232" s="19"/>
      <c r="K232" s="19"/>
      <c r="L232" s="19"/>
      <c r="M232" s="19"/>
      <c r="N232" s="19"/>
      <c r="O232" s="19"/>
      <c r="P232" s="19"/>
      <c r="Q232" s="19"/>
      <c r="R232" s="19"/>
      <c r="S232" s="19"/>
      <c r="T232" s="19"/>
      <c r="U232" s="19"/>
    </row>
    <row r="233" spans="2:21">
      <c r="B233" s="19"/>
      <c r="C233" s="19"/>
      <c r="D233" s="19"/>
      <c r="E233" s="19"/>
      <c r="F233" s="19"/>
      <c r="G233" s="19"/>
      <c r="H233" s="19"/>
      <c r="I233" s="19"/>
      <c r="J233" s="19"/>
      <c r="K233" s="19"/>
      <c r="L233" s="19"/>
      <c r="M233" s="19"/>
      <c r="N233" s="19"/>
      <c r="O233" s="19"/>
      <c r="P233" s="19"/>
      <c r="Q233" s="19"/>
      <c r="R233" s="19"/>
      <c r="S233" s="19"/>
      <c r="T233" s="19"/>
      <c r="U233" s="19"/>
    </row>
    <row r="234" spans="2:21">
      <c r="B234" s="19"/>
      <c r="C234" s="19"/>
      <c r="D234" s="19"/>
      <c r="E234" s="19"/>
      <c r="F234" s="19"/>
      <c r="G234" s="19"/>
      <c r="H234" s="19"/>
      <c r="I234" s="19"/>
      <c r="J234" s="19"/>
      <c r="K234" s="19"/>
      <c r="L234" s="19"/>
      <c r="M234" s="19"/>
      <c r="N234" s="19"/>
      <c r="O234" s="19"/>
      <c r="P234" s="19"/>
      <c r="Q234" s="19"/>
      <c r="R234" s="19"/>
      <c r="S234" s="19"/>
      <c r="T234" s="19"/>
      <c r="U234" s="19"/>
    </row>
    <row r="235" spans="2:21">
      <c r="B235" s="19"/>
      <c r="C235" s="19"/>
      <c r="D235" s="19"/>
      <c r="E235" s="19"/>
      <c r="F235" s="19"/>
      <c r="G235" s="19"/>
      <c r="H235" s="19"/>
      <c r="I235" s="19"/>
      <c r="J235" s="19"/>
      <c r="K235" s="19"/>
      <c r="L235" s="19"/>
      <c r="M235" s="19"/>
      <c r="N235" s="19"/>
      <c r="O235" s="19"/>
      <c r="P235" s="19"/>
      <c r="Q235" s="19"/>
      <c r="R235" s="19"/>
      <c r="S235" s="19"/>
      <c r="T235" s="19"/>
      <c r="U235" s="19"/>
    </row>
    <row r="236" spans="2:21">
      <c r="B236" s="19"/>
      <c r="C236" s="19"/>
      <c r="D236" s="19"/>
      <c r="E236" s="19"/>
      <c r="F236" s="19"/>
      <c r="G236" s="19"/>
      <c r="H236" s="19"/>
      <c r="I236" s="19"/>
      <c r="J236" s="19"/>
      <c r="K236" s="19"/>
      <c r="L236" s="19"/>
      <c r="M236" s="19"/>
      <c r="N236" s="19"/>
      <c r="O236" s="19"/>
      <c r="P236" s="19"/>
      <c r="Q236" s="19"/>
      <c r="R236" s="19"/>
      <c r="S236" s="19"/>
      <c r="T236" s="19"/>
      <c r="U236" s="19"/>
    </row>
    <row r="237" spans="2:21">
      <c r="B237" s="19"/>
      <c r="C237" s="19"/>
      <c r="D237" s="19"/>
      <c r="E237" s="19"/>
      <c r="F237" s="19"/>
      <c r="G237" s="19"/>
      <c r="H237" s="19"/>
      <c r="I237" s="19"/>
      <c r="J237" s="19"/>
      <c r="K237" s="19"/>
      <c r="L237" s="19"/>
      <c r="M237" s="19"/>
      <c r="N237" s="19"/>
      <c r="O237" s="19"/>
      <c r="P237" s="19"/>
      <c r="Q237" s="19"/>
      <c r="R237" s="19"/>
      <c r="S237" s="19"/>
      <c r="T237" s="19"/>
      <c r="U237" s="19"/>
    </row>
    <row r="238" spans="2:21">
      <c r="B238" s="19"/>
      <c r="C238" s="19"/>
      <c r="D238" s="19"/>
      <c r="E238" s="19"/>
      <c r="F238" s="19"/>
      <c r="G238" s="19"/>
      <c r="H238" s="19"/>
      <c r="I238" s="19"/>
      <c r="J238" s="19"/>
      <c r="K238" s="19"/>
      <c r="L238" s="19"/>
      <c r="M238" s="19"/>
      <c r="N238" s="19"/>
      <c r="O238" s="19"/>
      <c r="P238" s="19"/>
      <c r="Q238" s="19"/>
      <c r="R238" s="19"/>
      <c r="S238" s="19"/>
      <c r="T238" s="19"/>
      <c r="U238" s="19"/>
    </row>
    <row r="239" spans="2:21">
      <c r="B239" s="19"/>
      <c r="C239" s="19"/>
      <c r="D239" s="19"/>
      <c r="E239" s="19"/>
      <c r="F239" s="19"/>
      <c r="G239" s="19"/>
      <c r="H239" s="19"/>
      <c r="I239" s="19"/>
      <c r="J239" s="19"/>
      <c r="K239" s="19"/>
      <c r="L239" s="19"/>
      <c r="M239" s="19"/>
      <c r="N239" s="19"/>
      <c r="O239" s="19"/>
      <c r="P239" s="19"/>
      <c r="Q239" s="19"/>
      <c r="R239" s="19"/>
      <c r="S239" s="19"/>
      <c r="T239" s="19"/>
      <c r="U239" s="19"/>
    </row>
    <row r="240" spans="2:21">
      <c r="B240" s="19"/>
      <c r="C240" s="19"/>
      <c r="D240" s="19"/>
      <c r="E240" s="19"/>
      <c r="F240" s="19"/>
      <c r="G240" s="19"/>
      <c r="H240" s="19"/>
      <c r="I240" s="19"/>
      <c r="J240" s="19"/>
      <c r="K240" s="19"/>
      <c r="L240" s="19"/>
      <c r="M240" s="19"/>
      <c r="N240" s="19"/>
      <c r="O240" s="19"/>
      <c r="P240" s="19"/>
      <c r="Q240" s="19"/>
      <c r="R240" s="19"/>
      <c r="S240" s="19"/>
      <c r="T240" s="19"/>
      <c r="U240" s="19"/>
    </row>
    <row r="241" spans="2:21">
      <c r="B241" s="19"/>
      <c r="C241" s="19"/>
      <c r="D241" s="19"/>
      <c r="E241" s="19"/>
      <c r="F241" s="19"/>
      <c r="G241" s="19"/>
      <c r="H241" s="19"/>
      <c r="I241" s="19"/>
      <c r="J241" s="19"/>
      <c r="K241" s="19"/>
      <c r="L241" s="19"/>
      <c r="M241" s="19"/>
      <c r="N241" s="19"/>
      <c r="O241" s="19"/>
      <c r="P241" s="19"/>
      <c r="Q241" s="19"/>
      <c r="R241" s="19"/>
      <c r="S241" s="19"/>
      <c r="T241" s="19"/>
      <c r="U241" s="19"/>
    </row>
    <row r="242" spans="2:21">
      <c r="B242" s="19"/>
      <c r="C242" s="19"/>
      <c r="D242" s="19"/>
      <c r="E242" s="19"/>
      <c r="F242" s="19"/>
      <c r="G242" s="19"/>
      <c r="H242" s="19"/>
      <c r="I242" s="19"/>
      <c r="J242" s="19"/>
      <c r="K242" s="19"/>
      <c r="L242" s="19"/>
      <c r="M242" s="19"/>
      <c r="N242" s="19"/>
      <c r="O242" s="19"/>
      <c r="P242" s="19"/>
      <c r="Q242" s="19"/>
      <c r="R242" s="19"/>
      <c r="S242" s="19"/>
      <c r="T242" s="19"/>
      <c r="U242" s="19"/>
    </row>
    <row r="243" spans="2:21">
      <c r="B243" s="19"/>
      <c r="C243" s="19"/>
      <c r="D243" s="19"/>
      <c r="E243" s="19"/>
      <c r="F243" s="19"/>
      <c r="G243" s="19"/>
      <c r="H243" s="19"/>
      <c r="I243" s="19"/>
      <c r="J243" s="19"/>
      <c r="K243" s="19"/>
      <c r="L243" s="19"/>
      <c r="M243" s="19"/>
      <c r="N243" s="19"/>
      <c r="O243" s="19"/>
      <c r="P243" s="19"/>
      <c r="Q243" s="19"/>
      <c r="R243" s="19"/>
      <c r="S243" s="19"/>
      <c r="T243" s="19"/>
      <c r="U243" s="19"/>
    </row>
    <row r="244" spans="2:21">
      <c r="B244" s="19"/>
      <c r="C244" s="19"/>
      <c r="D244" s="19"/>
      <c r="E244" s="19"/>
      <c r="F244" s="19"/>
      <c r="G244" s="19"/>
      <c r="H244" s="19"/>
      <c r="I244" s="19"/>
      <c r="J244" s="19"/>
      <c r="K244" s="19"/>
      <c r="L244" s="19"/>
      <c r="M244" s="19"/>
      <c r="N244" s="19"/>
      <c r="O244" s="19"/>
      <c r="P244" s="19"/>
      <c r="Q244" s="19"/>
      <c r="R244" s="19"/>
      <c r="S244" s="19"/>
      <c r="T244" s="19"/>
      <c r="U244" s="19"/>
    </row>
    <row r="245" spans="2:21">
      <c r="B245" s="19"/>
      <c r="C245" s="19"/>
      <c r="D245" s="19"/>
      <c r="E245" s="19"/>
      <c r="F245" s="19"/>
      <c r="G245" s="19"/>
      <c r="H245" s="19"/>
      <c r="I245" s="19"/>
      <c r="J245" s="19"/>
      <c r="K245" s="19"/>
      <c r="L245" s="19"/>
      <c r="M245" s="19"/>
      <c r="N245" s="19"/>
      <c r="O245" s="19"/>
      <c r="P245" s="19"/>
      <c r="Q245" s="19"/>
      <c r="R245" s="19"/>
      <c r="S245" s="19"/>
      <c r="T245" s="19"/>
      <c r="U245" s="19"/>
    </row>
    <row r="246" spans="2:21">
      <c r="B246" s="19"/>
      <c r="C246" s="19"/>
      <c r="D246" s="19"/>
      <c r="E246" s="19"/>
      <c r="F246" s="19"/>
      <c r="G246" s="19"/>
      <c r="H246" s="19"/>
      <c r="I246" s="19"/>
      <c r="J246" s="19"/>
      <c r="K246" s="19"/>
      <c r="L246" s="19"/>
      <c r="M246" s="19"/>
      <c r="N246" s="19"/>
      <c r="O246" s="19"/>
      <c r="P246" s="19"/>
      <c r="Q246" s="19"/>
      <c r="R246" s="19"/>
      <c r="S246" s="19"/>
      <c r="T246" s="19"/>
      <c r="U246" s="19"/>
    </row>
    <row r="247" spans="2:21">
      <c r="B247" s="19"/>
      <c r="C247" s="19"/>
      <c r="D247" s="19"/>
      <c r="E247" s="19"/>
      <c r="F247" s="19"/>
      <c r="G247" s="19"/>
      <c r="H247" s="19"/>
      <c r="I247" s="19"/>
      <c r="J247" s="19"/>
      <c r="K247" s="19"/>
      <c r="L247" s="19"/>
      <c r="M247" s="19"/>
      <c r="N247" s="19"/>
      <c r="O247" s="19"/>
      <c r="P247" s="19"/>
      <c r="Q247" s="19"/>
      <c r="R247" s="19"/>
      <c r="S247" s="19"/>
      <c r="T247" s="19"/>
      <c r="U247" s="19"/>
    </row>
    <row r="248" spans="2:21">
      <c r="B248" s="19"/>
      <c r="C248" s="19"/>
      <c r="D248" s="19"/>
      <c r="E248" s="19"/>
      <c r="F248" s="19"/>
      <c r="G248" s="19"/>
      <c r="H248" s="19"/>
      <c r="I248" s="19"/>
      <c r="J248" s="19"/>
      <c r="K248" s="19"/>
      <c r="L248" s="19"/>
      <c r="M248" s="19"/>
      <c r="N248" s="19"/>
      <c r="O248" s="19"/>
      <c r="P248" s="19"/>
      <c r="Q248" s="19"/>
      <c r="R248" s="19"/>
      <c r="S248" s="19"/>
      <c r="T248" s="19"/>
      <c r="U248" s="19"/>
    </row>
    <row r="249" spans="2:21">
      <c r="B249" s="19"/>
      <c r="C249" s="19"/>
      <c r="D249" s="19"/>
      <c r="E249" s="19"/>
      <c r="F249" s="19"/>
      <c r="G249" s="19"/>
      <c r="H249" s="19"/>
      <c r="I249" s="19"/>
      <c r="J249" s="19"/>
      <c r="K249" s="19"/>
      <c r="L249" s="19"/>
      <c r="M249" s="19"/>
      <c r="N249" s="19"/>
      <c r="O249" s="19"/>
      <c r="P249" s="19"/>
      <c r="Q249" s="19"/>
      <c r="R249" s="19"/>
      <c r="S249" s="19"/>
      <c r="T249" s="19"/>
      <c r="U249" s="19"/>
    </row>
    <row r="250" spans="2:21">
      <c r="B250" s="19"/>
      <c r="C250" s="19"/>
      <c r="D250" s="19"/>
      <c r="E250" s="19"/>
      <c r="F250" s="19"/>
      <c r="G250" s="19"/>
      <c r="H250" s="19"/>
      <c r="I250" s="19"/>
      <c r="J250" s="19"/>
      <c r="K250" s="19"/>
      <c r="L250" s="19"/>
      <c r="M250" s="19"/>
      <c r="N250" s="19"/>
      <c r="O250" s="19"/>
      <c r="P250" s="19"/>
      <c r="Q250" s="19"/>
      <c r="R250" s="19"/>
      <c r="S250" s="19"/>
      <c r="T250" s="19"/>
      <c r="U250" s="19"/>
    </row>
    <row r="251" spans="2:21">
      <c r="B251" s="19"/>
      <c r="C251" s="19"/>
      <c r="D251" s="19"/>
      <c r="E251" s="19"/>
      <c r="F251" s="19"/>
      <c r="G251" s="19"/>
      <c r="H251" s="19"/>
      <c r="I251" s="19"/>
      <c r="J251" s="19"/>
      <c r="K251" s="19"/>
      <c r="L251" s="19"/>
      <c r="M251" s="19"/>
      <c r="N251" s="19"/>
      <c r="O251" s="19"/>
      <c r="P251" s="19"/>
      <c r="Q251" s="19"/>
      <c r="R251" s="19"/>
      <c r="S251" s="19"/>
      <c r="T251" s="19"/>
      <c r="U251" s="19"/>
    </row>
    <row r="252" spans="2:21">
      <c r="B252" s="19"/>
      <c r="C252" s="19"/>
      <c r="D252" s="19"/>
      <c r="E252" s="19"/>
      <c r="F252" s="19"/>
      <c r="G252" s="19"/>
      <c r="H252" s="19"/>
      <c r="I252" s="19"/>
      <c r="J252" s="19"/>
      <c r="K252" s="19"/>
      <c r="L252" s="19"/>
      <c r="M252" s="19"/>
      <c r="N252" s="19"/>
      <c r="O252" s="19"/>
      <c r="P252" s="19"/>
      <c r="Q252" s="19"/>
      <c r="R252" s="19"/>
      <c r="S252" s="19"/>
      <c r="T252" s="19"/>
      <c r="U252" s="19"/>
    </row>
    <row r="253" spans="2:21">
      <c r="B253" s="19"/>
      <c r="C253" s="19"/>
      <c r="D253" s="19"/>
      <c r="E253" s="19"/>
      <c r="F253" s="19"/>
      <c r="G253" s="19"/>
      <c r="H253" s="19"/>
      <c r="I253" s="19"/>
      <c r="J253" s="19"/>
      <c r="K253" s="19"/>
      <c r="L253" s="19"/>
      <c r="M253" s="19"/>
      <c r="N253" s="19"/>
      <c r="O253" s="19"/>
      <c r="P253" s="19"/>
      <c r="Q253" s="19"/>
      <c r="R253" s="19"/>
      <c r="S253" s="19"/>
      <c r="T253" s="19"/>
      <c r="U253" s="19"/>
    </row>
    <row r="254" spans="2:21">
      <c r="B254" s="19"/>
      <c r="C254" s="19"/>
      <c r="D254" s="19"/>
      <c r="E254" s="19"/>
      <c r="F254" s="19"/>
      <c r="G254" s="19"/>
      <c r="H254" s="19"/>
      <c r="I254" s="19"/>
      <c r="J254" s="19"/>
      <c r="K254" s="19"/>
      <c r="L254" s="19"/>
      <c r="M254" s="19"/>
      <c r="N254" s="19"/>
      <c r="O254" s="19"/>
      <c r="P254" s="19"/>
      <c r="Q254" s="19"/>
      <c r="R254" s="19"/>
      <c r="S254" s="19"/>
      <c r="T254" s="19"/>
      <c r="U254" s="19"/>
    </row>
    <row r="255" spans="2:21">
      <c r="B255" s="19"/>
      <c r="C255" s="19"/>
      <c r="D255" s="19"/>
      <c r="E255" s="19"/>
      <c r="F255" s="19"/>
      <c r="G255" s="19"/>
      <c r="H255" s="19"/>
      <c r="I255" s="19"/>
      <c r="J255" s="19"/>
      <c r="K255" s="19"/>
      <c r="L255" s="19"/>
      <c r="M255" s="19"/>
      <c r="N255" s="19"/>
      <c r="O255" s="19"/>
      <c r="P255" s="19"/>
      <c r="Q255" s="19"/>
      <c r="R255" s="19"/>
      <c r="S255" s="19"/>
      <c r="T255" s="19"/>
      <c r="U255" s="19"/>
    </row>
    <row r="256" spans="2:21">
      <c r="B256" s="19"/>
      <c r="C256" s="19"/>
      <c r="D256" s="19"/>
      <c r="E256" s="19"/>
      <c r="F256" s="19"/>
      <c r="G256" s="19"/>
      <c r="H256" s="19"/>
      <c r="I256" s="19"/>
      <c r="J256" s="19"/>
      <c r="K256" s="19"/>
      <c r="L256" s="19"/>
      <c r="M256" s="19"/>
      <c r="N256" s="19"/>
      <c r="O256" s="19"/>
      <c r="P256" s="19"/>
      <c r="Q256" s="19"/>
      <c r="R256" s="19"/>
      <c r="S256" s="19"/>
      <c r="T256" s="19"/>
      <c r="U256" s="19"/>
    </row>
    <row r="257" spans="2:21">
      <c r="B257" s="19"/>
      <c r="C257" s="19"/>
      <c r="D257" s="19"/>
      <c r="E257" s="19"/>
      <c r="F257" s="19"/>
      <c r="G257" s="19"/>
      <c r="H257" s="19"/>
      <c r="I257" s="19"/>
      <c r="J257" s="19"/>
      <c r="K257" s="19"/>
      <c r="L257" s="19"/>
      <c r="M257" s="19"/>
      <c r="N257" s="19"/>
      <c r="O257" s="19"/>
      <c r="P257" s="19"/>
      <c r="Q257" s="19"/>
      <c r="R257" s="19"/>
      <c r="S257" s="19"/>
      <c r="T257" s="19"/>
      <c r="U257" s="19"/>
    </row>
    <row r="258" spans="2:21">
      <c r="B258" s="19"/>
      <c r="C258" s="19"/>
      <c r="D258" s="19"/>
      <c r="E258" s="19"/>
      <c r="F258" s="19"/>
      <c r="G258" s="19"/>
      <c r="H258" s="19"/>
      <c r="I258" s="19"/>
      <c r="J258" s="19"/>
      <c r="K258" s="19"/>
      <c r="L258" s="19"/>
      <c r="M258" s="19"/>
      <c r="N258" s="19"/>
      <c r="O258" s="19"/>
      <c r="P258" s="19"/>
      <c r="Q258" s="19"/>
      <c r="R258" s="19"/>
      <c r="S258" s="19"/>
      <c r="T258" s="19"/>
      <c r="U258" s="19"/>
    </row>
    <row r="259" spans="2:21">
      <c r="B259" s="19"/>
      <c r="C259" s="19"/>
      <c r="D259" s="19"/>
      <c r="E259" s="19"/>
      <c r="F259" s="19"/>
      <c r="G259" s="19"/>
      <c r="H259" s="19"/>
      <c r="I259" s="19"/>
      <c r="J259" s="19"/>
      <c r="K259" s="19"/>
      <c r="L259" s="19"/>
      <c r="M259" s="19"/>
      <c r="N259" s="19"/>
      <c r="O259" s="19"/>
      <c r="P259" s="19"/>
      <c r="Q259" s="19"/>
      <c r="R259" s="19"/>
      <c r="S259" s="19"/>
      <c r="T259" s="19"/>
      <c r="U259" s="19"/>
    </row>
    <row r="260" spans="2:21">
      <c r="B260" s="19"/>
      <c r="C260" s="19"/>
      <c r="D260" s="19"/>
      <c r="E260" s="19"/>
      <c r="F260" s="19"/>
      <c r="G260" s="19"/>
      <c r="H260" s="19"/>
      <c r="I260" s="19"/>
      <c r="J260" s="19"/>
      <c r="K260" s="19"/>
      <c r="L260" s="19"/>
      <c r="M260" s="19"/>
      <c r="N260" s="19"/>
      <c r="O260" s="19"/>
      <c r="P260" s="19"/>
      <c r="Q260" s="19"/>
      <c r="R260" s="19"/>
      <c r="S260" s="19"/>
      <c r="T260" s="19"/>
      <c r="U260" s="19"/>
    </row>
    <row r="261" spans="2:21">
      <c r="B261" s="19"/>
      <c r="C261" s="19"/>
      <c r="D261" s="19"/>
      <c r="E261" s="19"/>
      <c r="F261" s="19"/>
      <c r="G261" s="19"/>
      <c r="H261" s="19"/>
      <c r="I261" s="19"/>
      <c r="J261" s="19"/>
      <c r="K261" s="19"/>
      <c r="L261" s="19"/>
      <c r="M261" s="19"/>
      <c r="N261" s="19"/>
      <c r="O261" s="19"/>
      <c r="P261" s="19"/>
      <c r="Q261" s="19"/>
      <c r="R261" s="19"/>
      <c r="S261" s="19"/>
      <c r="T261" s="19"/>
      <c r="U261" s="19"/>
    </row>
    <row r="262" spans="2:21">
      <c r="B262" s="19"/>
      <c r="C262" s="19"/>
      <c r="D262" s="19"/>
      <c r="E262" s="19"/>
      <c r="F262" s="19"/>
      <c r="G262" s="19"/>
      <c r="H262" s="19"/>
      <c r="I262" s="19"/>
      <c r="J262" s="19"/>
      <c r="K262" s="19"/>
      <c r="L262" s="19"/>
      <c r="M262" s="19"/>
      <c r="N262" s="19"/>
      <c r="O262" s="19"/>
      <c r="P262" s="19"/>
      <c r="Q262" s="19"/>
      <c r="R262" s="19"/>
      <c r="S262" s="19"/>
      <c r="T262" s="19"/>
      <c r="U262" s="19"/>
    </row>
    <row r="263" spans="2:21">
      <c r="B263" s="19"/>
      <c r="C263" s="19"/>
      <c r="D263" s="19"/>
      <c r="E263" s="19"/>
      <c r="F263" s="19"/>
      <c r="G263" s="19"/>
      <c r="H263" s="19"/>
      <c r="I263" s="19"/>
      <c r="J263" s="19"/>
      <c r="K263" s="19"/>
      <c r="L263" s="19"/>
      <c r="M263" s="19"/>
      <c r="N263" s="19"/>
      <c r="O263" s="19"/>
      <c r="P263" s="19"/>
      <c r="Q263" s="19"/>
      <c r="R263" s="19"/>
      <c r="S263" s="19"/>
      <c r="T263" s="19"/>
      <c r="U263" s="19"/>
    </row>
    <row r="264" spans="2:21">
      <c r="B264" s="19"/>
      <c r="C264" s="19"/>
      <c r="D264" s="19"/>
      <c r="E264" s="19"/>
      <c r="F264" s="19"/>
      <c r="G264" s="19"/>
      <c r="H264" s="19"/>
      <c r="I264" s="19"/>
      <c r="J264" s="19"/>
      <c r="K264" s="19"/>
      <c r="L264" s="19"/>
      <c r="M264" s="19"/>
      <c r="N264" s="19"/>
      <c r="O264" s="19"/>
      <c r="P264" s="19"/>
      <c r="Q264" s="19"/>
      <c r="R264" s="19"/>
      <c r="S264" s="19"/>
      <c r="T264" s="19"/>
      <c r="U264" s="19"/>
    </row>
    <row r="265" spans="2:21">
      <c r="B265" s="19"/>
      <c r="C265" s="19"/>
      <c r="D265" s="19"/>
      <c r="E265" s="19"/>
      <c r="F265" s="19"/>
      <c r="G265" s="19"/>
      <c r="H265" s="19"/>
      <c r="I265" s="19"/>
      <c r="J265" s="19"/>
      <c r="K265" s="19"/>
      <c r="L265" s="19"/>
      <c r="M265" s="19"/>
      <c r="N265" s="19"/>
      <c r="O265" s="19"/>
      <c r="P265" s="19"/>
      <c r="Q265" s="19"/>
      <c r="R265" s="19"/>
      <c r="S265" s="19"/>
      <c r="T265" s="19"/>
      <c r="U265" s="19"/>
    </row>
    <row r="266" spans="2:21">
      <c r="B266" s="19"/>
      <c r="C266" s="19"/>
      <c r="D266" s="19"/>
      <c r="E266" s="19"/>
      <c r="F266" s="19"/>
      <c r="G266" s="19"/>
      <c r="H266" s="19"/>
      <c r="I266" s="19"/>
      <c r="J266" s="19"/>
      <c r="K266" s="19"/>
      <c r="L266" s="19"/>
      <c r="M266" s="19"/>
      <c r="N266" s="19"/>
      <c r="O266" s="19"/>
      <c r="P266" s="19"/>
      <c r="Q266" s="19"/>
      <c r="R266" s="19"/>
      <c r="S266" s="19"/>
      <c r="T266" s="19"/>
      <c r="U266" s="19"/>
    </row>
    <row r="267" spans="2:21">
      <c r="B267" s="19"/>
      <c r="C267" s="19"/>
      <c r="D267" s="19"/>
      <c r="E267" s="19"/>
      <c r="F267" s="19"/>
      <c r="G267" s="19"/>
      <c r="H267" s="19"/>
      <c r="I267" s="19"/>
      <c r="J267" s="19"/>
      <c r="K267" s="19"/>
      <c r="L267" s="19"/>
      <c r="M267" s="19"/>
      <c r="N267" s="19"/>
      <c r="O267" s="19"/>
      <c r="P267" s="19"/>
      <c r="Q267" s="19"/>
      <c r="R267" s="19"/>
      <c r="S267" s="19"/>
      <c r="T267" s="19"/>
      <c r="U267" s="19"/>
    </row>
    <row r="268" spans="2:21">
      <c r="B268" s="19"/>
      <c r="C268" s="19"/>
      <c r="D268" s="19"/>
      <c r="E268" s="19"/>
      <c r="F268" s="19"/>
      <c r="G268" s="19"/>
      <c r="H268" s="19"/>
      <c r="I268" s="19"/>
      <c r="J268" s="19"/>
      <c r="K268" s="19"/>
      <c r="L268" s="19"/>
      <c r="M268" s="19"/>
      <c r="N268" s="19"/>
      <c r="O268" s="19"/>
      <c r="P268" s="19"/>
      <c r="Q268" s="19"/>
      <c r="R268" s="19"/>
      <c r="S268" s="19"/>
      <c r="T268" s="19"/>
      <c r="U268" s="19"/>
    </row>
    <row r="269" spans="2:21">
      <c r="B269" s="19"/>
      <c r="C269" s="19"/>
      <c r="D269" s="19"/>
      <c r="E269" s="19"/>
      <c r="F269" s="19"/>
      <c r="G269" s="19"/>
      <c r="H269" s="19"/>
      <c r="I269" s="19"/>
      <c r="J269" s="19"/>
      <c r="K269" s="19"/>
      <c r="L269" s="19"/>
      <c r="M269" s="19"/>
      <c r="N269" s="19"/>
      <c r="O269" s="19"/>
      <c r="P269" s="19"/>
      <c r="Q269" s="19"/>
      <c r="R269" s="19"/>
      <c r="S269" s="19"/>
      <c r="T269" s="19"/>
      <c r="U269" s="19"/>
    </row>
    <row r="270" spans="2:21">
      <c r="B270" s="19"/>
      <c r="C270" s="19"/>
      <c r="D270" s="19"/>
      <c r="E270" s="19"/>
      <c r="F270" s="19"/>
      <c r="G270" s="19"/>
      <c r="H270" s="19"/>
      <c r="I270" s="19"/>
      <c r="J270" s="19"/>
      <c r="K270" s="19"/>
      <c r="L270" s="19"/>
      <c r="M270" s="19"/>
      <c r="N270" s="19"/>
      <c r="O270" s="19"/>
      <c r="P270" s="19"/>
      <c r="Q270" s="19"/>
      <c r="R270" s="19"/>
      <c r="S270" s="19"/>
      <c r="T270" s="19"/>
      <c r="U270" s="19"/>
    </row>
    <row r="271" spans="2:21">
      <c r="B271" s="19"/>
      <c r="C271" s="19"/>
      <c r="D271" s="19"/>
      <c r="E271" s="19"/>
      <c r="F271" s="19"/>
      <c r="G271" s="19"/>
      <c r="H271" s="19"/>
      <c r="I271" s="19"/>
      <c r="J271" s="19"/>
      <c r="K271" s="19"/>
      <c r="L271" s="19"/>
      <c r="M271" s="19"/>
      <c r="N271" s="19"/>
      <c r="O271" s="19"/>
      <c r="P271" s="19"/>
      <c r="Q271" s="19"/>
      <c r="R271" s="19"/>
      <c r="S271" s="19"/>
      <c r="T271" s="19"/>
      <c r="U271" s="19"/>
    </row>
    <row r="272" spans="2:21">
      <c r="B272" s="19"/>
      <c r="C272" s="19"/>
      <c r="D272" s="19"/>
      <c r="E272" s="19"/>
      <c r="F272" s="19"/>
      <c r="G272" s="19"/>
      <c r="H272" s="19"/>
      <c r="I272" s="19"/>
      <c r="J272" s="19"/>
      <c r="K272" s="19"/>
      <c r="L272" s="19"/>
      <c r="M272" s="19"/>
      <c r="N272" s="19"/>
      <c r="O272" s="19"/>
      <c r="P272" s="19"/>
      <c r="Q272" s="19"/>
      <c r="R272" s="19"/>
      <c r="S272" s="19"/>
      <c r="T272" s="19"/>
      <c r="U272" s="19"/>
    </row>
    <row r="273" spans="2:21">
      <c r="B273" s="19"/>
      <c r="C273" s="19"/>
      <c r="D273" s="19"/>
      <c r="E273" s="19"/>
      <c r="F273" s="19"/>
      <c r="G273" s="19"/>
      <c r="H273" s="19"/>
      <c r="I273" s="19"/>
      <c r="J273" s="19"/>
      <c r="K273" s="19"/>
      <c r="L273" s="19"/>
      <c r="M273" s="19"/>
      <c r="N273" s="19"/>
      <c r="O273" s="19"/>
      <c r="P273" s="19"/>
      <c r="Q273" s="19"/>
      <c r="R273" s="19"/>
      <c r="S273" s="19"/>
      <c r="T273" s="19"/>
      <c r="U273" s="19"/>
    </row>
    <row r="274" spans="2:21">
      <c r="B274" s="19"/>
      <c r="C274" s="19"/>
      <c r="D274" s="19"/>
      <c r="E274" s="19"/>
      <c r="F274" s="19"/>
      <c r="G274" s="19"/>
      <c r="H274" s="19"/>
      <c r="I274" s="19"/>
      <c r="J274" s="19"/>
      <c r="K274" s="19"/>
      <c r="L274" s="19"/>
      <c r="M274" s="19"/>
      <c r="N274" s="19"/>
      <c r="O274" s="19"/>
      <c r="P274" s="19"/>
      <c r="Q274" s="19"/>
      <c r="R274" s="19"/>
      <c r="S274" s="19"/>
      <c r="T274" s="19"/>
      <c r="U274" s="19"/>
    </row>
    <row r="275" spans="2:21">
      <c r="B275" s="19"/>
      <c r="C275" s="19"/>
      <c r="D275" s="19"/>
      <c r="E275" s="19"/>
      <c r="F275" s="19"/>
      <c r="G275" s="19"/>
      <c r="H275" s="19"/>
      <c r="I275" s="19"/>
      <c r="J275" s="19"/>
      <c r="K275" s="19"/>
      <c r="L275" s="19"/>
      <c r="M275" s="19"/>
      <c r="N275" s="19"/>
      <c r="O275" s="19"/>
      <c r="P275" s="19"/>
      <c r="Q275" s="19"/>
      <c r="R275" s="19"/>
      <c r="S275" s="19"/>
      <c r="T275" s="19"/>
      <c r="U275" s="19"/>
    </row>
    <row r="276" spans="2:21">
      <c r="B276" s="19"/>
      <c r="C276" s="19"/>
      <c r="D276" s="19"/>
      <c r="E276" s="19"/>
      <c r="F276" s="19"/>
      <c r="G276" s="19"/>
      <c r="H276" s="19"/>
      <c r="I276" s="19"/>
      <c r="J276" s="19"/>
      <c r="K276" s="19"/>
      <c r="L276" s="19"/>
      <c r="M276" s="19"/>
      <c r="N276" s="19"/>
      <c r="O276" s="19"/>
      <c r="P276" s="19"/>
      <c r="Q276" s="19"/>
      <c r="R276" s="19"/>
      <c r="S276" s="19"/>
      <c r="T276" s="19"/>
      <c r="U276" s="19"/>
    </row>
    <row r="277" spans="2:21">
      <c r="B277" s="19"/>
      <c r="C277" s="19"/>
      <c r="D277" s="19"/>
      <c r="E277" s="19"/>
      <c r="F277" s="19"/>
      <c r="G277" s="19"/>
      <c r="H277" s="19"/>
      <c r="I277" s="19"/>
      <c r="J277" s="19"/>
      <c r="K277" s="19"/>
      <c r="L277" s="19"/>
      <c r="M277" s="19"/>
      <c r="N277" s="19"/>
      <c r="O277" s="19"/>
      <c r="P277" s="19"/>
      <c r="Q277" s="19"/>
      <c r="R277" s="19"/>
      <c r="S277" s="19"/>
      <c r="T277" s="19"/>
      <c r="U277" s="19"/>
    </row>
    <row r="278" spans="2:21">
      <c r="B278" s="19"/>
      <c r="C278" s="19"/>
      <c r="D278" s="19"/>
      <c r="E278" s="19"/>
      <c r="F278" s="19"/>
      <c r="G278" s="19"/>
      <c r="H278" s="19"/>
      <c r="I278" s="19"/>
      <c r="J278" s="19"/>
      <c r="K278" s="19"/>
      <c r="L278" s="19"/>
      <c r="M278" s="19"/>
      <c r="N278" s="19"/>
      <c r="O278" s="19"/>
      <c r="P278" s="19"/>
      <c r="Q278" s="19"/>
      <c r="R278" s="19"/>
      <c r="S278" s="19"/>
      <c r="T278" s="19"/>
      <c r="U278" s="19"/>
    </row>
    <row r="279" spans="2:21">
      <c r="B279" s="19"/>
      <c r="C279" s="19"/>
      <c r="D279" s="19"/>
      <c r="E279" s="19"/>
      <c r="F279" s="19"/>
      <c r="G279" s="19"/>
      <c r="H279" s="19"/>
      <c r="I279" s="19"/>
      <c r="J279" s="19"/>
      <c r="K279" s="19"/>
      <c r="L279" s="19"/>
      <c r="M279" s="19"/>
      <c r="N279" s="19"/>
      <c r="O279" s="19"/>
      <c r="P279" s="19"/>
      <c r="Q279" s="19"/>
      <c r="R279" s="19"/>
      <c r="S279" s="19"/>
      <c r="T279" s="19"/>
      <c r="U279" s="19"/>
    </row>
    <row r="280" spans="2:21">
      <c r="B280" s="19"/>
      <c r="C280" s="19"/>
      <c r="D280" s="19"/>
      <c r="E280" s="19"/>
      <c r="F280" s="19"/>
      <c r="G280" s="19"/>
      <c r="H280" s="19"/>
      <c r="I280" s="19"/>
      <c r="J280" s="19"/>
      <c r="K280" s="19"/>
      <c r="L280" s="19"/>
      <c r="M280" s="19"/>
      <c r="N280" s="19"/>
      <c r="O280" s="19"/>
      <c r="P280" s="19"/>
      <c r="Q280" s="19"/>
      <c r="R280" s="19"/>
      <c r="S280" s="19"/>
      <c r="T280" s="19"/>
      <c r="U280" s="19"/>
    </row>
    <row r="281" spans="2:21">
      <c r="B281" s="19"/>
      <c r="C281" s="19"/>
      <c r="D281" s="19"/>
      <c r="E281" s="19"/>
      <c r="F281" s="19"/>
      <c r="G281" s="19"/>
      <c r="H281" s="19"/>
      <c r="I281" s="19"/>
      <c r="J281" s="19"/>
      <c r="K281" s="19"/>
      <c r="L281" s="19"/>
      <c r="M281" s="19"/>
      <c r="N281" s="19"/>
      <c r="O281" s="19"/>
      <c r="P281" s="19"/>
      <c r="Q281" s="19"/>
      <c r="R281" s="19"/>
      <c r="S281" s="19"/>
      <c r="T281" s="19"/>
      <c r="U281" s="19"/>
    </row>
    <row r="282" spans="2:21">
      <c r="B282" s="19"/>
      <c r="C282" s="19"/>
      <c r="D282" s="19"/>
      <c r="E282" s="19"/>
      <c r="F282" s="19"/>
      <c r="G282" s="19"/>
      <c r="H282" s="19"/>
      <c r="I282" s="19"/>
      <c r="J282" s="19"/>
      <c r="K282" s="19"/>
      <c r="L282" s="19"/>
      <c r="M282" s="19"/>
      <c r="N282" s="19"/>
      <c r="O282" s="19"/>
      <c r="P282" s="19"/>
      <c r="Q282" s="19"/>
      <c r="R282" s="19"/>
      <c r="S282" s="19"/>
      <c r="T282" s="19"/>
      <c r="U282" s="19"/>
    </row>
    <row r="283" spans="2:21">
      <c r="B283" s="19"/>
      <c r="C283" s="19"/>
      <c r="D283" s="19"/>
      <c r="E283" s="19"/>
      <c r="F283" s="19"/>
      <c r="G283" s="19"/>
      <c r="H283" s="19"/>
      <c r="I283" s="19"/>
      <c r="J283" s="19"/>
      <c r="K283" s="19"/>
      <c r="L283" s="19"/>
      <c r="M283" s="19"/>
      <c r="N283" s="19"/>
      <c r="O283" s="19"/>
      <c r="P283" s="19"/>
      <c r="Q283" s="19"/>
      <c r="R283" s="19"/>
      <c r="S283" s="19"/>
      <c r="T283" s="19"/>
      <c r="U283" s="19"/>
    </row>
    <row r="284" spans="2:21">
      <c r="B284" s="19"/>
      <c r="C284" s="19"/>
      <c r="D284" s="19"/>
      <c r="E284" s="19"/>
      <c r="F284" s="19"/>
      <c r="G284" s="19"/>
      <c r="H284" s="19"/>
      <c r="I284" s="19"/>
      <c r="J284" s="19"/>
      <c r="K284" s="19"/>
      <c r="L284" s="19"/>
      <c r="M284" s="19"/>
      <c r="N284" s="19"/>
      <c r="O284" s="19"/>
      <c r="P284" s="19"/>
      <c r="Q284" s="19"/>
      <c r="R284" s="19"/>
      <c r="S284" s="19"/>
      <c r="T284" s="19"/>
      <c r="U284" s="19"/>
    </row>
    <row r="285" spans="2:21">
      <c r="B285" s="19"/>
      <c r="C285" s="19"/>
      <c r="D285" s="19"/>
      <c r="E285" s="19"/>
      <c r="F285" s="19"/>
      <c r="G285" s="19"/>
      <c r="H285" s="19"/>
      <c r="I285" s="19"/>
      <c r="J285" s="19"/>
      <c r="K285" s="19"/>
      <c r="L285" s="19"/>
      <c r="M285" s="19"/>
      <c r="N285" s="19"/>
      <c r="O285" s="19"/>
      <c r="P285" s="19"/>
      <c r="Q285" s="19"/>
      <c r="R285" s="19"/>
      <c r="S285" s="19"/>
      <c r="T285" s="19"/>
      <c r="U285" s="19"/>
    </row>
    <row r="286" spans="2:21">
      <c r="B286" s="19"/>
      <c r="C286" s="19"/>
      <c r="D286" s="19"/>
      <c r="E286" s="19"/>
      <c r="F286" s="19"/>
      <c r="G286" s="19"/>
      <c r="H286" s="19"/>
      <c r="I286" s="19"/>
      <c r="J286" s="19"/>
      <c r="K286" s="19"/>
      <c r="L286" s="19"/>
      <c r="M286" s="19"/>
      <c r="N286" s="19"/>
      <c r="O286" s="19"/>
      <c r="P286" s="19"/>
      <c r="Q286" s="19"/>
      <c r="R286" s="19"/>
      <c r="S286" s="19"/>
      <c r="T286" s="19"/>
      <c r="U286" s="19"/>
    </row>
    <row r="287" spans="2:21">
      <c r="B287" s="19"/>
      <c r="C287" s="19"/>
      <c r="D287" s="19"/>
      <c r="E287" s="19"/>
      <c r="F287" s="19"/>
      <c r="G287" s="19"/>
      <c r="H287" s="19"/>
      <c r="I287" s="19"/>
      <c r="J287" s="19"/>
      <c r="K287" s="19"/>
      <c r="L287" s="19"/>
      <c r="M287" s="19"/>
      <c r="N287" s="19"/>
      <c r="O287" s="19"/>
      <c r="P287" s="19"/>
      <c r="Q287" s="19"/>
      <c r="R287" s="19"/>
      <c r="S287" s="19"/>
      <c r="T287" s="19"/>
      <c r="U287" s="19"/>
    </row>
    <row r="288" spans="2:21">
      <c r="B288" s="19"/>
      <c r="C288" s="19"/>
      <c r="D288" s="19"/>
      <c r="E288" s="19"/>
      <c r="F288" s="19"/>
      <c r="G288" s="19"/>
      <c r="H288" s="19"/>
      <c r="I288" s="19"/>
      <c r="J288" s="19"/>
      <c r="K288" s="19"/>
      <c r="L288" s="19"/>
      <c r="M288" s="19"/>
      <c r="N288" s="19"/>
      <c r="O288" s="19"/>
      <c r="P288" s="19"/>
      <c r="Q288" s="19"/>
      <c r="R288" s="19"/>
      <c r="S288" s="19"/>
      <c r="T288" s="19"/>
      <c r="U288" s="19"/>
    </row>
    <row r="289" spans="2:21">
      <c r="B289" s="19"/>
      <c r="C289" s="19"/>
      <c r="D289" s="19"/>
      <c r="E289" s="19"/>
      <c r="F289" s="19"/>
      <c r="G289" s="19"/>
      <c r="H289" s="19"/>
      <c r="I289" s="19"/>
      <c r="J289" s="19"/>
      <c r="K289" s="19"/>
      <c r="L289" s="19"/>
      <c r="M289" s="19"/>
      <c r="N289" s="19"/>
      <c r="O289" s="19"/>
      <c r="P289" s="19"/>
      <c r="Q289" s="19"/>
      <c r="R289" s="19"/>
      <c r="S289" s="19"/>
      <c r="T289" s="19"/>
      <c r="U289" s="19"/>
    </row>
    <row r="290" spans="2:21">
      <c r="B290" s="19"/>
      <c r="C290" s="19"/>
      <c r="D290" s="19"/>
      <c r="E290" s="19"/>
      <c r="F290" s="19"/>
      <c r="G290" s="19"/>
      <c r="H290" s="19"/>
      <c r="I290" s="19"/>
      <c r="J290" s="19"/>
      <c r="K290" s="19"/>
      <c r="L290" s="19"/>
      <c r="M290" s="19"/>
      <c r="N290" s="19"/>
      <c r="O290" s="19"/>
      <c r="P290" s="19"/>
      <c r="Q290" s="19"/>
      <c r="R290" s="19"/>
      <c r="S290" s="19"/>
      <c r="T290" s="19"/>
      <c r="U290" s="19"/>
    </row>
    <row r="291" spans="2:21">
      <c r="B291" s="19"/>
      <c r="C291" s="19"/>
      <c r="D291" s="19"/>
      <c r="E291" s="19"/>
      <c r="F291" s="19"/>
      <c r="G291" s="19"/>
      <c r="H291" s="19"/>
      <c r="I291" s="19"/>
      <c r="J291" s="19"/>
      <c r="K291" s="19"/>
      <c r="L291" s="19"/>
      <c r="M291" s="19"/>
      <c r="N291" s="19"/>
      <c r="O291" s="19"/>
      <c r="P291" s="19"/>
      <c r="Q291" s="19"/>
      <c r="R291" s="19"/>
      <c r="S291" s="19"/>
      <c r="T291" s="19"/>
      <c r="U291" s="19"/>
    </row>
    <row r="292" spans="2:21">
      <c r="B292" s="19"/>
      <c r="C292" s="19"/>
      <c r="D292" s="19"/>
      <c r="E292" s="19"/>
      <c r="F292" s="19"/>
      <c r="G292" s="19"/>
      <c r="H292" s="19"/>
      <c r="I292" s="19"/>
      <c r="J292" s="19"/>
      <c r="K292" s="19"/>
      <c r="L292" s="19"/>
      <c r="M292" s="19"/>
      <c r="N292" s="19"/>
      <c r="O292" s="19"/>
      <c r="P292" s="19"/>
      <c r="Q292" s="19"/>
      <c r="R292" s="19"/>
      <c r="S292" s="19"/>
      <c r="T292" s="19"/>
      <c r="U292" s="19"/>
    </row>
    <row r="293" spans="2:21">
      <c r="B293" s="19"/>
      <c r="C293" s="19"/>
      <c r="D293" s="19"/>
      <c r="E293" s="19"/>
      <c r="F293" s="19"/>
      <c r="G293" s="19"/>
      <c r="H293" s="19"/>
      <c r="I293" s="19"/>
      <c r="J293" s="19"/>
      <c r="K293" s="19"/>
      <c r="L293" s="19"/>
      <c r="M293" s="19"/>
      <c r="N293" s="19"/>
      <c r="O293" s="19"/>
      <c r="P293" s="19"/>
      <c r="Q293" s="19"/>
      <c r="R293" s="19"/>
      <c r="S293" s="19"/>
      <c r="T293" s="19"/>
      <c r="U293" s="19"/>
    </row>
    <row r="294" spans="2:21">
      <c r="B294" s="19"/>
      <c r="C294" s="19"/>
      <c r="D294" s="19"/>
      <c r="E294" s="19"/>
      <c r="F294" s="19"/>
      <c r="G294" s="19"/>
      <c r="H294" s="19"/>
      <c r="I294" s="19"/>
      <c r="J294" s="19"/>
      <c r="K294" s="19"/>
      <c r="L294" s="19"/>
      <c r="M294" s="19"/>
      <c r="N294" s="19"/>
      <c r="O294" s="19"/>
      <c r="P294" s="19"/>
      <c r="Q294" s="19"/>
      <c r="R294" s="19"/>
      <c r="S294" s="19"/>
      <c r="T294" s="19"/>
      <c r="U294" s="19"/>
    </row>
    <row r="295" spans="2:21">
      <c r="B295" s="19"/>
      <c r="C295" s="19"/>
      <c r="D295" s="19"/>
      <c r="E295" s="19"/>
      <c r="F295" s="19"/>
      <c r="G295" s="19"/>
      <c r="H295" s="19"/>
      <c r="I295" s="19"/>
      <c r="J295" s="19"/>
      <c r="K295" s="19"/>
      <c r="L295" s="19"/>
      <c r="M295" s="19"/>
      <c r="N295" s="19"/>
      <c r="O295" s="19"/>
      <c r="P295" s="19"/>
      <c r="Q295" s="19"/>
      <c r="R295" s="19"/>
      <c r="S295" s="19"/>
      <c r="T295" s="19"/>
      <c r="U295" s="19"/>
    </row>
    <row r="296" spans="2:21">
      <c r="B296" s="19"/>
      <c r="C296" s="19"/>
      <c r="D296" s="19"/>
      <c r="E296" s="19"/>
      <c r="F296" s="19"/>
      <c r="G296" s="19"/>
      <c r="H296" s="19"/>
      <c r="I296" s="19"/>
      <c r="J296" s="19"/>
      <c r="K296" s="19"/>
      <c r="L296" s="19"/>
      <c r="M296" s="19"/>
      <c r="N296" s="19"/>
      <c r="O296" s="19"/>
      <c r="P296" s="19"/>
      <c r="Q296" s="19"/>
      <c r="R296" s="19"/>
      <c r="S296" s="19"/>
      <c r="T296" s="19"/>
      <c r="U296" s="19"/>
    </row>
    <row r="297" spans="2:21">
      <c r="B297" s="19"/>
      <c r="C297" s="19"/>
      <c r="D297" s="19"/>
      <c r="E297" s="19"/>
      <c r="F297" s="19"/>
      <c r="G297" s="19"/>
      <c r="H297" s="19"/>
      <c r="I297" s="19"/>
      <c r="J297" s="19"/>
      <c r="K297" s="19"/>
      <c r="L297" s="19"/>
      <c r="M297" s="19"/>
      <c r="N297" s="19"/>
      <c r="O297" s="19"/>
      <c r="P297" s="19"/>
      <c r="Q297" s="19"/>
      <c r="R297" s="19"/>
      <c r="S297" s="19"/>
      <c r="T297" s="19"/>
      <c r="U297" s="19"/>
    </row>
    <row r="298" spans="2:21">
      <c r="B298" s="19"/>
      <c r="C298" s="19"/>
      <c r="D298" s="19"/>
      <c r="E298" s="19"/>
      <c r="F298" s="19"/>
      <c r="G298" s="19"/>
      <c r="H298" s="19"/>
      <c r="I298" s="19"/>
      <c r="J298" s="19"/>
      <c r="K298" s="19"/>
      <c r="L298" s="19"/>
      <c r="M298" s="19"/>
      <c r="N298" s="19"/>
      <c r="O298" s="19"/>
      <c r="P298" s="19"/>
      <c r="Q298" s="19"/>
      <c r="R298" s="19"/>
      <c r="S298" s="19"/>
      <c r="T298" s="19"/>
      <c r="U298" s="19"/>
    </row>
    <row r="299" spans="2:21">
      <c r="B299" s="19"/>
      <c r="C299" s="19"/>
      <c r="D299" s="19"/>
      <c r="E299" s="19"/>
      <c r="F299" s="19"/>
      <c r="G299" s="19"/>
      <c r="H299" s="19"/>
      <c r="I299" s="19"/>
      <c r="J299" s="19"/>
      <c r="K299" s="19"/>
      <c r="L299" s="19"/>
      <c r="M299" s="19"/>
      <c r="N299" s="19"/>
      <c r="O299" s="19"/>
      <c r="P299" s="19"/>
      <c r="Q299" s="19"/>
      <c r="R299" s="19"/>
      <c r="S299" s="19"/>
      <c r="T299" s="19"/>
      <c r="U299" s="19"/>
    </row>
    <row r="300" spans="2:21">
      <c r="B300" s="19"/>
      <c r="C300" s="19"/>
      <c r="D300" s="19"/>
      <c r="E300" s="19"/>
      <c r="F300" s="19"/>
      <c r="G300" s="19"/>
      <c r="H300" s="19"/>
      <c r="I300" s="19"/>
      <c r="J300" s="19"/>
      <c r="K300" s="19"/>
      <c r="L300" s="19"/>
      <c r="M300" s="19"/>
      <c r="N300" s="19"/>
      <c r="O300" s="19"/>
      <c r="P300" s="19"/>
      <c r="Q300" s="19"/>
      <c r="R300" s="19"/>
      <c r="S300" s="19"/>
      <c r="T300" s="19"/>
      <c r="U300" s="19"/>
    </row>
    <row r="301" spans="2:21">
      <c r="B301" s="19"/>
      <c r="C301" s="19"/>
      <c r="D301" s="19"/>
      <c r="E301" s="19"/>
      <c r="F301" s="19"/>
      <c r="G301" s="19"/>
      <c r="H301" s="19"/>
      <c r="I301" s="19"/>
      <c r="J301" s="19"/>
      <c r="K301" s="19"/>
      <c r="L301" s="19"/>
      <c r="M301" s="19"/>
      <c r="N301" s="19"/>
      <c r="O301" s="19"/>
      <c r="P301" s="19"/>
      <c r="Q301" s="19"/>
      <c r="R301" s="19"/>
      <c r="S301" s="19"/>
      <c r="T301" s="19"/>
      <c r="U301" s="19"/>
    </row>
    <row r="302" spans="2:21">
      <c r="B302" s="19"/>
      <c r="C302" s="19"/>
      <c r="D302" s="19"/>
      <c r="E302" s="19"/>
      <c r="F302" s="19"/>
      <c r="G302" s="19"/>
      <c r="H302" s="19"/>
      <c r="I302" s="19"/>
      <c r="J302" s="19"/>
      <c r="K302" s="19"/>
      <c r="L302" s="19"/>
      <c r="M302" s="19"/>
      <c r="N302" s="19"/>
      <c r="O302" s="19"/>
      <c r="P302" s="19"/>
      <c r="Q302" s="19"/>
      <c r="R302" s="19"/>
      <c r="S302" s="19"/>
      <c r="T302" s="19"/>
      <c r="U302" s="19"/>
    </row>
    <row r="303" spans="2:21">
      <c r="B303" s="19"/>
      <c r="C303" s="19"/>
      <c r="D303" s="19"/>
      <c r="E303" s="19"/>
      <c r="F303" s="19"/>
      <c r="G303" s="19"/>
      <c r="H303" s="19"/>
      <c r="I303" s="19"/>
      <c r="J303" s="19"/>
      <c r="K303" s="19"/>
      <c r="L303" s="19"/>
      <c r="M303" s="19"/>
      <c r="N303" s="19"/>
      <c r="O303" s="19"/>
      <c r="P303" s="19"/>
      <c r="Q303" s="19"/>
      <c r="R303" s="19"/>
      <c r="S303" s="19"/>
      <c r="T303" s="19"/>
      <c r="U303" s="19"/>
    </row>
    <row r="304" spans="2:21">
      <c r="B304" s="19"/>
      <c r="C304" s="19"/>
      <c r="D304" s="19"/>
      <c r="E304" s="19"/>
      <c r="F304" s="19"/>
      <c r="G304" s="19"/>
      <c r="H304" s="19"/>
      <c r="I304" s="19"/>
      <c r="J304" s="19"/>
      <c r="K304" s="19"/>
      <c r="L304" s="19"/>
      <c r="M304" s="19"/>
      <c r="N304" s="19"/>
      <c r="O304" s="19"/>
      <c r="P304" s="19"/>
      <c r="Q304" s="19"/>
      <c r="R304" s="19"/>
      <c r="S304" s="19"/>
      <c r="T304" s="19"/>
      <c r="U304" s="19"/>
    </row>
    <row r="305" spans="2:21">
      <c r="B305" s="19"/>
      <c r="C305" s="19"/>
      <c r="D305" s="19"/>
      <c r="E305" s="19"/>
      <c r="F305" s="19"/>
      <c r="G305" s="19"/>
      <c r="H305" s="19"/>
      <c r="I305" s="19"/>
      <c r="J305" s="19"/>
      <c r="K305" s="19"/>
      <c r="L305" s="19"/>
      <c r="M305" s="19"/>
      <c r="N305" s="19"/>
      <c r="O305" s="19"/>
      <c r="P305" s="19"/>
      <c r="Q305" s="19"/>
      <c r="R305" s="19"/>
      <c r="S305" s="19"/>
      <c r="T305" s="19"/>
      <c r="U305" s="19"/>
    </row>
    <row r="306" spans="2:21">
      <c r="B306" s="19"/>
      <c r="C306" s="19"/>
      <c r="D306" s="19"/>
      <c r="E306" s="19"/>
      <c r="F306" s="19"/>
      <c r="G306" s="19"/>
      <c r="H306" s="19"/>
      <c r="I306" s="19"/>
      <c r="J306" s="19"/>
      <c r="K306" s="19"/>
      <c r="L306" s="19"/>
      <c r="M306" s="19"/>
      <c r="N306" s="19"/>
      <c r="O306" s="19"/>
      <c r="P306" s="19"/>
      <c r="Q306" s="19"/>
      <c r="R306" s="19"/>
      <c r="S306" s="19"/>
      <c r="T306" s="19"/>
      <c r="U306" s="19"/>
    </row>
    <row r="307" spans="2:21">
      <c r="B307" s="19"/>
      <c r="C307" s="19"/>
      <c r="D307" s="19"/>
      <c r="E307" s="19"/>
      <c r="F307" s="19"/>
      <c r="G307" s="19"/>
      <c r="H307" s="19"/>
      <c r="I307" s="19"/>
      <c r="J307" s="19"/>
      <c r="K307" s="19"/>
      <c r="L307" s="19"/>
      <c r="M307" s="19"/>
      <c r="N307" s="19"/>
      <c r="O307" s="19"/>
      <c r="P307" s="19"/>
      <c r="Q307" s="19"/>
      <c r="R307" s="19"/>
      <c r="S307" s="19"/>
      <c r="T307" s="19"/>
      <c r="U307" s="19"/>
    </row>
    <row r="308" spans="2:21">
      <c r="B308" s="19"/>
      <c r="C308" s="19"/>
      <c r="D308" s="19"/>
      <c r="E308" s="19"/>
      <c r="F308" s="19"/>
      <c r="G308" s="19"/>
      <c r="H308" s="19"/>
      <c r="I308" s="19"/>
      <c r="J308" s="19"/>
      <c r="K308" s="19"/>
      <c r="L308" s="19"/>
      <c r="M308" s="19"/>
      <c r="N308" s="19"/>
      <c r="O308" s="19"/>
      <c r="P308" s="19"/>
      <c r="Q308" s="19"/>
      <c r="R308" s="19"/>
      <c r="S308" s="19"/>
      <c r="T308" s="19"/>
      <c r="U308" s="19"/>
    </row>
    <row r="309" spans="2:21">
      <c r="B309" s="19"/>
      <c r="C309" s="19"/>
      <c r="D309" s="19"/>
      <c r="E309" s="19"/>
      <c r="F309" s="19"/>
      <c r="G309" s="19"/>
      <c r="H309" s="19"/>
      <c r="I309" s="19"/>
      <c r="J309" s="19"/>
      <c r="K309" s="19"/>
      <c r="L309" s="19"/>
      <c r="M309" s="19"/>
      <c r="N309" s="19"/>
      <c r="O309" s="19"/>
      <c r="P309" s="19"/>
      <c r="Q309" s="19"/>
      <c r="R309" s="19"/>
      <c r="S309" s="19"/>
      <c r="T309" s="19"/>
      <c r="U309" s="19"/>
    </row>
    <row r="310" spans="2:21">
      <c r="B310" s="19"/>
      <c r="C310" s="19"/>
      <c r="D310" s="19"/>
      <c r="E310" s="19"/>
      <c r="F310" s="19"/>
      <c r="G310" s="19"/>
      <c r="H310" s="19"/>
      <c r="I310" s="19"/>
      <c r="J310" s="19"/>
      <c r="K310" s="19"/>
      <c r="L310" s="19"/>
      <c r="M310" s="19"/>
      <c r="N310" s="19"/>
      <c r="O310" s="19"/>
      <c r="P310" s="19"/>
      <c r="Q310" s="19"/>
      <c r="R310" s="19"/>
      <c r="S310" s="19"/>
      <c r="T310" s="19"/>
      <c r="U310" s="19"/>
    </row>
    <row r="311" spans="2:21">
      <c r="B311" s="19"/>
      <c r="C311" s="19"/>
      <c r="D311" s="19"/>
      <c r="E311" s="19"/>
      <c r="F311" s="19"/>
      <c r="G311" s="19"/>
      <c r="H311" s="19"/>
      <c r="I311" s="19"/>
      <c r="J311" s="19"/>
      <c r="K311" s="19"/>
      <c r="L311" s="19"/>
      <c r="M311" s="19"/>
      <c r="N311" s="19"/>
      <c r="O311" s="19"/>
      <c r="P311" s="19"/>
      <c r="Q311" s="19"/>
      <c r="R311" s="19"/>
      <c r="S311" s="19"/>
      <c r="T311" s="19"/>
      <c r="U311" s="19"/>
    </row>
    <row r="312" spans="2:21">
      <c r="B312" s="19"/>
      <c r="C312" s="19"/>
      <c r="D312" s="19"/>
      <c r="E312" s="19"/>
      <c r="F312" s="19"/>
      <c r="G312" s="19"/>
      <c r="H312" s="19"/>
      <c r="I312" s="19"/>
      <c r="J312" s="19"/>
      <c r="K312" s="19"/>
      <c r="L312" s="19"/>
      <c r="M312" s="19"/>
      <c r="N312" s="19"/>
      <c r="O312" s="19"/>
      <c r="P312" s="19"/>
      <c r="Q312" s="19"/>
      <c r="R312" s="19"/>
      <c r="S312" s="19"/>
      <c r="T312" s="19"/>
      <c r="U312" s="19"/>
    </row>
    <row r="313" spans="2:21">
      <c r="B313" s="19"/>
      <c r="C313" s="19"/>
      <c r="D313" s="19"/>
      <c r="E313" s="19"/>
      <c r="F313" s="19"/>
      <c r="G313" s="19"/>
      <c r="H313" s="19"/>
      <c r="I313" s="19"/>
      <c r="J313" s="19"/>
      <c r="K313" s="19"/>
      <c r="L313" s="19"/>
      <c r="M313" s="19"/>
      <c r="N313" s="19"/>
      <c r="O313" s="19"/>
      <c r="P313" s="19"/>
      <c r="Q313" s="19"/>
      <c r="R313" s="19"/>
      <c r="S313" s="19"/>
      <c r="T313" s="19"/>
      <c r="U313" s="19"/>
    </row>
    <row r="314" spans="2:21">
      <c r="B314" s="19"/>
      <c r="C314" s="19"/>
      <c r="D314" s="19"/>
      <c r="E314" s="19"/>
      <c r="F314" s="19"/>
      <c r="G314" s="19"/>
      <c r="H314" s="19"/>
      <c r="I314" s="19"/>
      <c r="J314" s="19"/>
      <c r="K314" s="19"/>
      <c r="L314" s="19"/>
      <c r="M314" s="19"/>
      <c r="N314" s="19"/>
      <c r="O314" s="19"/>
      <c r="P314" s="19"/>
      <c r="Q314" s="19"/>
      <c r="R314" s="19"/>
      <c r="S314" s="19"/>
      <c r="T314" s="19"/>
      <c r="U314" s="19"/>
    </row>
    <row r="315" spans="2:21">
      <c r="B315" s="19"/>
      <c r="C315" s="19"/>
      <c r="D315" s="19"/>
      <c r="E315" s="19"/>
      <c r="F315" s="19"/>
      <c r="G315" s="19"/>
      <c r="H315" s="19"/>
      <c r="I315" s="19"/>
      <c r="J315" s="19"/>
      <c r="K315" s="19"/>
      <c r="L315" s="19"/>
      <c r="M315" s="19"/>
      <c r="N315" s="19"/>
      <c r="O315" s="19"/>
      <c r="P315" s="19"/>
      <c r="Q315" s="19"/>
      <c r="R315" s="19"/>
      <c r="S315" s="19"/>
      <c r="T315" s="19"/>
      <c r="U315" s="19"/>
    </row>
    <row r="316" spans="2:21">
      <c r="B316" s="19"/>
      <c r="C316" s="19"/>
      <c r="D316" s="19"/>
      <c r="E316" s="19"/>
      <c r="F316" s="19"/>
      <c r="G316" s="19"/>
      <c r="H316" s="19"/>
      <c r="I316" s="19"/>
      <c r="J316" s="19"/>
      <c r="K316" s="19"/>
      <c r="L316" s="19"/>
      <c r="M316" s="19"/>
      <c r="N316" s="19"/>
      <c r="O316" s="19"/>
      <c r="P316" s="19"/>
      <c r="Q316" s="19"/>
      <c r="R316" s="19"/>
      <c r="S316" s="19"/>
      <c r="T316" s="19"/>
      <c r="U316" s="19"/>
    </row>
    <row r="317" spans="2:21">
      <c r="B317" s="19"/>
      <c r="C317" s="19"/>
      <c r="D317" s="19"/>
      <c r="E317" s="19"/>
      <c r="F317" s="19"/>
      <c r="G317" s="19"/>
      <c r="H317" s="19"/>
      <c r="I317" s="19"/>
      <c r="J317" s="19"/>
      <c r="K317" s="19"/>
      <c r="L317" s="19"/>
      <c r="M317" s="19"/>
      <c r="N317" s="19"/>
      <c r="O317" s="19"/>
      <c r="P317" s="19"/>
      <c r="Q317" s="19"/>
      <c r="R317" s="19"/>
      <c r="S317" s="19"/>
      <c r="T317" s="19"/>
      <c r="U317" s="19"/>
    </row>
    <row r="318" spans="2:21">
      <c r="B318" s="19"/>
      <c r="C318" s="19"/>
      <c r="D318" s="19"/>
      <c r="E318" s="19"/>
      <c r="F318" s="19"/>
      <c r="G318" s="19"/>
      <c r="H318" s="19"/>
      <c r="I318" s="19"/>
      <c r="J318" s="19"/>
      <c r="K318" s="19"/>
      <c r="L318" s="19"/>
      <c r="M318" s="19"/>
      <c r="N318" s="19"/>
      <c r="O318" s="19"/>
      <c r="P318" s="19"/>
      <c r="Q318" s="19"/>
      <c r="R318" s="19"/>
      <c r="S318" s="19"/>
      <c r="T318" s="19"/>
      <c r="U318" s="19"/>
    </row>
    <row r="319" spans="2:21">
      <c r="B319" s="19"/>
      <c r="C319" s="19"/>
      <c r="D319" s="19"/>
      <c r="E319" s="19"/>
      <c r="F319" s="19"/>
      <c r="G319" s="19"/>
      <c r="H319" s="19"/>
      <c r="I319" s="19"/>
      <c r="J319" s="19"/>
      <c r="K319" s="19"/>
      <c r="L319" s="19"/>
      <c r="M319" s="19"/>
      <c r="N319" s="19"/>
      <c r="O319" s="19"/>
      <c r="P319" s="19"/>
      <c r="Q319" s="19"/>
      <c r="R319" s="19"/>
      <c r="S319" s="19"/>
      <c r="T319" s="19"/>
      <c r="U319" s="19"/>
    </row>
    <row r="320" spans="2:21">
      <c r="B320" s="19"/>
      <c r="C320" s="19"/>
      <c r="D320" s="19"/>
      <c r="E320" s="19"/>
      <c r="F320" s="19"/>
      <c r="G320" s="19"/>
      <c r="H320" s="19"/>
      <c r="I320" s="19"/>
      <c r="J320" s="19"/>
      <c r="K320" s="19"/>
      <c r="L320" s="19"/>
      <c r="M320" s="19"/>
      <c r="N320" s="19"/>
      <c r="O320" s="19"/>
      <c r="P320" s="19"/>
      <c r="Q320" s="19"/>
      <c r="R320" s="19"/>
      <c r="S320" s="19"/>
      <c r="T320" s="19"/>
      <c r="U320" s="19"/>
    </row>
    <row r="321" spans="2:21">
      <c r="B321" s="19"/>
      <c r="C321" s="19"/>
      <c r="D321" s="19"/>
      <c r="E321" s="19"/>
      <c r="F321" s="19"/>
      <c r="G321" s="19"/>
      <c r="H321" s="19"/>
      <c r="I321" s="19"/>
      <c r="J321" s="19"/>
      <c r="K321" s="19"/>
      <c r="L321" s="19"/>
      <c r="M321" s="19"/>
      <c r="N321" s="19"/>
      <c r="O321" s="19"/>
      <c r="P321" s="19"/>
      <c r="Q321" s="19"/>
      <c r="R321" s="19"/>
      <c r="S321" s="19"/>
      <c r="T321" s="19"/>
      <c r="U321" s="19"/>
    </row>
    <row r="322" spans="2:21">
      <c r="B322" s="19"/>
      <c r="C322" s="19"/>
      <c r="D322" s="19"/>
      <c r="E322" s="19"/>
      <c r="F322" s="19"/>
      <c r="G322" s="19"/>
      <c r="H322" s="19"/>
      <c r="I322" s="19"/>
      <c r="J322" s="19"/>
      <c r="K322" s="19"/>
      <c r="L322" s="19"/>
      <c r="M322" s="19"/>
      <c r="N322" s="19"/>
      <c r="O322" s="19"/>
      <c r="P322" s="19"/>
      <c r="Q322" s="19"/>
      <c r="R322" s="19"/>
      <c r="S322" s="19"/>
      <c r="T322" s="19"/>
      <c r="U322" s="19"/>
    </row>
    <row r="323" spans="2:21">
      <c r="B323" s="19"/>
      <c r="C323" s="19"/>
      <c r="D323" s="19"/>
      <c r="E323" s="19"/>
      <c r="F323" s="19"/>
      <c r="G323" s="19"/>
      <c r="H323" s="19"/>
      <c r="I323" s="19"/>
      <c r="J323" s="19"/>
      <c r="K323" s="19"/>
      <c r="L323" s="19"/>
      <c r="M323" s="19"/>
      <c r="N323" s="19"/>
      <c r="O323" s="19"/>
      <c r="P323" s="19"/>
      <c r="Q323" s="19"/>
      <c r="R323" s="19"/>
      <c r="S323" s="19"/>
      <c r="T323" s="19"/>
      <c r="U323" s="19"/>
    </row>
    <row r="324" spans="2:21">
      <c r="B324" s="19"/>
      <c r="C324" s="19"/>
      <c r="D324" s="19"/>
      <c r="E324" s="19"/>
      <c r="F324" s="19"/>
      <c r="G324" s="19"/>
      <c r="H324" s="19"/>
      <c r="I324" s="19"/>
      <c r="J324" s="19"/>
      <c r="K324" s="19"/>
      <c r="L324" s="19"/>
      <c r="M324" s="19"/>
      <c r="N324" s="19"/>
      <c r="O324" s="19"/>
      <c r="P324" s="19"/>
      <c r="Q324" s="19"/>
      <c r="R324" s="19"/>
      <c r="S324" s="19"/>
      <c r="T324" s="19"/>
      <c r="U324" s="19"/>
    </row>
    <row r="325" spans="2:21">
      <c r="B325" s="19"/>
      <c r="C325" s="19"/>
      <c r="D325" s="19"/>
      <c r="E325" s="19"/>
      <c r="F325" s="19"/>
      <c r="G325" s="19"/>
      <c r="H325" s="19"/>
      <c r="I325" s="19"/>
      <c r="J325" s="19"/>
      <c r="K325" s="19"/>
      <c r="L325" s="19"/>
      <c r="M325" s="19"/>
      <c r="N325" s="19"/>
      <c r="O325" s="19"/>
      <c r="P325" s="19"/>
      <c r="Q325" s="19"/>
      <c r="R325" s="19"/>
      <c r="S325" s="19"/>
      <c r="T325" s="19"/>
      <c r="U325" s="19"/>
    </row>
    <row r="326" spans="2:21">
      <c r="B326" s="19"/>
      <c r="C326" s="19"/>
      <c r="D326" s="19"/>
      <c r="E326" s="19"/>
      <c r="F326" s="19"/>
      <c r="G326" s="19"/>
      <c r="H326" s="19"/>
      <c r="I326" s="19"/>
      <c r="J326" s="19"/>
      <c r="K326" s="19"/>
      <c r="L326" s="19"/>
      <c r="M326" s="19"/>
      <c r="N326" s="19"/>
      <c r="O326" s="19"/>
      <c r="P326" s="19"/>
      <c r="Q326" s="19"/>
      <c r="R326" s="19"/>
      <c r="S326" s="19"/>
      <c r="T326" s="19"/>
      <c r="U326" s="19"/>
    </row>
    <row r="327" spans="2:21">
      <c r="B327" s="19"/>
      <c r="C327" s="19"/>
      <c r="D327" s="19"/>
      <c r="E327" s="19"/>
      <c r="F327" s="19"/>
      <c r="G327" s="19"/>
      <c r="H327" s="19"/>
      <c r="I327" s="19"/>
      <c r="J327" s="19"/>
      <c r="K327" s="19"/>
      <c r="L327" s="19"/>
      <c r="M327" s="19"/>
      <c r="N327" s="19"/>
      <c r="O327" s="19"/>
      <c r="P327" s="19"/>
      <c r="Q327" s="19"/>
      <c r="R327" s="19"/>
      <c r="S327" s="19"/>
      <c r="T327" s="19"/>
      <c r="U327" s="19"/>
    </row>
    <row r="328" spans="2:21">
      <c r="B328" s="19"/>
      <c r="C328" s="19"/>
      <c r="D328" s="19"/>
      <c r="E328" s="19"/>
      <c r="F328" s="19"/>
      <c r="G328" s="19"/>
      <c r="H328" s="19"/>
      <c r="I328" s="19"/>
      <c r="J328" s="19"/>
      <c r="K328" s="19"/>
      <c r="L328" s="19"/>
      <c r="M328" s="19"/>
      <c r="N328" s="19"/>
      <c r="O328" s="19"/>
      <c r="P328" s="19"/>
      <c r="Q328" s="19"/>
      <c r="R328" s="19"/>
      <c r="S328" s="19"/>
      <c r="T328" s="19"/>
      <c r="U328" s="19"/>
    </row>
    <row r="329" spans="2:21">
      <c r="B329" s="19"/>
      <c r="C329" s="19"/>
      <c r="D329" s="19"/>
      <c r="E329" s="19"/>
      <c r="F329" s="19"/>
      <c r="G329" s="19"/>
      <c r="H329" s="19"/>
      <c r="I329" s="19"/>
      <c r="J329" s="19"/>
      <c r="K329" s="19"/>
      <c r="L329" s="19"/>
      <c r="M329" s="19"/>
      <c r="N329" s="19"/>
      <c r="O329" s="19"/>
      <c r="P329" s="19"/>
      <c r="Q329" s="19"/>
      <c r="R329" s="19"/>
      <c r="S329" s="19"/>
      <c r="T329" s="19"/>
      <c r="U329" s="19"/>
    </row>
    <row r="330" spans="2:21">
      <c r="B330" s="19"/>
      <c r="C330" s="19"/>
      <c r="D330" s="19"/>
      <c r="E330" s="19"/>
      <c r="F330" s="19"/>
      <c r="G330" s="19"/>
      <c r="H330" s="19"/>
      <c r="I330" s="19"/>
      <c r="J330" s="19"/>
      <c r="K330" s="19"/>
      <c r="L330" s="19"/>
      <c r="M330" s="19"/>
      <c r="N330" s="19"/>
      <c r="O330" s="19"/>
      <c r="P330" s="19"/>
      <c r="Q330" s="19"/>
      <c r="R330" s="19"/>
      <c r="S330" s="19"/>
      <c r="T330" s="19"/>
      <c r="U330" s="19"/>
    </row>
    <row r="331" spans="2:21">
      <c r="B331" s="19"/>
      <c r="C331" s="19"/>
      <c r="D331" s="19"/>
      <c r="E331" s="19"/>
      <c r="F331" s="19"/>
      <c r="G331" s="19"/>
      <c r="H331" s="19"/>
      <c r="I331" s="19"/>
      <c r="J331" s="19"/>
      <c r="K331" s="19"/>
      <c r="L331" s="19"/>
      <c r="M331" s="19"/>
      <c r="N331" s="19"/>
      <c r="O331" s="19"/>
      <c r="P331" s="19"/>
      <c r="Q331" s="19"/>
      <c r="R331" s="19"/>
      <c r="S331" s="19"/>
      <c r="T331" s="19"/>
      <c r="U331" s="19"/>
    </row>
    <row r="332" spans="2:21">
      <c r="B332" s="19"/>
      <c r="C332" s="19"/>
      <c r="D332" s="19"/>
      <c r="E332" s="19"/>
      <c r="F332" s="19"/>
      <c r="G332" s="19"/>
      <c r="H332" s="19"/>
      <c r="I332" s="19"/>
      <c r="J332" s="19"/>
      <c r="K332" s="19"/>
      <c r="L332" s="19"/>
      <c r="M332" s="19"/>
      <c r="N332" s="19"/>
      <c r="O332" s="19"/>
      <c r="P332" s="19"/>
      <c r="Q332" s="19"/>
      <c r="R332" s="19"/>
      <c r="S332" s="19"/>
      <c r="T332" s="19"/>
      <c r="U332" s="19"/>
    </row>
    <row r="333" spans="2:21">
      <c r="B333" s="19"/>
      <c r="C333" s="19"/>
      <c r="D333" s="19"/>
      <c r="E333" s="19"/>
      <c r="F333" s="19"/>
      <c r="G333" s="19"/>
      <c r="H333" s="19"/>
      <c r="I333" s="19"/>
      <c r="J333" s="19"/>
      <c r="K333" s="19"/>
      <c r="L333" s="19"/>
      <c r="M333" s="19"/>
      <c r="N333" s="19"/>
      <c r="O333" s="19"/>
      <c r="P333" s="19"/>
      <c r="Q333" s="19"/>
      <c r="R333" s="19"/>
      <c r="S333" s="19"/>
      <c r="T333" s="19"/>
      <c r="U333" s="19"/>
    </row>
    <row r="334" spans="2:21">
      <c r="B334" s="19"/>
      <c r="C334" s="19"/>
      <c r="D334" s="19"/>
      <c r="E334" s="19"/>
      <c r="F334" s="19"/>
      <c r="G334" s="19"/>
      <c r="H334" s="19"/>
      <c r="I334" s="19"/>
      <c r="J334" s="19"/>
      <c r="K334" s="19"/>
      <c r="L334" s="19"/>
      <c r="M334" s="19"/>
      <c r="N334" s="19"/>
      <c r="O334" s="19"/>
      <c r="P334" s="19"/>
      <c r="Q334" s="19"/>
      <c r="R334" s="19"/>
      <c r="S334" s="19"/>
      <c r="T334" s="19"/>
      <c r="U334" s="19"/>
    </row>
    <row r="335" spans="2:21">
      <c r="B335" s="19"/>
      <c r="C335" s="19"/>
      <c r="D335" s="19"/>
      <c r="E335" s="19"/>
      <c r="F335" s="19"/>
      <c r="G335" s="19"/>
      <c r="H335" s="19"/>
      <c r="I335" s="19"/>
      <c r="J335" s="19"/>
      <c r="K335" s="19"/>
      <c r="L335" s="19"/>
      <c r="M335" s="19"/>
      <c r="N335" s="19"/>
      <c r="O335" s="19"/>
      <c r="P335" s="19"/>
      <c r="Q335" s="19"/>
      <c r="R335" s="19"/>
      <c r="S335" s="19"/>
      <c r="T335" s="19"/>
      <c r="U335" s="19"/>
    </row>
    <row r="336" spans="2:21">
      <c r="B336" s="19"/>
      <c r="C336" s="19"/>
      <c r="D336" s="19"/>
      <c r="E336" s="19"/>
      <c r="F336" s="19"/>
      <c r="G336" s="19"/>
      <c r="H336" s="19"/>
      <c r="I336" s="19"/>
      <c r="J336" s="19"/>
      <c r="K336" s="19"/>
      <c r="L336" s="19"/>
      <c r="M336" s="19"/>
      <c r="N336" s="19"/>
      <c r="O336" s="19"/>
      <c r="P336" s="19"/>
      <c r="Q336" s="19"/>
      <c r="R336" s="19"/>
      <c r="S336" s="19"/>
      <c r="T336" s="19"/>
      <c r="U336" s="19"/>
    </row>
    <row r="337" spans="2:21">
      <c r="B337" s="19"/>
      <c r="C337" s="19"/>
      <c r="D337" s="19"/>
      <c r="E337" s="19"/>
      <c r="F337" s="19"/>
      <c r="G337" s="19"/>
      <c r="H337" s="19"/>
      <c r="I337" s="19"/>
      <c r="J337" s="19"/>
      <c r="K337" s="19"/>
      <c r="L337" s="19"/>
      <c r="M337" s="19"/>
      <c r="N337" s="19"/>
      <c r="O337" s="19"/>
      <c r="P337" s="19"/>
      <c r="Q337" s="19"/>
      <c r="R337" s="19"/>
      <c r="S337" s="19"/>
      <c r="T337" s="19"/>
      <c r="U337" s="19"/>
    </row>
    <row r="338" spans="2:21">
      <c r="B338" s="19"/>
      <c r="C338" s="19"/>
      <c r="D338" s="19"/>
      <c r="E338" s="19"/>
      <c r="F338" s="19"/>
      <c r="G338" s="19"/>
      <c r="H338" s="19"/>
      <c r="I338" s="19"/>
      <c r="J338" s="19"/>
      <c r="K338" s="19"/>
      <c r="L338" s="19"/>
      <c r="M338" s="19"/>
      <c r="N338" s="19"/>
      <c r="O338" s="19"/>
      <c r="P338" s="19"/>
      <c r="Q338" s="19"/>
      <c r="R338" s="19"/>
      <c r="S338" s="19"/>
      <c r="T338" s="19"/>
      <c r="U338" s="19"/>
    </row>
    <row r="339" spans="2:21">
      <c r="B339" s="19"/>
      <c r="C339" s="19"/>
      <c r="D339" s="19"/>
      <c r="E339" s="19"/>
      <c r="F339" s="19"/>
      <c r="G339" s="19"/>
      <c r="H339" s="19"/>
      <c r="I339" s="19"/>
      <c r="J339" s="19"/>
      <c r="K339" s="19"/>
      <c r="L339" s="19"/>
      <c r="M339" s="19"/>
      <c r="N339" s="19"/>
      <c r="O339" s="19"/>
      <c r="P339" s="19"/>
      <c r="Q339" s="19"/>
      <c r="R339" s="19"/>
      <c r="S339" s="19"/>
      <c r="T339" s="19"/>
      <c r="U339" s="19"/>
    </row>
    <row r="340" spans="2:21">
      <c r="B340" s="19"/>
      <c r="C340" s="19"/>
      <c r="D340" s="19"/>
      <c r="E340" s="19"/>
      <c r="F340" s="19"/>
      <c r="G340" s="19"/>
      <c r="H340" s="19"/>
      <c r="I340" s="19"/>
      <c r="J340" s="19"/>
      <c r="K340" s="19"/>
      <c r="L340" s="19"/>
      <c r="M340" s="19"/>
      <c r="N340" s="19"/>
      <c r="O340" s="19"/>
      <c r="P340" s="19"/>
      <c r="Q340" s="19"/>
      <c r="R340" s="19"/>
      <c r="S340" s="19"/>
      <c r="T340" s="19"/>
      <c r="U340" s="19"/>
    </row>
    <row r="341" spans="2:21">
      <c r="B341" s="19"/>
      <c r="C341" s="19"/>
      <c r="D341" s="19"/>
      <c r="E341" s="19"/>
      <c r="F341" s="19"/>
      <c r="G341" s="19"/>
      <c r="H341" s="19"/>
      <c r="I341" s="19"/>
      <c r="J341" s="19"/>
      <c r="K341" s="19"/>
      <c r="L341" s="19"/>
      <c r="M341" s="19"/>
      <c r="N341" s="19"/>
      <c r="O341" s="19"/>
      <c r="P341" s="19"/>
      <c r="Q341" s="19"/>
      <c r="R341" s="19"/>
      <c r="S341" s="19"/>
      <c r="T341" s="19"/>
      <c r="U341" s="19"/>
    </row>
    <row r="342" spans="2:21">
      <c r="B342" s="19"/>
      <c r="C342" s="19"/>
      <c r="D342" s="19"/>
      <c r="E342" s="19"/>
      <c r="F342" s="19"/>
      <c r="G342" s="19"/>
      <c r="H342" s="19"/>
      <c r="I342" s="19"/>
      <c r="J342" s="19"/>
      <c r="K342" s="19"/>
      <c r="L342" s="19"/>
      <c r="M342" s="19"/>
      <c r="N342" s="19"/>
      <c r="O342" s="19"/>
      <c r="P342" s="19"/>
      <c r="Q342" s="19"/>
      <c r="R342" s="19"/>
      <c r="S342" s="19"/>
      <c r="T342" s="19"/>
      <c r="U342" s="19"/>
    </row>
    <row r="343" spans="2:21">
      <c r="B343" s="19"/>
      <c r="C343" s="19"/>
      <c r="D343" s="19"/>
      <c r="E343" s="19"/>
      <c r="F343" s="19"/>
      <c r="G343" s="19"/>
      <c r="H343" s="19"/>
      <c r="I343" s="19"/>
      <c r="J343" s="19"/>
      <c r="K343" s="19"/>
      <c r="L343" s="19"/>
      <c r="M343" s="19"/>
      <c r="N343" s="19"/>
      <c r="O343" s="19"/>
      <c r="P343" s="19"/>
      <c r="Q343" s="19"/>
      <c r="R343" s="19"/>
      <c r="S343" s="19"/>
      <c r="T343" s="19"/>
      <c r="U343" s="19"/>
    </row>
    <row r="344" spans="2:21">
      <c r="B344" s="19"/>
      <c r="C344" s="19"/>
      <c r="D344" s="19"/>
      <c r="E344" s="19"/>
      <c r="F344" s="19"/>
      <c r="G344" s="19"/>
      <c r="H344" s="19"/>
      <c r="I344" s="19"/>
      <c r="J344" s="19"/>
      <c r="K344" s="19"/>
      <c r="L344" s="19"/>
      <c r="M344" s="19"/>
      <c r="N344" s="19"/>
      <c r="O344" s="19"/>
      <c r="P344" s="19"/>
      <c r="Q344" s="19"/>
      <c r="R344" s="19"/>
      <c r="S344" s="19"/>
      <c r="T344" s="19"/>
      <c r="U344" s="19"/>
    </row>
    <row r="345" spans="2:21">
      <c r="B345" s="19"/>
      <c r="C345" s="19"/>
      <c r="D345" s="19"/>
      <c r="E345" s="19"/>
      <c r="F345" s="19"/>
      <c r="G345" s="19"/>
      <c r="H345" s="19"/>
      <c r="I345" s="19"/>
      <c r="J345" s="19"/>
      <c r="K345" s="19"/>
      <c r="L345" s="19"/>
      <c r="M345" s="19"/>
      <c r="N345" s="19"/>
      <c r="O345" s="19"/>
      <c r="P345" s="19"/>
      <c r="Q345" s="19"/>
      <c r="R345" s="19"/>
      <c r="S345" s="19"/>
      <c r="T345" s="19"/>
      <c r="U345" s="19"/>
    </row>
    <row r="346" spans="2:21">
      <c r="B346" s="19"/>
      <c r="C346" s="19"/>
      <c r="D346" s="19"/>
      <c r="E346" s="19"/>
      <c r="F346" s="19"/>
      <c r="G346" s="19"/>
      <c r="H346" s="19"/>
      <c r="I346" s="19"/>
      <c r="J346" s="19"/>
      <c r="K346" s="19"/>
      <c r="L346" s="19"/>
      <c r="M346" s="19"/>
      <c r="N346" s="19"/>
      <c r="O346" s="19"/>
      <c r="P346" s="19"/>
      <c r="Q346" s="19"/>
      <c r="R346" s="19"/>
      <c r="S346" s="19"/>
      <c r="T346" s="19"/>
      <c r="U346" s="19"/>
    </row>
    <row r="347" spans="2:21">
      <c r="B347" s="19"/>
      <c r="C347" s="19"/>
      <c r="D347" s="19"/>
      <c r="E347" s="19"/>
      <c r="F347" s="19"/>
      <c r="G347" s="19"/>
      <c r="H347" s="19"/>
      <c r="I347" s="19"/>
      <c r="J347" s="19"/>
      <c r="K347" s="19"/>
      <c r="L347" s="19"/>
      <c r="M347" s="19"/>
      <c r="N347" s="19"/>
      <c r="O347" s="19"/>
      <c r="P347" s="19"/>
      <c r="Q347" s="19"/>
      <c r="R347" s="19"/>
      <c r="S347" s="19"/>
      <c r="T347" s="19"/>
      <c r="U347" s="19"/>
    </row>
    <row r="348" spans="2:21">
      <c r="B348" s="19"/>
      <c r="C348" s="19"/>
      <c r="D348" s="19"/>
      <c r="E348" s="19"/>
      <c r="F348" s="19"/>
      <c r="G348" s="19"/>
      <c r="H348" s="19"/>
      <c r="I348" s="19"/>
      <c r="J348" s="19"/>
      <c r="K348" s="19"/>
      <c r="L348" s="19"/>
      <c r="M348" s="19"/>
      <c r="N348" s="19"/>
      <c r="O348" s="19"/>
      <c r="P348" s="19"/>
      <c r="Q348" s="19"/>
      <c r="R348" s="19"/>
      <c r="S348" s="19"/>
      <c r="T348" s="19"/>
      <c r="U348" s="19"/>
    </row>
    <row r="349" spans="2:21">
      <c r="B349" s="19"/>
      <c r="C349" s="19"/>
      <c r="D349" s="19"/>
      <c r="E349" s="19"/>
      <c r="F349" s="19"/>
      <c r="G349" s="19"/>
      <c r="H349" s="19"/>
      <c r="I349" s="19"/>
      <c r="J349" s="19"/>
      <c r="K349" s="19"/>
      <c r="L349" s="19"/>
      <c r="M349" s="19"/>
      <c r="N349" s="19"/>
      <c r="O349" s="19"/>
      <c r="P349" s="19"/>
      <c r="Q349" s="19"/>
      <c r="R349" s="19"/>
      <c r="S349" s="19"/>
      <c r="T349" s="19"/>
      <c r="U349" s="19"/>
    </row>
    <row r="350" spans="2:21">
      <c r="B350" s="19"/>
      <c r="C350" s="19"/>
      <c r="D350" s="19"/>
      <c r="E350" s="19"/>
      <c r="F350" s="19"/>
      <c r="G350" s="19"/>
      <c r="H350" s="19"/>
      <c r="I350" s="19"/>
      <c r="J350" s="19"/>
      <c r="K350" s="19"/>
      <c r="L350" s="19"/>
      <c r="M350" s="19"/>
      <c r="N350" s="19"/>
      <c r="O350" s="19"/>
      <c r="P350" s="19"/>
      <c r="Q350" s="19"/>
      <c r="R350" s="19"/>
      <c r="S350" s="19"/>
      <c r="T350" s="19"/>
      <c r="U350" s="19"/>
    </row>
    <row r="351" spans="2:21">
      <c r="B351" s="19"/>
      <c r="C351" s="19"/>
      <c r="D351" s="19"/>
      <c r="E351" s="19"/>
      <c r="F351" s="19"/>
      <c r="G351" s="19"/>
      <c r="H351" s="19"/>
      <c r="I351" s="19"/>
      <c r="J351" s="19"/>
      <c r="K351" s="19"/>
      <c r="L351" s="19"/>
      <c r="M351" s="19"/>
      <c r="N351" s="19"/>
      <c r="O351" s="19"/>
      <c r="P351" s="19"/>
      <c r="Q351" s="19"/>
      <c r="R351" s="19"/>
      <c r="S351" s="19"/>
      <c r="T351" s="19"/>
      <c r="U351" s="19"/>
    </row>
    <row r="352" spans="2:21">
      <c r="B352" s="19"/>
      <c r="C352" s="19"/>
      <c r="D352" s="19"/>
      <c r="E352" s="19"/>
      <c r="F352" s="19"/>
      <c r="G352" s="19"/>
      <c r="H352" s="19"/>
      <c r="I352" s="19"/>
      <c r="J352" s="19"/>
      <c r="K352" s="19"/>
      <c r="L352" s="19"/>
      <c r="M352" s="19"/>
      <c r="N352" s="19"/>
      <c r="O352" s="19"/>
      <c r="P352" s="19"/>
      <c r="Q352" s="19"/>
      <c r="R352" s="19"/>
      <c r="S352" s="19"/>
      <c r="T352" s="19"/>
      <c r="U352" s="19"/>
    </row>
    <row r="353" spans="2:21">
      <c r="B353" s="19"/>
      <c r="C353" s="19"/>
      <c r="D353" s="19"/>
      <c r="E353" s="19"/>
      <c r="F353" s="19"/>
      <c r="G353" s="19"/>
      <c r="H353" s="19"/>
      <c r="I353" s="19"/>
      <c r="J353" s="19"/>
      <c r="K353" s="19"/>
      <c r="L353" s="19"/>
      <c r="M353" s="19"/>
      <c r="N353" s="19"/>
      <c r="O353" s="19"/>
      <c r="P353" s="19"/>
      <c r="Q353" s="19"/>
      <c r="R353" s="19"/>
      <c r="S353" s="19"/>
      <c r="T353" s="19"/>
      <c r="U353" s="19"/>
    </row>
    <row r="354" spans="2:21">
      <c r="B354" s="19"/>
      <c r="C354" s="19"/>
      <c r="D354" s="19"/>
      <c r="E354" s="19"/>
      <c r="F354" s="19"/>
      <c r="G354" s="19"/>
      <c r="H354" s="19"/>
      <c r="I354" s="19"/>
      <c r="J354" s="19"/>
      <c r="K354" s="19"/>
      <c r="L354" s="19"/>
      <c r="M354" s="19"/>
      <c r="N354" s="19"/>
      <c r="O354" s="19"/>
      <c r="P354" s="19"/>
      <c r="Q354" s="19"/>
      <c r="R354" s="19"/>
      <c r="S354" s="19"/>
      <c r="T354" s="19"/>
      <c r="U354" s="19"/>
    </row>
    <row r="355" spans="2:21">
      <c r="B355" s="19"/>
      <c r="C355" s="19"/>
      <c r="D355" s="19"/>
      <c r="E355" s="19"/>
      <c r="F355" s="19"/>
      <c r="G355" s="19"/>
      <c r="H355" s="19"/>
      <c r="I355" s="19"/>
      <c r="J355" s="19"/>
      <c r="K355" s="19"/>
      <c r="L355" s="19"/>
      <c r="M355" s="19"/>
      <c r="N355" s="19"/>
      <c r="O355" s="19"/>
      <c r="P355" s="19"/>
      <c r="Q355" s="19"/>
      <c r="R355" s="19"/>
      <c r="S355" s="19"/>
      <c r="T355" s="19"/>
      <c r="U355" s="19"/>
    </row>
    <row r="356" spans="2:21">
      <c r="B356" s="19"/>
      <c r="C356" s="19"/>
      <c r="D356" s="19"/>
      <c r="E356" s="19"/>
      <c r="F356" s="19"/>
      <c r="G356" s="19"/>
      <c r="H356" s="19"/>
      <c r="I356" s="19"/>
      <c r="J356" s="19"/>
      <c r="K356" s="19"/>
      <c r="L356" s="19"/>
      <c r="M356" s="19"/>
      <c r="N356" s="19"/>
      <c r="O356" s="19"/>
      <c r="P356" s="19"/>
      <c r="Q356" s="19"/>
      <c r="R356" s="19"/>
      <c r="S356" s="19"/>
      <c r="T356" s="19"/>
      <c r="U356" s="19"/>
    </row>
    <row r="357" spans="2:21">
      <c r="B357" s="19"/>
      <c r="C357" s="19"/>
      <c r="D357" s="19"/>
      <c r="E357" s="19"/>
      <c r="F357" s="19"/>
      <c r="G357" s="19"/>
      <c r="H357" s="19"/>
      <c r="I357" s="19"/>
      <c r="J357" s="19"/>
      <c r="K357" s="19"/>
      <c r="L357" s="19"/>
      <c r="M357" s="19"/>
      <c r="N357" s="19"/>
      <c r="O357" s="19"/>
      <c r="P357" s="19"/>
      <c r="Q357" s="19"/>
      <c r="R357" s="19"/>
      <c r="S357" s="19"/>
      <c r="T357" s="19"/>
      <c r="U357" s="19"/>
    </row>
    <row r="358" spans="2:21">
      <c r="B358" s="19"/>
      <c r="C358" s="19"/>
      <c r="D358" s="19"/>
      <c r="E358" s="19"/>
      <c r="F358" s="19"/>
      <c r="G358" s="19"/>
      <c r="H358" s="19"/>
      <c r="I358" s="19"/>
      <c r="J358" s="19"/>
      <c r="K358" s="19"/>
      <c r="L358" s="19"/>
      <c r="M358" s="19"/>
      <c r="N358" s="19"/>
      <c r="O358" s="19"/>
      <c r="P358" s="19"/>
      <c r="Q358" s="19"/>
      <c r="R358" s="19"/>
      <c r="S358" s="19"/>
      <c r="T358" s="19"/>
      <c r="U358" s="19"/>
    </row>
    <row r="359" spans="2:21">
      <c r="B359" s="19"/>
      <c r="C359" s="19"/>
      <c r="D359" s="19"/>
      <c r="E359" s="19"/>
      <c r="F359" s="19"/>
      <c r="G359" s="19"/>
      <c r="H359" s="19"/>
      <c r="I359" s="19"/>
      <c r="J359" s="19"/>
      <c r="K359" s="19"/>
      <c r="L359" s="19"/>
      <c r="M359" s="19"/>
      <c r="N359" s="19"/>
      <c r="O359" s="19"/>
      <c r="P359" s="19"/>
      <c r="Q359" s="19"/>
      <c r="R359" s="19"/>
      <c r="S359" s="19"/>
      <c r="T359" s="19"/>
      <c r="U359" s="19"/>
    </row>
    <row r="360" spans="2:21">
      <c r="B360" s="19"/>
      <c r="C360" s="19"/>
      <c r="D360" s="19"/>
      <c r="E360" s="19"/>
      <c r="F360" s="19"/>
      <c r="G360" s="19"/>
      <c r="H360" s="19"/>
      <c r="I360" s="19"/>
      <c r="J360" s="19"/>
      <c r="K360" s="19"/>
      <c r="L360" s="19"/>
      <c r="M360" s="19"/>
      <c r="N360" s="19"/>
      <c r="O360" s="19"/>
      <c r="P360" s="19"/>
      <c r="Q360" s="19"/>
      <c r="R360" s="19"/>
      <c r="S360" s="19"/>
      <c r="T360" s="19"/>
      <c r="U360" s="19"/>
    </row>
    <row r="361" spans="2:21">
      <c r="B361" s="19"/>
      <c r="C361" s="19"/>
      <c r="D361" s="19"/>
      <c r="E361" s="19"/>
      <c r="F361" s="19"/>
      <c r="G361" s="19"/>
      <c r="H361" s="19"/>
      <c r="I361" s="19"/>
      <c r="J361" s="19"/>
      <c r="K361" s="19"/>
      <c r="L361" s="19"/>
      <c r="M361" s="19"/>
      <c r="N361" s="19"/>
      <c r="O361" s="19"/>
      <c r="P361" s="19"/>
      <c r="Q361" s="19"/>
      <c r="R361" s="19"/>
      <c r="S361" s="19"/>
      <c r="T361" s="19"/>
      <c r="U361" s="19"/>
    </row>
    <row r="362" spans="2:21">
      <c r="B362" s="19"/>
      <c r="C362" s="19"/>
      <c r="D362" s="19"/>
      <c r="E362" s="19"/>
      <c r="F362" s="19"/>
      <c r="G362" s="19"/>
      <c r="H362" s="19"/>
      <c r="I362" s="19"/>
      <c r="J362" s="19"/>
      <c r="K362" s="19"/>
      <c r="L362" s="19"/>
      <c r="M362" s="19"/>
      <c r="N362" s="19"/>
      <c r="O362" s="19"/>
      <c r="P362" s="19"/>
      <c r="Q362" s="19"/>
      <c r="R362" s="19"/>
      <c r="S362" s="19"/>
      <c r="T362" s="19"/>
      <c r="U362" s="19"/>
    </row>
    <row r="363" spans="2:21">
      <c r="B363" s="19"/>
      <c r="C363" s="19"/>
      <c r="D363" s="19"/>
      <c r="E363" s="19"/>
      <c r="F363" s="19"/>
      <c r="G363" s="19"/>
      <c r="H363" s="19"/>
      <c r="I363" s="19"/>
      <c r="J363" s="19"/>
      <c r="K363" s="19"/>
      <c r="L363" s="19"/>
      <c r="M363" s="19"/>
      <c r="N363" s="19"/>
      <c r="O363" s="19"/>
      <c r="P363" s="19"/>
      <c r="Q363" s="19"/>
      <c r="R363" s="19"/>
      <c r="S363" s="19"/>
      <c r="T363" s="19"/>
      <c r="U363" s="19"/>
    </row>
    <row r="364" spans="2:21">
      <c r="B364" s="19"/>
      <c r="C364" s="19"/>
      <c r="D364" s="19"/>
      <c r="E364" s="19"/>
      <c r="F364" s="19"/>
      <c r="G364" s="19"/>
      <c r="H364" s="19"/>
      <c r="I364" s="19"/>
      <c r="J364" s="19"/>
      <c r="K364" s="19"/>
      <c r="L364" s="19"/>
      <c r="M364" s="19"/>
      <c r="N364" s="19"/>
      <c r="O364" s="19"/>
      <c r="P364" s="19"/>
      <c r="Q364" s="19"/>
      <c r="R364" s="19"/>
      <c r="S364" s="19"/>
      <c r="T364" s="19"/>
      <c r="U364" s="19"/>
    </row>
    <row r="365" spans="2:21">
      <c r="B365" s="19"/>
      <c r="C365" s="19"/>
      <c r="D365" s="19"/>
      <c r="E365" s="19"/>
      <c r="F365" s="19"/>
      <c r="G365" s="19"/>
      <c r="H365" s="19"/>
      <c r="I365" s="19"/>
      <c r="J365" s="19"/>
      <c r="K365" s="19"/>
      <c r="L365" s="19"/>
      <c r="M365" s="19"/>
      <c r="N365" s="19"/>
      <c r="O365" s="19"/>
      <c r="P365" s="19"/>
      <c r="Q365" s="19"/>
      <c r="R365" s="19"/>
      <c r="S365" s="19"/>
      <c r="T365" s="19"/>
      <c r="U365" s="19"/>
    </row>
    <row r="366" spans="2:21">
      <c r="B366" s="19"/>
      <c r="C366" s="19"/>
      <c r="D366" s="19"/>
      <c r="E366" s="19"/>
      <c r="F366" s="19"/>
      <c r="G366" s="19"/>
      <c r="H366" s="19"/>
      <c r="I366" s="19"/>
      <c r="J366" s="19"/>
      <c r="K366" s="19"/>
      <c r="L366" s="19"/>
      <c r="M366" s="19"/>
      <c r="N366" s="19"/>
      <c r="O366" s="19"/>
      <c r="P366" s="19"/>
      <c r="Q366" s="19"/>
      <c r="R366" s="19"/>
      <c r="S366" s="19"/>
      <c r="T366" s="19"/>
      <c r="U366" s="19"/>
    </row>
    <row r="367" spans="2:21">
      <c r="B367" s="19"/>
      <c r="C367" s="19"/>
      <c r="D367" s="19"/>
      <c r="E367" s="19"/>
      <c r="F367" s="19"/>
      <c r="G367" s="19"/>
      <c r="H367" s="19"/>
      <c r="I367" s="19"/>
      <c r="J367" s="19"/>
      <c r="K367" s="19"/>
      <c r="L367" s="19"/>
      <c r="M367" s="19"/>
      <c r="N367" s="19"/>
      <c r="O367" s="19"/>
      <c r="P367" s="19"/>
      <c r="Q367" s="19"/>
      <c r="R367" s="19"/>
      <c r="S367" s="19"/>
      <c r="T367" s="19"/>
      <c r="U367" s="19"/>
    </row>
    <row r="368" spans="2:21">
      <c r="B368" s="19"/>
      <c r="C368" s="19"/>
      <c r="D368" s="19"/>
      <c r="E368" s="19"/>
      <c r="F368" s="19"/>
      <c r="G368" s="19"/>
      <c r="H368" s="19"/>
      <c r="I368" s="19"/>
      <c r="J368" s="19"/>
      <c r="K368" s="19"/>
      <c r="L368" s="19"/>
      <c r="M368" s="19"/>
      <c r="N368" s="19"/>
      <c r="O368" s="19"/>
      <c r="P368" s="19"/>
      <c r="Q368" s="19"/>
      <c r="R368" s="19"/>
      <c r="S368" s="19"/>
      <c r="T368" s="19"/>
      <c r="U368" s="19"/>
    </row>
    <row r="369" spans="2:21">
      <c r="B369" s="19"/>
      <c r="C369" s="19"/>
      <c r="D369" s="19"/>
      <c r="E369" s="19"/>
      <c r="F369" s="19"/>
      <c r="G369" s="19"/>
      <c r="H369" s="19"/>
      <c r="I369" s="19"/>
      <c r="J369" s="19"/>
      <c r="K369" s="19"/>
      <c r="L369" s="19"/>
      <c r="M369" s="19"/>
      <c r="N369" s="19"/>
      <c r="O369" s="19"/>
      <c r="P369" s="19"/>
      <c r="Q369" s="19"/>
      <c r="R369" s="19"/>
      <c r="S369" s="19"/>
      <c r="T369" s="19"/>
      <c r="U369" s="19"/>
    </row>
    <row r="370" spans="2:21">
      <c r="B370" s="19"/>
      <c r="C370" s="19"/>
      <c r="D370" s="19"/>
      <c r="E370" s="19"/>
      <c r="F370" s="19"/>
      <c r="G370" s="19"/>
      <c r="H370" s="19"/>
      <c r="I370" s="19"/>
      <c r="J370" s="19"/>
      <c r="K370" s="19"/>
      <c r="L370" s="19"/>
      <c r="M370" s="19"/>
      <c r="N370" s="19"/>
      <c r="O370" s="19"/>
      <c r="P370" s="19"/>
      <c r="Q370" s="19"/>
      <c r="R370" s="19"/>
      <c r="S370" s="19"/>
      <c r="T370" s="19"/>
      <c r="U370" s="19"/>
    </row>
    <row r="371" spans="2:21">
      <c r="B371" s="19"/>
      <c r="C371" s="19"/>
      <c r="D371" s="19"/>
      <c r="E371" s="19"/>
      <c r="F371" s="19"/>
      <c r="G371" s="19"/>
      <c r="H371" s="19"/>
      <c r="I371" s="19"/>
      <c r="J371" s="19"/>
      <c r="K371" s="19"/>
      <c r="L371" s="19"/>
      <c r="M371" s="19"/>
      <c r="N371" s="19"/>
      <c r="O371" s="19"/>
      <c r="P371" s="19"/>
      <c r="Q371" s="19"/>
      <c r="R371" s="19"/>
      <c r="S371" s="19"/>
      <c r="T371" s="19"/>
      <c r="U371" s="19"/>
    </row>
    <row r="372" spans="2:21">
      <c r="B372" s="19"/>
      <c r="C372" s="19"/>
      <c r="D372" s="19"/>
      <c r="E372" s="19"/>
      <c r="F372" s="19"/>
      <c r="G372" s="19"/>
      <c r="H372" s="19"/>
      <c r="I372" s="19"/>
      <c r="J372" s="19"/>
      <c r="K372" s="19"/>
      <c r="L372" s="19"/>
      <c r="M372" s="19"/>
      <c r="N372" s="19"/>
      <c r="O372" s="19"/>
      <c r="P372" s="19"/>
      <c r="Q372" s="19"/>
      <c r="R372" s="19"/>
      <c r="S372" s="19"/>
      <c r="T372" s="19"/>
      <c r="U372" s="19"/>
    </row>
    <row r="373" spans="2:21">
      <c r="B373" s="19"/>
      <c r="C373" s="19"/>
      <c r="D373" s="19"/>
      <c r="E373" s="19"/>
      <c r="F373" s="19"/>
      <c r="G373" s="19"/>
      <c r="H373" s="19"/>
      <c r="I373" s="19"/>
      <c r="J373" s="19"/>
      <c r="K373" s="19"/>
      <c r="L373" s="19"/>
      <c r="M373" s="19"/>
      <c r="N373" s="19"/>
      <c r="O373" s="19"/>
      <c r="P373" s="19"/>
      <c r="Q373" s="19"/>
      <c r="R373" s="19"/>
      <c r="S373" s="19"/>
      <c r="T373" s="19"/>
      <c r="U373" s="19"/>
    </row>
    <row r="374" spans="2:21">
      <c r="B374" s="19"/>
      <c r="C374" s="19"/>
      <c r="D374" s="19"/>
      <c r="E374" s="19"/>
      <c r="F374" s="19"/>
      <c r="G374" s="19"/>
      <c r="H374" s="19"/>
      <c r="I374" s="19"/>
      <c r="J374" s="19"/>
      <c r="K374" s="19"/>
      <c r="L374" s="19"/>
      <c r="M374" s="19"/>
      <c r="N374" s="19"/>
      <c r="O374" s="19"/>
      <c r="P374" s="19"/>
      <c r="Q374" s="19"/>
      <c r="R374" s="19"/>
      <c r="S374" s="19"/>
      <c r="T374" s="19"/>
      <c r="U374" s="19"/>
    </row>
    <row r="375" spans="2:21">
      <c r="B375" s="19"/>
      <c r="C375" s="19"/>
      <c r="D375" s="19"/>
      <c r="E375" s="19"/>
      <c r="F375" s="19"/>
      <c r="G375" s="19"/>
      <c r="H375" s="19"/>
      <c r="I375" s="19"/>
      <c r="J375" s="19"/>
      <c r="K375" s="19"/>
      <c r="L375" s="19"/>
      <c r="M375" s="19"/>
      <c r="N375" s="19"/>
      <c r="O375" s="19"/>
      <c r="P375" s="19"/>
      <c r="Q375" s="19"/>
      <c r="R375" s="19"/>
      <c r="S375" s="19"/>
      <c r="T375" s="19"/>
      <c r="U375" s="19"/>
    </row>
    <row r="376" spans="2:21">
      <c r="B376" s="19"/>
      <c r="C376" s="19"/>
      <c r="D376" s="19"/>
      <c r="E376" s="19"/>
      <c r="F376" s="19"/>
      <c r="G376" s="19"/>
      <c r="H376" s="19"/>
      <c r="I376" s="19"/>
      <c r="J376" s="19"/>
      <c r="K376" s="19"/>
      <c r="L376" s="19"/>
      <c r="M376" s="19"/>
      <c r="N376" s="19"/>
      <c r="O376" s="19"/>
      <c r="P376" s="19"/>
      <c r="Q376" s="19"/>
      <c r="R376" s="19"/>
      <c r="S376" s="19"/>
      <c r="T376" s="19"/>
      <c r="U376" s="19"/>
    </row>
    <row r="377" spans="2:21">
      <c r="B377" s="19"/>
      <c r="C377" s="19"/>
      <c r="D377" s="19"/>
      <c r="E377" s="19"/>
      <c r="F377" s="19"/>
      <c r="G377" s="19"/>
      <c r="H377" s="19"/>
      <c r="I377" s="19"/>
      <c r="J377" s="19"/>
      <c r="K377" s="19"/>
      <c r="L377" s="19"/>
      <c r="M377" s="19"/>
      <c r="N377" s="19"/>
      <c r="O377" s="19"/>
      <c r="P377" s="19"/>
      <c r="Q377" s="19"/>
      <c r="R377" s="19"/>
      <c r="S377" s="19"/>
      <c r="T377" s="19"/>
      <c r="U377" s="19"/>
    </row>
    <row r="378" spans="2:21">
      <c r="B378" s="19"/>
      <c r="C378" s="19"/>
      <c r="D378" s="19"/>
      <c r="E378" s="19"/>
      <c r="F378" s="19"/>
      <c r="G378" s="19"/>
      <c r="H378" s="19"/>
      <c r="I378" s="19"/>
      <c r="J378" s="19"/>
      <c r="K378" s="19"/>
      <c r="L378" s="19"/>
      <c r="M378" s="19"/>
      <c r="N378" s="19"/>
      <c r="O378" s="19"/>
      <c r="P378" s="19"/>
      <c r="Q378" s="19"/>
      <c r="R378" s="19"/>
      <c r="S378" s="19"/>
      <c r="T378" s="19"/>
      <c r="U378" s="19"/>
    </row>
    <row r="379" spans="2:21">
      <c r="B379" s="19"/>
      <c r="C379" s="19"/>
      <c r="D379" s="19"/>
      <c r="E379" s="19"/>
      <c r="F379" s="19"/>
      <c r="G379" s="19"/>
      <c r="H379" s="19"/>
      <c r="I379" s="19"/>
      <c r="J379" s="19"/>
      <c r="K379" s="19"/>
      <c r="L379" s="19"/>
      <c r="M379" s="19"/>
      <c r="N379" s="19"/>
      <c r="O379" s="19"/>
      <c r="P379" s="19"/>
      <c r="Q379" s="19"/>
      <c r="R379" s="19"/>
      <c r="S379" s="19"/>
      <c r="T379" s="19"/>
      <c r="U379" s="19"/>
    </row>
    <row r="380" spans="2:21">
      <c r="B380" s="19"/>
      <c r="C380" s="19"/>
      <c r="D380" s="19"/>
      <c r="E380" s="19"/>
      <c r="F380" s="19"/>
      <c r="G380" s="19"/>
      <c r="H380" s="19"/>
      <c r="I380" s="19"/>
      <c r="J380" s="19"/>
      <c r="K380" s="19"/>
      <c r="L380" s="19"/>
      <c r="M380" s="19"/>
      <c r="N380" s="19"/>
      <c r="O380" s="19"/>
      <c r="P380" s="19"/>
      <c r="Q380" s="19"/>
      <c r="R380" s="19"/>
      <c r="S380" s="19"/>
      <c r="T380" s="19"/>
      <c r="U380" s="19"/>
    </row>
    <row r="381" spans="2:21">
      <c r="B381" s="19"/>
      <c r="C381" s="19"/>
      <c r="D381" s="19"/>
      <c r="E381" s="19"/>
      <c r="F381" s="19"/>
      <c r="G381" s="19"/>
      <c r="H381" s="19"/>
      <c r="I381" s="19"/>
      <c r="J381" s="19"/>
      <c r="K381" s="19"/>
      <c r="L381" s="19"/>
      <c r="M381" s="19"/>
      <c r="N381" s="19"/>
      <c r="O381" s="19"/>
      <c r="P381" s="19"/>
      <c r="Q381" s="19"/>
      <c r="R381" s="19"/>
      <c r="S381" s="19"/>
      <c r="T381" s="19"/>
      <c r="U381" s="19"/>
    </row>
    <row r="382" spans="2:21">
      <c r="B382" s="19"/>
      <c r="C382" s="19"/>
      <c r="D382" s="19"/>
      <c r="E382" s="19"/>
      <c r="F382" s="19"/>
      <c r="G382" s="19"/>
      <c r="H382" s="19"/>
      <c r="I382" s="19"/>
      <c r="J382" s="19"/>
      <c r="K382" s="19"/>
      <c r="L382" s="19"/>
      <c r="M382" s="19"/>
      <c r="N382" s="19"/>
      <c r="O382" s="19"/>
      <c r="P382" s="19"/>
      <c r="Q382" s="19"/>
      <c r="R382" s="19"/>
      <c r="S382" s="19"/>
      <c r="T382" s="19"/>
      <c r="U382" s="19"/>
    </row>
    <row r="383" spans="2:21">
      <c r="B383" s="19"/>
      <c r="C383" s="19"/>
      <c r="D383" s="19"/>
      <c r="E383" s="19"/>
      <c r="F383" s="19"/>
      <c r="G383" s="19"/>
      <c r="H383" s="19"/>
      <c r="I383" s="19"/>
      <c r="J383" s="19"/>
      <c r="K383" s="19"/>
      <c r="L383" s="19"/>
      <c r="M383" s="19"/>
      <c r="N383" s="19"/>
      <c r="O383" s="19"/>
      <c r="P383" s="19"/>
      <c r="Q383" s="19"/>
      <c r="R383" s="19"/>
      <c r="S383" s="19"/>
      <c r="T383" s="19"/>
      <c r="U383" s="19"/>
    </row>
  </sheetData>
  <sheetProtection algorithmName="SHA-512" hashValue="5JqyGFGWMU5qexLNZDaPRfDAX9S4XeQHXqVzbTExLXNnJDv/5eV+FTkBfYV8p6/yT6o+kr00ZkAnw51jaU6jCA==" saltValue="3Y+RlFVEtrsKQ/kZxSr6gg==" spinCount="100000" sheet="1" objects="1" scenarios="1"/>
  <customSheetViews>
    <customSheetView guid="{3C65655F-F5CB-4AFF-9FBB-FFE0704F7A17}" scale="70">
      <selection activeCell="Q10" sqref="Q10"/>
      <colBreaks count="1" manualBreakCount="1">
        <brk id="21" max="1048575" man="1"/>
      </colBreaks>
      <pageMargins left="0.7" right="0.7" top="0.75" bottom="0.75" header="0.3" footer="0.3"/>
      <pageSetup paperSize="9" scale="35" orientation="portrait"/>
    </customSheetView>
  </customSheetViews>
  <mergeCells count="45">
    <mergeCell ref="U135:X143"/>
    <mergeCell ref="U133:X134"/>
    <mergeCell ref="S133:S134"/>
    <mergeCell ref="B133:C134"/>
    <mergeCell ref="D133:E134"/>
    <mergeCell ref="T120:W121"/>
    <mergeCell ref="T122:W128"/>
    <mergeCell ref="B120:C121"/>
    <mergeCell ref="D120:E121"/>
    <mergeCell ref="G133:R133"/>
    <mergeCell ref="F133:F134"/>
    <mergeCell ref="D150:E150"/>
    <mergeCell ref="D169:E169"/>
    <mergeCell ref="B54:B55"/>
    <mergeCell ref="B101:B102"/>
    <mergeCell ref="C101:C102"/>
    <mergeCell ref="C54:G54"/>
    <mergeCell ref="C73:G73"/>
    <mergeCell ref="D105:F105"/>
    <mergeCell ref="G101:G102"/>
    <mergeCell ref="H101:H102"/>
    <mergeCell ref="R120:R121"/>
    <mergeCell ref="D101:F102"/>
    <mergeCell ref="D111:F111"/>
    <mergeCell ref="D112:F112"/>
    <mergeCell ref="D113:F113"/>
    <mergeCell ref="D114:F114"/>
    <mergeCell ref="F120:Q120"/>
    <mergeCell ref="D106:F106"/>
    <mergeCell ref="D107:F107"/>
    <mergeCell ref="D108:F108"/>
    <mergeCell ref="D109:F109"/>
    <mergeCell ref="D110:F110"/>
    <mergeCell ref="D103:F103"/>
    <mergeCell ref="D104:F104"/>
    <mergeCell ref="E10:K10"/>
    <mergeCell ref="E11:K11"/>
    <mergeCell ref="E12:K12"/>
    <mergeCell ref="E13:K13"/>
    <mergeCell ref="B20:F20"/>
    <mergeCell ref="B6:C6"/>
    <mergeCell ref="E6:K6"/>
    <mergeCell ref="E7:K7"/>
    <mergeCell ref="E8:K8"/>
    <mergeCell ref="E9:K9"/>
  </mergeCells>
  <conditionalFormatting sqref="C122:C128">
    <cfRule type="expression" dxfId="99" priority="60">
      <formula>(B122&lt;&gt;"Outro")</formula>
    </cfRule>
  </conditionalFormatting>
  <conditionalFormatting sqref="C135:C143">
    <cfRule type="expression" dxfId="98" priority="36">
      <formula>(B135&lt;&gt;"Outro")</formula>
    </cfRule>
  </conditionalFormatting>
  <conditionalFormatting sqref="E7:E13">
    <cfRule type="expression" dxfId="97" priority="69">
      <formula>IF(D7="Não",TRUE,FALSE)</formula>
    </cfRule>
  </conditionalFormatting>
  <conditionalFormatting sqref="E122:E128">
    <cfRule type="expression" dxfId="96" priority="53">
      <formula>(D122&lt;&gt;"Outro")</formula>
    </cfRule>
  </conditionalFormatting>
  <conditionalFormatting sqref="E135:E143">
    <cfRule type="expression" dxfId="95" priority="35">
      <formula>(D135&lt;&gt;"Outro")</formula>
    </cfRule>
  </conditionalFormatting>
  <conditionalFormatting sqref="E151:E165">
    <cfRule type="expression" dxfId="94" priority="20">
      <formula>(D151&lt;&gt;"Outro")</formula>
    </cfRule>
  </conditionalFormatting>
  <conditionalFormatting sqref="E170:E188">
    <cfRule type="expression" dxfId="93" priority="1">
      <formula>(D170&lt;&gt;"Outro")</formula>
    </cfRule>
  </conditionalFormatting>
  <dataValidations count="4">
    <dataValidation allowBlank="1" showInputMessage="1" showErrorMessage="1" prompt="O título da folha de cálculo encontra-se nesta célula" sqref="B1 I1" xr:uid="{00000000-0002-0000-0500-000000000000}"/>
    <dataValidation type="list" allowBlank="1" showInputMessage="1" showErrorMessage="1" sqref="J15" xr:uid="{00000000-0002-0000-0500-000001000000}">
      <formula1>"SELECIONAR,Sim,Não"</formula1>
    </dataValidation>
    <dataValidation type="list" allowBlank="1" showInputMessage="1" showErrorMessage="1" sqref="B122:B128 B135:B143" xr:uid="{00000000-0002-0000-0500-000002000000}">
      <formula1>"&lt;Selecionar&gt;, Energia Elétrica, Gasóleo, Gasolina, Gás Natural, GPL, Fuel-Óleo , Outro"</formula1>
    </dataValidation>
    <dataValidation type="list" allowBlank="1" showInputMessage="1" showErrorMessage="1" sqref="D7:D13" xr:uid="{00000000-0002-0000-0500-000003000000}">
      <formula1>"&lt;Selecionar&gt;,Sim,Não"</formula1>
    </dataValidation>
  </dataValidations>
  <hyperlinks>
    <hyperlink ref="B2" location="Atividade!A1" display="&lt; Voltar ao ínicio" xr:uid="{00000000-0004-0000-0500-000000000000}"/>
    <hyperlink ref="B7:C7" location="Água" display="Recursos Hidricos captações" xr:uid="{00000000-0004-0000-0500-000001000000}"/>
    <hyperlink ref="B8:C8" location="Tabela_GR1.2__Consumo_total_de_água_na_instalação" display="Consumo total de água na instalação" xr:uid="{00000000-0004-0000-0500-000002000000}"/>
    <hyperlink ref="B9:C9" location="Tabela_GR1.3__Consumo_específico_de_água" display="Consumo específico de água" xr:uid="{00000000-0004-0000-0500-000003000000}"/>
    <hyperlink ref="B10:C10" location="Tabela_GR2.1__Consumo_de_energia_na_instalação" display="Consumo de energia na instalação" xr:uid="{00000000-0004-0000-0500-000004000000}"/>
    <hyperlink ref="B11:C11" location="Tabela_GR2.2__Consumo_específico_de_energia" display="Consumo específico de energia " xr:uid="{00000000-0004-0000-0500-000005000000}"/>
    <hyperlink ref="B12:G12" location="Tabela_GR3.1__Consumo_de_matérias_primas_virgens" display="Consumo de matérias primas virgens" xr:uid="{00000000-0004-0000-0500-000006000000}"/>
    <hyperlink ref="B13:G13" location="Tabela_GR3.1__Outras_matérias_primas__resíduos" display="Outras matérias-primas (resíduos)" xr:uid="{00000000-0004-0000-0500-000007000000}"/>
    <hyperlink ref="B17" location="Topo" display="&lt;&lt; Voltar ao topo" xr:uid="{00000000-0004-0000-0500-000008000000}"/>
    <hyperlink ref="B52" location="Topo" display="&lt;&lt; Voltar ao topo" xr:uid="{00000000-0004-0000-0500-000009000000}"/>
    <hyperlink ref="B99" location="Topo" display="&lt;&lt; Voltar ao topo" xr:uid="{00000000-0004-0000-0500-00000A000000}"/>
    <hyperlink ref="B118" location="Topo" display="&lt;&lt; Voltar ao topo" xr:uid="{00000000-0004-0000-0500-00000B000000}"/>
    <hyperlink ref="B131" location="Topo" display="&lt;&lt; Voltar ao topo" xr:uid="{00000000-0004-0000-0500-00000C000000}"/>
    <hyperlink ref="B148" location="Topo" display="&lt;&lt; Voltar ao topo" xr:uid="{00000000-0004-0000-0500-00000D000000}"/>
    <hyperlink ref="B167" location="Topo" display="&lt;&lt; Voltar ao topo" xr:uid="{00000000-0004-0000-0500-00000E000000}"/>
  </hyperlinks>
  <pageMargins left="0.25" right="0.25" top="0.75" bottom="0.75" header="0.3" footer="0.3"/>
  <pageSetup paperSize="9" scale="56" fitToHeight="0" orientation="landscape"/>
  <rowBreaks count="4" manualBreakCount="4">
    <brk id="51" max="20" man="1"/>
    <brk id="98" max="20" man="1"/>
    <brk id="130" max="20" man="1"/>
    <brk id="166" max="20" man="1"/>
  </rowBreaks>
  <colBreaks count="1" manualBreakCount="1">
    <brk id="21" max="1048575" man="1"/>
  </colBreaks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500-000004000000}">
          <x14:formula1>
            <xm:f>Suporte!$E$6:$E$15</xm:f>
          </x14:formula1>
          <xm:sqref>D122:D128 D135:D143</xm:sqref>
        </x14:dataValidation>
        <x14:dataValidation type="list" allowBlank="1" showInputMessage="1" showErrorMessage="1" xr:uid="{00000000-0002-0000-0500-000005000000}">
          <x14:formula1>
            <xm:f>Suporte!$F$6:$F$12</xm:f>
          </x14:formula1>
          <xm:sqref>D151:D165 D170:D188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Z728"/>
  <sheetViews>
    <sheetView zoomScale="80" zoomScaleNormal="80" zoomScaleSheetLayoutView="15" workbookViewId="0">
      <selection activeCell="A6" sqref="A6"/>
    </sheetView>
  </sheetViews>
  <sheetFormatPr defaultColWidth="9" defaultRowHeight="15"/>
  <cols>
    <col min="2" max="2" width="13.375" customWidth="1"/>
    <col min="4" max="4" width="19" customWidth="1"/>
  </cols>
  <sheetData>
    <row r="1" spans="1:52" s="14" customFormat="1" ht="23.25">
      <c r="A1" s="63"/>
      <c r="B1" s="64" t="s">
        <v>333</v>
      </c>
      <c r="C1" s="63"/>
      <c r="D1" s="63"/>
      <c r="E1" s="63"/>
      <c r="F1" s="63"/>
      <c r="G1" s="63"/>
      <c r="H1" s="185" t="s">
        <v>192</v>
      </c>
      <c r="I1" s="186">
        <f>Atividade!L3</f>
        <v>0</v>
      </c>
      <c r="J1" s="187" t="s">
        <v>141</v>
      </c>
      <c r="K1" s="186">
        <f>Atividade!I3</f>
        <v>2021</v>
      </c>
      <c r="L1" s="36"/>
      <c r="M1" s="63"/>
      <c r="N1" s="63"/>
      <c r="O1" s="67"/>
      <c r="P1" s="63"/>
      <c r="Q1" s="63"/>
      <c r="R1" s="63"/>
      <c r="S1" s="63"/>
      <c r="T1" s="63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</row>
    <row r="2" spans="1:52" s="14" customFormat="1" ht="18" customHeight="1">
      <c r="A2" s="68"/>
      <c r="B2" s="69" t="s">
        <v>193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</row>
    <row r="3" spans="1:52" s="14" customFormat="1">
      <c r="A3" s="71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</row>
    <row r="6" spans="1:52" s="14" customFormat="1" ht="25.5" customHeight="1">
      <c r="A6" s="108"/>
      <c r="B6" s="109" t="s">
        <v>334</v>
      </c>
      <c r="C6" s="110"/>
      <c r="D6" s="110"/>
      <c r="E6" s="110"/>
      <c r="F6" s="110"/>
      <c r="G6" s="110"/>
      <c r="H6" s="110"/>
      <c r="I6" s="110"/>
      <c r="J6" s="110"/>
      <c r="K6" s="110"/>
      <c r="L6" s="110"/>
      <c r="M6" s="110"/>
      <c r="N6" s="110"/>
      <c r="O6" s="110"/>
      <c r="P6" s="110"/>
      <c r="Q6" s="110"/>
      <c r="R6" s="110"/>
      <c r="S6" s="110"/>
      <c r="T6" s="110"/>
      <c r="U6" s="110"/>
      <c r="V6" s="111"/>
      <c r="W6" s="111"/>
      <c r="X6" s="111"/>
      <c r="Y6" s="111"/>
      <c r="Z6" s="111"/>
      <c r="AA6" s="111"/>
    </row>
    <row r="7" spans="1:52" s="14" customFormat="1" ht="12" customHeight="1">
      <c r="A7" s="144"/>
      <c r="B7" s="144"/>
      <c r="C7" s="144"/>
      <c r="D7" s="144"/>
      <c r="E7" s="144"/>
      <c r="F7" s="144"/>
      <c r="G7" s="144"/>
      <c r="H7" s="144"/>
      <c r="I7" s="144"/>
      <c r="J7" s="144"/>
      <c r="K7" s="144"/>
      <c r="L7" s="144"/>
      <c r="M7" s="144"/>
      <c r="N7" s="144"/>
      <c r="O7" s="144"/>
      <c r="P7" s="144"/>
      <c r="Q7" s="144"/>
      <c r="R7" s="144"/>
      <c r="S7" s="144"/>
      <c r="T7" s="144"/>
      <c r="U7" s="144"/>
      <c r="V7" s="144"/>
      <c r="W7" s="144"/>
      <c r="X7" s="144"/>
      <c r="Y7" s="144"/>
      <c r="Z7" s="144"/>
      <c r="AA7" s="144"/>
    </row>
    <row r="8" spans="1:52" s="14" customFormat="1" ht="12" customHeight="1">
      <c r="A8" s="144"/>
      <c r="B8" s="144"/>
      <c r="C8" s="144"/>
      <c r="D8" s="144"/>
      <c r="E8" s="144"/>
      <c r="F8" s="144"/>
      <c r="G8" s="144"/>
      <c r="H8" s="144"/>
      <c r="I8" s="144"/>
      <c r="J8" s="144"/>
      <c r="K8" s="144"/>
      <c r="L8" s="144"/>
      <c r="M8" s="144"/>
      <c r="N8" s="144"/>
      <c r="O8" s="144"/>
      <c r="P8" s="144"/>
      <c r="Q8" s="144"/>
      <c r="R8" s="144"/>
      <c r="S8" s="144"/>
      <c r="T8" s="144"/>
      <c r="U8" s="144"/>
      <c r="V8" s="144"/>
      <c r="W8" s="144"/>
      <c r="X8" s="144"/>
      <c r="Y8" s="144"/>
      <c r="Z8" s="144"/>
      <c r="AA8" s="144"/>
    </row>
    <row r="9" spans="1:52" s="14" customFormat="1" ht="12.75" customHeight="1">
      <c r="A9" s="144"/>
      <c r="B9" s="338" t="s">
        <v>335</v>
      </c>
      <c r="C9" s="338"/>
      <c r="D9" s="338"/>
      <c r="E9" s="338"/>
      <c r="F9" s="338"/>
      <c r="G9" s="338"/>
      <c r="H9" s="338"/>
      <c r="I9" s="338"/>
      <c r="J9" s="338"/>
      <c r="K9" s="338"/>
      <c r="L9" s="338"/>
      <c r="M9" s="338"/>
      <c r="N9" s="338"/>
      <c r="O9" s="338"/>
      <c r="P9" s="338"/>
      <c r="Q9" s="338"/>
      <c r="R9" s="338"/>
      <c r="S9" s="338"/>
      <c r="T9" s="338"/>
      <c r="U9" s="144"/>
      <c r="V9" s="144"/>
      <c r="W9" s="144"/>
      <c r="X9" s="144"/>
      <c r="Y9" s="144"/>
      <c r="Z9" s="144"/>
      <c r="AA9" s="144"/>
    </row>
    <row r="10" spans="1:52" ht="144" customHeight="1">
      <c r="B10" s="134" t="s">
        <v>43</v>
      </c>
      <c r="C10" s="672" t="s">
        <v>262</v>
      </c>
      <c r="D10" s="673"/>
      <c r="E10" s="672" t="s">
        <v>263</v>
      </c>
      <c r="F10" s="674"/>
      <c r="G10" s="673"/>
      <c r="H10" s="672" t="s">
        <v>264</v>
      </c>
      <c r="I10" s="674"/>
      <c r="J10" s="674"/>
      <c r="K10" s="674"/>
      <c r="L10" s="674"/>
      <c r="M10" s="674"/>
      <c r="N10" s="674"/>
      <c r="O10" s="674"/>
      <c r="P10" s="674"/>
      <c r="Q10" s="673"/>
    </row>
    <row r="11" spans="1:52" ht="16.5" customHeight="1">
      <c r="B11" s="125">
        <v>1</v>
      </c>
      <c r="C11" s="731"/>
      <c r="D11" s="731"/>
      <c r="E11" s="695"/>
      <c r="F11" s="696"/>
      <c r="G11" s="697"/>
      <c r="H11" s="675"/>
      <c r="I11" s="675"/>
      <c r="J11" s="675"/>
      <c r="K11" s="675"/>
      <c r="L11" s="675"/>
      <c r="M11" s="675"/>
      <c r="N11" s="675"/>
      <c r="O11" s="675"/>
      <c r="P11" s="675"/>
      <c r="Q11" s="675"/>
    </row>
    <row r="12" spans="1:52">
      <c r="B12" s="125">
        <v>2</v>
      </c>
      <c r="C12" s="731"/>
      <c r="D12" s="731"/>
      <c r="E12" s="695"/>
      <c r="F12" s="696"/>
      <c r="G12" s="697"/>
      <c r="H12" s="675"/>
      <c r="I12" s="675"/>
      <c r="J12" s="675"/>
      <c r="K12" s="675"/>
      <c r="L12" s="675"/>
      <c r="M12" s="675"/>
      <c r="N12" s="675"/>
      <c r="O12" s="675"/>
      <c r="P12" s="675"/>
      <c r="Q12" s="675"/>
    </row>
    <row r="13" spans="1:52">
      <c r="B13" s="125">
        <v>3</v>
      </c>
      <c r="C13" s="731"/>
      <c r="D13" s="731"/>
      <c r="E13" s="695"/>
      <c r="F13" s="696"/>
      <c r="G13" s="697"/>
      <c r="H13" s="675"/>
      <c r="I13" s="675"/>
      <c r="J13" s="675"/>
      <c r="K13" s="675"/>
      <c r="L13" s="675"/>
      <c r="M13" s="675"/>
      <c r="N13" s="675"/>
      <c r="O13" s="675"/>
      <c r="P13" s="675"/>
      <c r="Q13" s="675"/>
    </row>
    <row r="14" spans="1:52">
      <c r="B14" s="125">
        <v>4</v>
      </c>
      <c r="C14" s="731"/>
      <c r="D14" s="731"/>
      <c r="E14" s="695"/>
      <c r="F14" s="696"/>
      <c r="G14" s="697"/>
      <c r="H14" s="675"/>
      <c r="I14" s="675"/>
      <c r="J14" s="675"/>
      <c r="K14" s="675"/>
      <c r="L14" s="675"/>
      <c r="M14" s="675"/>
      <c r="N14" s="675"/>
      <c r="O14" s="675"/>
      <c r="P14" s="675"/>
      <c r="Q14" s="675"/>
    </row>
    <row r="15" spans="1:52">
      <c r="B15" s="125">
        <v>5</v>
      </c>
      <c r="C15" s="731"/>
      <c r="D15" s="731"/>
      <c r="E15" s="695"/>
      <c r="F15" s="696"/>
      <c r="G15" s="697"/>
      <c r="H15" s="675"/>
      <c r="I15" s="675"/>
      <c r="J15" s="675"/>
      <c r="K15" s="675"/>
      <c r="L15" s="675"/>
      <c r="M15" s="675"/>
      <c r="N15" s="675"/>
      <c r="O15" s="675"/>
      <c r="P15" s="675"/>
      <c r="Q15" s="675"/>
    </row>
    <row r="16" spans="1:52">
      <c r="B16" s="125">
        <v>6</v>
      </c>
      <c r="C16" s="731"/>
      <c r="D16" s="731"/>
      <c r="E16" s="695"/>
      <c r="F16" s="696"/>
      <c r="G16" s="697"/>
      <c r="H16" s="675"/>
      <c r="I16" s="675"/>
      <c r="J16" s="675"/>
      <c r="K16" s="675"/>
      <c r="L16" s="675"/>
      <c r="M16" s="675"/>
      <c r="N16" s="675"/>
      <c r="O16" s="675"/>
      <c r="P16" s="675"/>
      <c r="Q16" s="675"/>
    </row>
    <row r="17" spans="2:17">
      <c r="B17" s="125">
        <v>7</v>
      </c>
      <c r="C17" s="731"/>
      <c r="D17" s="731"/>
      <c r="E17" s="695"/>
      <c r="F17" s="696"/>
      <c r="G17" s="697"/>
      <c r="H17" s="675"/>
      <c r="I17" s="675"/>
      <c r="J17" s="675"/>
      <c r="K17" s="675"/>
      <c r="L17" s="675"/>
      <c r="M17" s="675"/>
      <c r="N17" s="675"/>
      <c r="O17" s="675"/>
      <c r="P17" s="675"/>
      <c r="Q17" s="675"/>
    </row>
    <row r="18" spans="2:17">
      <c r="B18" s="125">
        <v>8</v>
      </c>
      <c r="C18" s="731"/>
      <c r="D18" s="731"/>
      <c r="E18" s="695"/>
      <c r="F18" s="696"/>
      <c r="G18" s="697"/>
      <c r="H18" s="675"/>
      <c r="I18" s="675"/>
      <c r="J18" s="675"/>
      <c r="K18" s="675"/>
      <c r="L18" s="675"/>
      <c r="M18" s="675"/>
      <c r="N18" s="675"/>
      <c r="O18" s="675"/>
      <c r="P18" s="675"/>
      <c r="Q18" s="675"/>
    </row>
    <row r="19" spans="2:17">
      <c r="B19" s="125">
        <v>9</v>
      </c>
      <c r="C19" s="731"/>
      <c r="D19" s="731"/>
      <c r="E19" s="695"/>
      <c r="F19" s="696"/>
      <c r="G19" s="697"/>
      <c r="H19" s="675"/>
      <c r="I19" s="675"/>
      <c r="J19" s="675"/>
      <c r="K19" s="675"/>
      <c r="L19" s="675"/>
      <c r="M19" s="675"/>
      <c r="N19" s="675"/>
      <c r="O19" s="675"/>
      <c r="P19" s="675"/>
      <c r="Q19" s="675"/>
    </row>
    <row r="20" spans="2:17">
      <c r="B20" s="125">
        <v>10</v>
      </c>
      <c r="C20" s="731"/>
      <c r="D20" s="731"/>
      <c r="E20" s="695"/>
      <c r="F20" s="696"/>
      <c r="G20" s="697"/>
      <c r="H20" s="675"/>
      <c r="I20" s="675"/>
      <c r="J20" s="675"/>
      <c r="K20" s="675"/>
      <c r="L20" s="675"/>
      <c r="M20" s="675"/>
      <c r="N20" s="675"/>
      <c r="O20" s="675"/>
      <c r="P20" s="675"/>
      <c r="Q20" s="675"/>
    </row>
    <row r="21" spans="2:17">
      <c r="B21" s="125">
        <v>11</v>
      </c>
      <c r="C21" s="731"/>
      <c r="D21" s="731"/>
      <c r="E21" s="695"/>
      <c r="F21" s="696"/>
      <c r="G21" s="697"/>
      <c r="H21" s="675"/>
      <c r="I21" s="675"/>
      <c r="J21" s="675"/>
      <c r="K21" s="675"/>
      <c r="L21" s="675"/>
      <c r="M21" s="675"/>
      <c r="N21" s="675"/>
      <c r="O21" s="675"/>
      <c r="P21" s="675"/>
      <c r="Q21" s="675"/>
    </row>
    <row r="22" spans="2:17">
      <c r="B22" s="125">
        <v>12</v>
      </c>
      <c r="C22" s="731"/>
      <c r="D22" s="731"/>
      <c r="E22" s="695"/>
      <c r="F22" s="696"/>
      <c r="G22" s="697"/>
      <c r="H22" s="675"/>
      <c r="I22" s="675"/>
      <c r="J22" s="675"/>
      <c r="K22" s="675"/>
      <c r="L22" s="675"/>
      <c r="M22" s="675"/>
      <c r="N22" s="675"/>
      <c r="O22" s="675"/>
      <c r="P22" s="675"/>
      <c r="Q22" s="675"/>
    </row>
    <row r="23" spans="2:17">
      <c r="B23" s="125">
        <v>13</v>
      </c>
      <c r="C23" s="731"/>
      <c r="D23" s="731"/>
      <c r="E23" s="695"/>
      <c r="F23" s="696"/>
      <c r="G23" s="697"/>
      <c r="H23" s="675"/>
      <c r="I23" s="675"/>
      <c r="J23" s="675"/>
      <c r="K23" s="675"/>
      <c r="L23" s="675"/>
      <c r="M23" s="675"/>
      <c r="N23" s="675"/>
      <c r="O23" s="675"/>
      <c r="P23" s="675"/>
      <c r="Q23" s="675"/>
    </row>
    <row r="24" spans="2:17">
      <c r="B24" s="125">
        <v>14</v>
      </c>
      <c r="C24" s="731"/>
      <c r="D24" s="731"/>
      <c r="E24" s="695"/>
      <c r="F24" s="696"/>
      <c r="G24" s="697"/>
      <c r="H24" s="675"/>
      <c r="I24" s="675"/>
      <c r="J24" s="675"/>
      <c r="K24" s="675"/>
      <c r="L24" s="675"/>
      <c r="M24" s="675"/>
      <c r="N24" s="675"/>
      <c r="O24" s="675"/>
      <c r="P24" s="675"/>
      <c r="Q24" s="675"/>
    </row>
    <row r="25" spans="2:17">
      <c r="B25" s="125">
        <v>15</v>
      </c>
      <c r="C25" s="731"/>
      <c r="D25" s="731"/>
      <c r="E25" s="695"/>
      <c r="F25" s="696"/>
      <c r="G25" s="697"/>
      <c r="H25" s="675"/>
      <c r="I25" s="675"/>
      <c r="J25" s="675"/>
      <c r="K25" s="675"/>
      <c r="L25" s="675"/>
      <c r="M25" s="675"/>
      <c r="N25" s="675"/>
      <c r="O25" s="675"/>
      <c r="P25" s="675"/>
      <c r="Q25" s="675"/>
    </row>
    <row r="26" spans="2:17">
      <c r="B26" s="125">
        <v>16</v>
      </c>
      <c r="C26" s="731"/>
      <c r="D26" s="731"/>
      <c r="E26" s="695"/>
      <c r="F26" s="696"/>
      <c r="G26" s="697"/>
      <c r="H26" s="675"/>
      <c r="I26" s="675"/>
      <c r="J26" s="675"/>
      <c r="K26" s="675"/>
      <c r="L26" s="675"/>
      <c r="M26" s="675"/>
      <c r="N26" s="675"/>
      <c r="O26" s="675"/>
      <c r="P26" s="675"/>
      <c r="Q26" s="675"/>
    </row>
    <row r="27" spans="2:17">
      <c r="B27" s="125">
        <v>17</v>
      </c>
      <c r="C27" s="731"/>
      <c r="D27" s="731"/>
      <c r="E27" s="695"/>
      <c r="F27" s="696"/>
      <c r="G27" s="697"/>
      <c r="H27" s="675"/>
      <c r="I27" s="675"/>
      <c r="J27" s="675"/>
      <c r="K27" s="675"/>
      <c r="L27" s="675"/>
      <c r="M27" s="675"/>
      <c r="N27" s="675"/>
      <c r="O27" s="675"/>
      <c r="P27" s="675"/>
      <c r="Q27" s="675"/>
    </row>
    <row r="28" spans="2:17">
      <c r="B28" s="125">
        <v>18</v>
      </c>
      <c r="C28" s="731"/>
      <c r="D28" s="731"/>
      <c r="E28" s="695"/>
      <c r="F28" s="696"/>
      <c r="G28" s="697"/>
      <c r="H28" s="675"/>
      <c r="I28" s="675"/>
      <c r="J28" s="675"/>
      <c r="K28" s="675"/>
      <c r="L28" s="675"/>
      <c r="M28" s="675"/>
      <c r="N28" s="675"/>
      <c r="O28" s="675"/>
      <c r="P28" s="675"/>
      <c r="Q28" s="675"/>
    </row>
    <row r="29" spans="2:17">
      <c r="B29" s="125">
        <v>19</v>
      </c>
      <c r="C29" s="731"/>
      <c r="D29" s="731"/>
      <c r="E29" s="695"/>
      <c r="F29" s="696"/>
      <c r="G29" s="697"/>
      <c r="H29" s="675"/>
      <c r="I29" s="675"/>
      <c r="J29" s="675"/>
      <c r="K29" s="675"/>
      <c r="L29" s="675"/>
      <c r="M29" s="675"/>
      <c r="N29" s="675"/>
      <c r="O29" s="675"/>
      <c r="P29" s="675"/>
      <c r="Q29" s="675"/>
    </row>
    <row r="30" spans="2:17">
      <c r="B30" s="125">
        <v>20</v>
      </c>
      <c r="C30" s="731"/>
      <c r="D30" s="731"/>
      <c r="E30" s="695"/>
      <c r="F30" s="696"/>
      <c r="G30" s="697"/>
      <c r="H30" s="675"/>
      <c r="I30" s="675"/>
      <c r="J30" s="675"/>
      <c r="K30" s="675"/>
      <c r="L30" s="675"/>
      <c r="M30" s="675"/>
      <c r="N30" s="675"/>
      <c r="O30" s="675"/>
      <c r="P30" s="675"/>
      <c r="Q30" s="675"/>
    </row>
    <row r="31" spans="2:17">
      <c r="B31" s="125">
        <v>21</v>
      </c>
      <c r="C31" s="731"/>
      <c r="D31" s="731"/>
      <c r="E31" s="695"/>
      <c r="F31" s="696"/>
      <c r="G31" s="697"/>
      <c r="H31" s="675"/>
      <c r="I31" s="675"/>
      <c r="J31" s="675"/>
      <c r="K31" s="675"/>
      <c r="L31" s="675"/>
      <c r="M31" s="675"/>
      <c r="N31" s="675"/>
      <c r="O31" s="675"/>
      <c r="P31" s="675"/>
      <c r="Q31" s="675"/>
    </row>
    <row r="32" spans="2:17">
      <c r="B32" s="125">
        <v>22</v>
      </c>
      <c r="C32" s="731"/>
      <c r="D32" s="731"/>
      <c r="E32" s="695"/>
      <c r="F32" s="696"/>
      <c r="G32" s="697"/>
      <c r="H32" s="675"/>
      <c r="I32" s="675"/>
      <c r="J32" s="675"/>
      <c r="K32" s="675"/>
      <c r="L32" s="675"/>
      <c r="M32" s="675"/>
      <c r="N32" s="675"/>
      <c r="O32" s="675"/>
      <c r="P32" s="675"/>
      <c r="Q32" s="675"/>
    </row>
    <row r="33" spans="2:17">
      <c r="B33" s="125">
        <v>23</v>
      </c>
      <c r="C33" s="731"/>
      <c r="D33" s="731"/>
      <c r="E33" s="695"/>
      <c r="F33" s="696"/>
      <c r="G33" s="697"/>
      <c r="H33" s="675"/>
      <c r="I33" s="675"/>
      <c r="J33" s="675"/>
      <c r="K33" s="675"/>
      <c r="L33" s="675"/>
      <c r="M33" s="675"/>
      <c r="N33" s="675"/>
      <c r="O33" s="675"/>
      <c r="P33" s="675"/>
      <c r="Q33" s="675"/>
    </row>
    <row r="34" spans="2:17">
      <c r="B34" s="125">
        <v>24</v>
      </c>
      <c r="C34" s="731"/>
      <c r="D34" s="731"/>
      <c r="E34" s="695"/>
      <c r="F34" s="696"/>
      <c r="G34" s="697"/>
      <c r="H34" s="675"/>
      <c r="I34" s="675"/>
      <c r="J34" s="675"/>
      <c r="K34" s="675"/>
      <c r="L34" s="675"/>
      <c r="M34" s="675"/>
      <c r="N34" s="675"/>
      <c r="O34" s="675"/>
      <c r="P34" s="675"/>
      <c r="Q34" s="675"/>
    </row>
    <row r="35" spans="2:17">
      <c r="B35" s="125">
        <v>25</v>
      </c>
      <c r="C35" s="731"/>
      <c r="D35" s="731"/>
      <c r="E35" s="695"/>
      <c r="F35" s="696"/>
      <c r="G35" s="697"/>
      <c r="H35" s="675"/>
      <c r="I35" s="675"/>
      <c r="J35" s="675"/>
      <c r="K35" s="675"/>
      <c r="L35" s="675"/>
      <c r="M35" s="675"/>
      <c r="N35" s="675"/>
      <c r="O35" s="675"/>
      <c r="P35" s="675"/>
      <c r="Q35" s="675"/>
    </row>
    <row r="36" spans="2:17">
      <c r="B36" s="125">
        <v>26</v>
      </c>
      <c r="C36" s="731"/>
      <c r="D36" s="731"/>
      <c r="E36" s="695"/>
      <c r="F36" s="696"/>
      <c r="G36" s="697"/>
      <c r="H36" s="675"/>
      <c r="I36" s="675"/>
      <c r="J36" s="675"/>
      <c r="K36" s="675"/>
      <c r="L36" s="675"/>
      <c r="M36" s="675"/>
      <c r="N36" s="675"/>
      <c r="O36" s="675"/>
      <c r="P36" s="675"/>
      <c r="Q36" s="675"/>
    </row>
    <row r="37" spans="2:17">
      <c r="B37" s="125">
        <v>27</v>
      </c>
      <c r="C37" s="731"/>
      <c r="D37" s="731"/>
      <c r="E37" s="695"/>
      <c r="F37" s="696"/>
      <c r="G37" s="697"/>
      <c r="H37" s="675"/>
      <c r="I37" s="675"/>
      <c r="J37" s="675"/>
      <c r="K37" s="675"/>
      <c r="L37" s="675"/>
      <c r="M37" s="675"/>
      <c r="N37" s="675"/>
      <c r="O37" s="675"/>
      <c r="P37" s="675"/>
      <c r="Q37" s="675"/>
    </row>
    <row r="38" spans="2:17">
      <c r="B38" s="125">
        <v>28</v>
      </c>
      <c r="C38" s="731"/>
      <c r="D38" s="731"/>
      <c r="E38" s="695"/>
      <c r="F38" s="696"/>
      <c r="G38" s="697"/>
      <c r="H38" s="675"/>
      <c r="I38" s="675"/>
      <c r="J38" s="675"/>
      <c r="K38" s="675"/>
      <c r="L38" s="675"/>
      <c r="M38" s="675"/>
      <c r="N38" s="675"/>
      <c r="O38" s="675"/>
      <c r="P38" s="675"/>
      <c r="Q38" s="675"/>
    </row>
    <row r="39" spans="2:17">
      <c r="B39" s="125">
        <v>29</v>
      </c>
      <c r="C39" s="731"/>
      <c r="D39" s="731"/>
      <c r="E39" s="695"/>
      <c r="F39" s="696"/>
      <c r="G39" s="697"/>
      <c r="H39" s="675"/>
      <c r="I39" s="675"/>
      <c r="J39" s="675"/>
      <c r="K39" s="675"/>
      <c r="L39" s="675"/>
      <c r="M39" s="675"/>
      <c r="N39" s="675"/>
      <c r="O39" s="675"/>
      <c r="P39" s="675"/>
      <c r="Q39" s="675"/>
    </row>
    <row r="40" spans="2:17">
      <c r="B40" s="125">
        <v>30</v>
      </c>
      <c r="C40" s="731"/>
      <c r="D40" s="731"/>
      <c r="E40" s="695"/>
      <c r="F40" s="696"/>
      <c r="G40" s="697"/>
      <c r="H40" s="675"/>
      <c r="I40" s="675"/>
      <c r="J40" s="675"/>
      <c r="K40" s="675"/>
      <c r="L40" s="675"/>
      <c r="M40" s="675"/>
      <c r="N40" s="675"/>
      <c r="O40" s="675"/>
      <c r="P40" s="675"/>
      <c r="Q40" s="675"/>
    </row>
    <row r="41" spans="2:17">
      <c r="B41" s="125">
        <v>31</v>
      </c>
      <c r="C41" s="731"/>
      <c r="D41" s="731"/>
      <c r="E41" s="695"/>
      <c r="F41" s="696"/>
      <c r="G41" s="697"/>
      <c r="H41" s="675"/>
      <c r="I41" s="675"/>
      <c r="J41" s="675"/>
      <c r="K41" s="675"/>
      <c r="L41" s="675"/>
      <c r="M41" s="675"/>
      <c r="N41" s="675"/>
      <c r="O41" s="675"/>
      <c r="P41" s="675"/>
      <c r="Q41" s="675"/>
    </row>
    <row r="42" spans="2:17">
      <c r="B42" s="125">
        <v>32</v>
      </c>
      <c r="C42" s="731"/>
      <c r="D42" s="731"/>
      <c r="E42" s="695"/>
      <c r="F42" s="696"/>
      <c r="G42" s="697"/>
      <c r="H42" s="675"/>
      <c r="I42" s="675"/>
      <c r="J42" s="675"/>
      <c r="K42" s="675"/>
      <c r="L42" s="675"/>
      <c r="M42" s="675"/>
      <c r="N42" s="675"/>
      <c r="O42" s="675"/>
      <c r="P42" s="675"/>
      <c r="Q42" s="675"/>
    </row>
    <row r="43" spans="2:17">
      <c r="B43" s="125">
        <v>33</v>
      </c>
      <c r="C43" s="731"/>
      <c r="D43" s="731"/>
      <c r="E43" s="695"/>
      <c r="F43" s="696"/>
      <c r="G43" s="697"/>
      <c r="H43" s="675"/>
      <c r="I43" s="675"/>
      <c r="J43" s="675"/>
      <c r="K43" s="675"/>
      <c r="L43" s="675"/>
      <c r="M43" s="675"/>
      <c r="N43" s="675"/>
      <c r="O43" s="675"/>
      <c r="P43" s="675"/>
      <c r="Q43" s="675"/>
    </row>
    <row r="44" spans="2:17">
      <c r="B44" s="125">
        <v>34</v>
      </c>
      <c r="C44" s="731"/>
      <c r="D44" s="731"/>
      <c r="E44" s="695"/>
      <c r="F44" s="696"/>
      <c r="G44" s="697"/>
      <c r="H44" s="675"/>
      <c r="I44" s="675"/>
      <c r="J44" s="675"/>
      <c r="K44" s="675"/>
      <c r="L44" s="675"/>
      <c r="M44" s="675"/>
      <c r="N44" s="675"/>
      <c r="O44" s="675"/>
      <c r="P44" s="675"/>
      <c r="Q44" s="675"/>
    </row>
    <row r="45" spans="2:17">
      <c r="B45" s="125">
        <v>35</v>
      </c>
      <c r="C45" s="731"/>
      <c r="D45" s="731"/>
      <c r="E45" s="695"/>
      <c r="F45" s="696"/>
      <c r="G45" s="697"/>
      <c r="H45" s="675"/>
      <c r="I45" s="675"/>
      <c r="J45" s="675"/>
      <c r="K45" s="675"/>
      <c r="L45" s="675"/>
      <c r="M45" s="675"/>
      <c r="N45" s="675"/>
      <c r="O45" s="675"/>
      <c r="P45" s="675"/>
      <c r="Q45" s="675"/>
    </row>
    <row r="46" spans="2:17">
      <c r="B46" s="125">
        <v>36</v>
      </c>
      <c r="C46" s="731"/>
      <c r="D46" s="731"/>
      <c r="E46" s="695"/>
      <c r="F46" s="696"/>
      <c r="G46" s="697"/>
      <c r="H46" s="675"/>
      <c r="I46" s="675"/>
      <c r="J46" s="675"/>
      <c r="K46" s="675"/>
      <c r="L46" s="675"/>
      <c r="M46" s="675"/>
      <c r="N46" s="675"/>
      <c r="O46" s="675"/>
      <c r="P46" s="675"/>
      <c r="Q46" s="675"/>
    </row>
    <row r="47" spans="2:17">
      <c r="B47" s="125">
        <v>37</v>
      </c>
      <c r="C47" s="731"/>
      <c r="D47" s="731"/>
      <c r="E47" s="695"/>
      <c r="F47" s="696"/>
      <c r="G47" s="697"/>
      <c r="H47" s="675"/>
      <c r="I47" s="675"/>
      <c r="J47" s="675"/>
      <c r="K47" s="675"/>
      <c r="L47" s="675"/>
      <c r="M47" s="675"/>
      <c r="N47" s="675"/>
      <c r="O47" s="675"/>
      <c r="P47" s="675"/>
      <c r="Q47" s="675"/>
    </row>
    <row r="48" spans="2:17">
      <c r="B48" s="125">
        <v>38</v>
      </c>
      <c r="C48" s="731"/>
      <c r="D48" s="731"/>
      <c r="E48" s="695"/>
      <c r="F48" s="696"/>
      <c r="G48" s="697"/>
      <c r="H48" s="675"/>
      <c r="I48" s="675"/>
      <c r="J48" s="675"/>
      <c r="K48" s="675"/>
      <c r="L48" s="675"/>
      <c r="M48" s="675"/>
      <c r="N48" s="675"/>
      <c r="O48" s="675"/>
      <c r="P48" s="675"/>
      <c r="Q48" s="675"/>
    </row>
    <row r="49" spans="2:17">
      <c r="B49" s="125">
        <v>39</v>
      </c>
      <c r="C49" s="731"/>
      <c r="D49" s="731"/>
      <c r="E49" s="695"/>
      <c r="F49" s="696"/>
      <c r="G49" s="697"/>
      <c r="H49" s="675"/>
      <c r="I49" s="675"/>
      <c r="J49" s="675"/>
      <c r="K49" s="675"/>
      <c r="L49" s="675"/>
      <c r="M49" s="675"/>
      <c r="N49" s="675"/>
      <c r="O49" s="675"/>
      <c r="P49" s="675"/>
      <c r="Q49" s="675"/>
    </row>
    <row r="50" spans="2:17">
      <c r="B50" s="125">
        <v>40</v>
      </c>
      <c r="C50" s="731"/>
      <c r="D50" s="731"/>
      <c r="E50" s="695"/>
      <c r="F50" s="696"/>
      <c r="G50" s="697"/>
      <c r="H50" s="675"/>
      <c r="I50" s="675"/>
      <c r="J50" s="675"/>
      <c r="K50" s="675"/>
      <c r="L50" s="675"/>
      <c r="M50" s="675"/>
      <c r="N50" s="675"/>
      <c r="O50" s="675"/>
      <c r="P50" s="675"/>
      <c r="Q50" s="675"/>
    </row>
    <row r="51" spans="2:17">
      <c r="B51" s="125">
        <v>41</v>
      </c>
      <c r="C51" s="731"/>
      <c r="D51" s="731"/>
      <c r="E51" s="695"/>
      <c r="F51" s="696"/>
      <c r="G51" s="697"/>
      <c r="H51" s="675"/>
      <c r="I51" s="675"/>
      <c r="J51" s="675"/>
      <c r="K51" s="675"/>
      <c r="L51" s="675"/>
      <c r="M51" s="675"/>
      <c r="N51" s="675"/>
      <c r="O51" s="675"/>
      <c r="P51" s="675"/>
      <c r="Q51" s="675"/>
    </row>
    <row r="52" spans="2:17">
      <c r="B52" s="125">
        <v>42</v>
      </c>
      <c r="C52" s="731"/>
      <c r="D52" s="731"/>
      <c r="E52" s="695"/>
      <c r="F52" s="696"/>
      <c r="G52" s="697"/>
      <c r="H52" s="675"/>
      <c r="I52" s="675"/>
      <c r="J52" s="675"/>
      <c r="K52" s="675"/>
      <c r="L52" s="675"/>
      <c r="M52" s="675"/>
      <c r="N52" s="675"/>
      <c r="O52" s="675"/>
      <c r="P52" s="675"/>
      <c r="Q52" s="675"/>
    </row>
    <row r="53" spans="2:17">
      <c r="B53" s="125">
        <v>43</v>
      </c>
      <c r="C53" s="731"/>
      <c r="D53" s="731"/>
      <c r="E53" s="695"/>
      <c r="F53" s="696"/>
      <c r="G53" s="697"/>
      <c r="H53" s="675"/>
      <c r="I53" s="675"/>
      <c r="J53" s="675"/>
      <c r="K53" s="675"/>
      <c r="L53" s="675"/>
      <c r="M53" s="675"/>
      <c r="N53" s="675"/>
      <c r="O53" s="675"/>
      <c r="P53" s="675"/>
      <c r="Q53" s="675"/>
    </row>
    <row r="54" spans="2:17">
      <c r="B54" s="125">
        <v>44</v>
      </c>
      <c r="C54" s="731"/>
      <c r="D54" s="731"/>
      <c r="E54" s="695"/>
      <c r="F54" s="696"/>
      <c r="G54" s="697"/>
      <c r="H54" s="675"/>
      <c r="I54" s="675"/>
      <c r="J54" s="675"/>
      <c r="K54" s="675"/>
      <c r="L54" s="675"/>
      <c r="M54" s="675"/>
      <c r="N54" s="675"/>
      <c r="O54" s="675"/>
      <c r="P54" s="675"/>
      <c r="Q54" s="675"/>
    </row>
    <row r="55" spans="2:17">
      <c r="B55" s="125">
        <v>45</v>
      </c>
      <c r="C55" s="731"/>
      <c r="D55" s="731"/>
      <c r="E55" s="695"/>
      <c r="F55" s="696"/>
      <c r="G55" s="697"/>
      <c r="H55" s="675"/>
      <c r="I55" s="675"/>
      <c r="J55" s="675"/>
      <c r="K55" s="675"/>
      <c r="L55" s="675"/>
      <c r="M55" s="675"/>
      <c r="N55" s="675"/>
      <c r="O55" s="675"/>
      <c r="P55" s="675"/>
      <c r="Q55" s="675"/>
    </row>
    <row r="56" spans="2:17">
      <c r="B56" s="125">
        <v>46</v>
      </c>
      <c r="C56" s="731"/>
      <c r="D56" s="731"/>
      <c r="E56" s="695"/>
      <c r="F56" s="696"/>
      <c r="G56" s="697"/>
      <c r="H56" s="675"/>
      <c r="I56" s="675"/>
      <c r="J56" s="675"/>
      <c r="K56" s="675"/>
      <c r="L56" s="675"/>
      <c r="M56" s="675"/>
      <c r="N56" s="675"/>
      <c r="O56" s="675"/>
      <c r="P56" s="675"/>
      <c r="Q56" s="675"/>
    </row>
    <row r="57" spans="2:17">
      <c r="B57" s="125">
        <v>47</v>
      </c>
      <c r="C57" s="731"/>
      <c r="D57" s="731"/>
      <c r="E57" s="695"/>
      <c r="F57" s="696"/>
      <c r="G57" s="697"/>
      <c r="H57" s="675"/>
      <c r="I57" s="675"/>
      <c r="J57" s="675"/>
      <c r="K57" s="675"/>
      <c r="L57" s="675"/>
      <c r="M57" s="675"/>
      <c r="N57" s="675"/>
      <c r="O57" s="675"/>
      <c r="P57" s="675"/>
      <c r="Q57" s="675"/>
    </row>
    <row r="58" spans="2:17">
      <c r="B58" s="125">
        <v>48</v>
      </c>
      <c r="C58" s="731"/>
      <c r="D58" s="731"/>
      <c r="E58" s="695"/>
      <c r="F58" s="696"/>
      <c r="G58" s="697"/>
      <c r="H58" s="675"/>
      <c r="I58" s="675"/>
      <c r="J58" s="675"/>
      <c r="K58" s="675"/>
      <c r="L58" s="675"/>
      <c r="M58" s="675"/>
      <c r="N58" s="675"/>
      <c r="O58" s="675"/>
      <c r="P58" s="675"/>
      <c r="Q58" s="675"/>
    </row>
    <row r="59" spans="2:17">
      <c r="B59" s="125">
        <v>49</v>
      </c>
      <c r="C59" s="731"/>
      <c r="D59" s="731"/>
      <c r="E59" s="695"/>
      <c r="F59" s="696"/>
      <c r="G59" s="697"/>
      <c r="H59" s="675"/>
      <c r="I59" s="675"/>
      <c r="J59" s="675"/>
      <c r="K59" s="675"/>
      <c r="L59" s="675"/>
      <c r="M59" s="675"/>
      <c r="N59" s="675"/>
      <c r="O59" s="675"/>
      <c r="P59" s="675"/>
      <c r="Q59" s="675"/>
    </row>
    <row r="60" spans="2:17">
      <c r="B60" s="125">
        <v>50</v>
      </c>
      <c r="C60" s="731"/>
      <c r="D60" s="731"/>
      <c r="E60" s="695"/>
      <c r="F60" s="696"/>
      <c r="G60" s="697"/>
      <c r="H60" s="675"/>
      <c r="I60" s="675"/>
      <c r="J60" s="675"/>
      <c r="K60" s="675"/>
      <c r="L60" s="675"/>
      <c r="M60" s="675"/>
      <c r="N60" s="675"/>
      <c r="O60" s="675"/>
      <c r="P60" s="675"/>
      <c r="Q60" s="675"/>
    </row>
    <row r="61" spans="2:17">
      <c r="B61" s="125">
        <v>51</v>
      </c>
      <c r="C61" s="731"/>
      <c r="D61" s="731"/>
      <c r="E61" s="695"/>
      <c r="F61" s="696"/>
      <c r="G61" s="697"/>
      <c r="H61" s="675"/>
      <c r="I61" s="675"/>
      <c r="J61" s="675"/>
      <c r="K61" s="675"/>
      <c r="L61" s="675"/>
      <c r="M61" s="675"/>
      <c r="N61" s="675"/>
      <c r="O61" s="675"/>
      <c r="P61" s="675"/>
      <c r="Q61" s="675"/>
    </row>
    <row r="62" spans="2:17">
      <c r="B62" s="125">
        <v>52</v>
      </c>
      <c r="C62" s="731"/>
      <c r="D62" s="731"/>
      <c r="E62" s="695"/>
      <c r="F62" s="696"/>
      <c r="G62" s="697"/>
      <c r="H62" s="675"/>
      <c r="I62" s="675"/>
      <c r="J62" s="675"/>
      <c r="K62" s="675"/>
      <c r="L62" s="675"/>
      <c r="M62" s="675"/>
      <c r="N62" s="675"/>
      <c r="O62" s="675"/>
      <c r="P62" s="675"/>
      <c r="Q62" s="675"/>
    </row>
    <row r="63" spans="2:17">
      <c r="B63" s="125">
        <v>53</v>
      </c>
      <c r="C63" s="731"/>
      <c r="D63" s="731"/>
      <c r="E63" s="695"/>
      <c r="F63" s="696"/>
      <c r="G63" s="697"/>
      <c r="H63" s="675"/>
      <c r="I63" s="675"/>
      <c r="J63" s="675"/>
      <c r="K63" s="675"/>
      <c r="L63" s="675"/>
      <c r="M63" s="675"/>
      <c r="N63" s="675"/>
      <c r="O63" s="675"/>
      <c r="P63" s="675"/>
      <c r="Q63" s="675"/>
    </row>
    <row r="64" spans="2:17">
      <c r="B64" s="125">
        <v>54</v>
      </c>
      <c r="C64" s="731"/>
      <c r="D64" s="731"/>
      <c r="E64" s="695"/>
      <c r="F64" s="696"/>
      <c r="G64" s="697"/>
      <c r="H64" s="675"/>
      <c r="I64" s="675"/>
      <c r="J64" s="675"/>
      <c r="K64" s="675"/>
      <c r="L64" s="675"/>
      <c r="M64" s="675"/>
      <c r="N64" s="675"/>
      <c r="O64" s="675"/>
      <c r="P64" s="675"/>
      <c r="Q64" s="675"/>
    </row>
    <row r="65" spans="2:17">
      <c r="B65" s="125">
        <v>55</v>
      </c>
      <c r="C65" s="731"/>
      <c r="D65" s="731"/>
      <c r="E65" s="695"/>
      <c r="F65" s="696"/>
      <c r="G65" s="697"/>
      <c r="H65" s="675"/>
      <c r="I65" s="675"/>
      <c r="J65" s="675"/>
      <c r="K65" s="675"/>
      <c r="L65" s="675"/>
      <c r="M65" s="675"/>
      <c r="N65" s="675"/>
      <c r="O65" s="675"/>
      <c r="P65" s="675"/>
      <c r="Q65" s="675"/>
    </row>
    <row r="66" spans="2:17">
      <c r="B66" s="125">
        <v>56</v>
      </c>
      <c r="C66" s="731"/>
      <c r="D66" s="731"/>
      <c r="E66" s="695"/>
      <c r="F66" s="696"/>
      <c r="G66" s="697"/>
      <c r="H66" s="675"/>
      <c r="I66" s="675"/>
      <c r="J66" s="675"/>
      <c r="K66" s="675"/>
      <c r="L66" s="675"/>
      <c r="M66" s="675"/>
      <c r="N66" s="675"/>
      <c r="O66" s="675"/>
      <c r="P66" s="675"/>
      <c r="Q66" s="675"/>
    </row>
    <row r="67" spans="2:17">
      <c r="B67" s="200"/>
      <c r="C67" s="200"/>
      <c r="D67" s="200"/>
      <c r="E67" s="200"/>
      <c r="F67" s="200"/>
      <c r="G67" s="200"/>
      <c r="H67" s="200"/>
      <c r="I67" s="200"/>
      <c r="J67" s="200"/>
      <c r="K67" s="200"/>
      <c r="L67" s="200"/>
      <c r="M67" s="200"/>
      <c r="N67" s="200"/>
      <c r="O67" s="200"/>
      <c r="P67" s="200"/>
      <c r="Q67" s="200"/>
    </row>
    <row r="68" spans="2:17">
      <c r="B68" s="200"/>
      <c r="C68" s="200"/>
      <c r="D68" s="200"/>
      <c r="E68" s="200"/>
      <c r="F68" s="200"/>
      <c r="G68" s="200"/>
      <c r="H68" s="200"/>
      <c r="I68" s="200"/>
      <c r="J68" s="200"/>
      <c r="K68" s="200"/>
      <c r="L68" s="200"/>
      <c r="M68" s="200"/>
      <c r="N68" s="200"/>
      <c r="O68" s="200"/>
      <c r="P68" s="200"/>
      <c r="Q68" s="200"/>
    </row>
    <row r="69" spans="2:17">
      <c r="B69" s="200"/>
      <c r="C69" s="200"/>
      <c r="D69" s="200"/>
      <c r="E69" s="200"/>
      <c r="F69" s="200"/>
      <c r="G69" s="200"/>
      <c r="H69" s="200"/>
      <c r="I69" s="200"/>
      <c r="J69" s="200"/>
      <c r="K69" s="200"/>
      <c r="L69" s="200"/>
      <c r="M69" s="200"/>
      <c r="N69" s="200"/>
      <c r="O69" s="200"/>
      <c r="P69" s="200"/>
      <c r="Q69" s="200"/>
    </row>
    <row r="70" spans="2:17">
      <c r="B70" s="200"/>
      <c r="C70" s="200"/>
      <c r="D70" s="200"/>
      <c r="E70" s="200"/>
      <c r="F70" s="200"/>
      <c r="G70" s="200"/>
      <c r="H70" s="200"/>
      <c r="I70" s="200"/>
      <c r="J70" s="200"/>
      <c r="K70" s="200"/>
      <c r="L70" s="200"/>
      <c r="M70" s="200"/>
      <c r="N70" s="200"/>
      <c r="O70" s="200"/>
      <c r="P70" s="200"/>
      <c r="Q70" s="200"/>
    </row>
    <row r="71" spans="2:17">
      <c r="B71" s="200"/>
      <c r="C71" s="200"/>
      <c r="D71" s="200"/>
      <c r="E71" s="200"/>
      <c r="F71" s="200"/>
      <c r="G71" s="200"/>
      <c r="H71" s="200"/>
      <c r="I71" s="200"/>
      <c r="J71" s="200"/>
      <c r="K71" s="200"/>
      <c r="L71" s="200"/>
      <c r="M71" s="200"/>
      <c r="N71" s="200"/>
      <c r="O71" s="200"/>
      <c r="P71" s="200"/>
      <c r="Q71" s="200"/>
    </row>
    <row r="72" spans="2:17">
      <c r="B72" s="200"/>
      <c r="C72" s="200"/>
      <c r="D72" s="200"/>
      <c r="E72" s="200"/>
      <c r="F72" s="200"/>
      <c r="G72" s="200"/>
      <c r="H72" s="200"/>
      <c r="I72" s="200"/>
      <c r="J72" s="200"/>
      <c r="K72" s="200"/>
      <c r="L72" s="200"/>
      <c r="M72" s="200"/>
      <c r="N72" s="200"/>
      <c r="O72" s="200"/>
      <c r="P72" s="200"/>
      <c r="Q72" s="200"/>
    </row>
    <row r="73" spans="2:17">
      <c r="B73" s="200"/>
      <c r="C73" s="200"/>
      <c r="D73" s="200"/>
      <c r="E73" s="200"/>
      <c r="F73" s="200"/>
      <c r="G73" s="200"/>
      <c r="H73" s="200"/>
      <c r="I73" s="200"/>
      <c r="J73" s="200"/>
      <c r="K73" s="200"/>
      <c r="L73" s="200"/>
      <c r="M73" s="200"/>
      <c r="N73" s="200"/>
      <c r="O73" s="200"/>
      <c r="P73" s="200"/>
      <c r="Q73" s="200"/>
    </row>
    <row r="74" spans="2:17">
      <c r="B74" s="200"/>
      <c r="C74" s="200"/>
      <c r="D74" s="200"/>
      <c r="E74" s="200"/>
      <c r="F74" s="200"/>
      <c r="G74" s="200"/>
      <c r="H74" s="200"/>
      <c r="I74" s="200"/>
      <c r="J74" s="200"/>
      <c r="K74" s="200"/>
      <c r="L74" s="200"/>
      <c r="M74" s="200"/>
      <c r="N74" s="200"/>
      <c r="O74" s="200"/>
      <c r="P74" s="200"/>
      <c r="Q74" s="200"/>
    </row>
    <row r="75" spans="2:17">
      <c r="B75" s="200"/>
      <c r="C75" s="200"/>
      <c r="D75" s="200"/>
      <c r="E75" s="200"/>
      <c r="F75" s="200"/>
      <c r="G75" s="200"/>
      <c r="H75" s="200"/>
      <c r="I75" s="200"/>
      <c r="J75" s="200"/>
      <c r="K75" s="200"/>
      <c r="L75" s="200"/>
      <c r="M75" s="200"/>
      <c r="N75" s="200"/>
      <c r="O75" s="200"/>
      <c r="P75" s="200"/>
      <c r="Q75" s="200"/>
    </row>
    <row r="76" spans="2:17">
      <c r="B76" s="200"/>
      <c r="C76" s="200"/>
      <c r="D76" s="200"/>
      <c r="E76" s="200"/>
      <c r="F76" s="200"/>
      <c r="G76" s="200"/>
      <c r="H76" s="200"/>
      <c r="I76" s="200"/>
      <c r="J76" s="200"/>
      <c r="K76" s="200"/>
      <c r="L76" s="200"/>
      <c r="M76" s="200"/>
      <c r="N76" s="200"/>
      <c r="O76" s="200"/>
      <c r="P76" s="200"/>
      <c r="Q76" s="200"/>
    </row>
    <row r="77" spans="2:17">
      <c r="B77" s="200"/>
      <c r="C77" s="200"/>
      <c r="D77" s="200"/>
      <c r="E77" s="200"/>
      <c r="F77" s="200"/>
      <c r="G77" s="200"/>
      <c r="H77" s="200"/>
      <c r="I77" s="200"/>
      <c r="J77" s="200"/>
      <c r="K77" s="200"/>
      <c r="L77" s="200"/>
      <c r="M77" s="200"/>
      <c r="N77" s="200"/>
      <c r="O77" s="200"/>
      <c r="P77" s="200"/>
      <c r="Q77" s="200"/>
    </row>
    <row r="78" spans="2:17">
      <c r="B78" s="200"/>
      <c r="C78" s="200"/>
      <c r="D78" s="200"/>
      <c r="E78" s="200"/>
      <c r="F78" s="200"/>
      <c r="G78" s="200"/>
      <c r="H78" s="200"/>
      <c r="I78" s="200"/>
      <c r="J78" s="200"/>
      <c r="K78" s="200"/>
      <c r="L78" s="200"/>
      <c r="M78" s="200"/>
      <c r="N78" s="200"/>
      <c r="O78" s="200"/>
      <c r="P78" s="200"/>
      <c r="Q78" s="200"/>
    </row>
    <row r="79" spans="2:17">
      <c r="B79" s="200"/>
      <c r="C79" s="200"/>
      <c r="D79" s="200"/>
      <c r="E79" s="200"/>
      <c r="F79" s="200"/>
      <c r="G79" s="200"/>
      <c r="H79" s="200"/>
      <c r="I79" s="200"/>
      <c r="J79" s="200"/>
      <c r="K79" s="200"/>
      <c r="L79" s="200"/>
      <c r="M79" s="200"/>
      <c r="N79" s="200"/>
      <c r="O79" s="200"/>
      <c r="P79" s="200"/>
      <c r="Q79" s="200"/>
    </row>
    <row r="80" spans="2:17">
      <c r="B80" s="200"/>
      <c r="C80" s="200"/>
      <c r="D80" s="200"/>
      <c r="E80" s="200"/>
      <c r="F80" s="200"/>
      <c r="G80" s="200"/>
      <c r="H80" s="200"/>
      <c r="I80" s="200"/>
      <c r="J80" s="200"/>
      <c r="K80" s="200"/>
      <c r="L80" s="200"/>
      <c r="M80" s="200"/>
      <c r="N80" s="200"/>
      <c r="O80" s="200"/>
      <c r="P80" s="200"/>
      <c r="Q80" s="200"/>
    </row>
    <row r="81" spans="2:17">
      <c r="B81" s="200"/>
      <c r="C81" s="200"/>
      <c r="D81" s="200"/>
      <c r="E81" s="200"/>
      <c r="F81" s="200"/>
      <c r="G81" s="200"/>
      <c r="H81" s="200"/>
      <c r="I81" s="200"/>
      <c r="J81" s="200"/>
      <c r="K81" s="200"/>
      <c r="L81" s="200"/>
      <c r="M81" s="200"/>
      <c r="N81" s="200"/>
      <c r="O81" s="200"/>
      <c r="P81" s="200"/>
      <c r="Q81" s="200"/>
    </row>
    <row r="82" spans="2:17">
      <c r="B82" s="200"/>
      <c r="C82" s="200"/>
      <c r="D82" s="200"/>
      <c r="E82" s="200"/>
      <c r="F82" s="200"/>
      <c r="G82" s="200"/>
      <c r="H82" s="200"/>
      <c r="I82" s="200"/>
      <c r="J82" s="200"/>
      <c r="K82" s="200"/>
      <c r="L82" s="200"/>
      <c r="M82" s="200"/>
      <c r="N82" s="200"/>
      <c r="O82" s="200"/>
      <c r="P82" s="200"/>
      <c r="Q82" s="200"/>
    </row>
    <row r="83" spans="2:17">
      <c r="B83" s="200"/>
      <c r="C83" s="200"/>
      <c r="D83" s="200"/>
      <c r="E83" s="200"/>
      <c r="F83" s="200"/>
      <c r="G83" s="200"/>
      <c r="H83" s="200"/>
      <c r="I83" s="200"/>
      <c r="J83" s="200"/>
      <c r="K83" s="200"/>
      <c r="L83" s="200"/>
      <c r="M83" s="200"/>
      <c r="N83" s="200"/>
      <c r="O83" s="200"/>
      <c r="P83" s="200"/>
      <c r="Q83" s="200"/>
    </row>
    <row r="84" spans="2:17">
      <c r="B84" s="200"/>
      <c r="C84" s="200"/>
      <c r="D84" s="200"/>
      <c r="E84" s="200"/>
      <c r="F84" s="200"/>
      <c r="G84" s="200"/>
      <c r="H84" s="200"/>
      <c r="I84" s="200"/>
      <c r="J84" s="200"/>
      <c r="K84" s="200"/>
      <c r="L84" s="200"/>
      <c r="M84" s="200"/>
      <c r="N84" s="200"/>
      <c r="O84" s="200"/>
      <c r="P84" s="200"/>
      <c r="Q84" s="200"/>
    </row>
    <row r="85" spans="2:17">
      <c r="B85" s="200"/>
      <c r="C85" s="200"/>
      <c r="D85" s="200"/>
      <c r="E85" s="200"/>
      <c r="F85" s="200"/>
      <c r="G85" s="200"/>
      <c r="H85" s="200"/>
      <c r="I85" s="200"/>
      <c r="J85" s="200"/>
      <c r="K85" s="200"/>
      <c r="L85" s="200"/>
      <c r="M85" s="200"/>
      <c r="N85" s="200"/>
      <c r="O85" s="200"/>
      <c r="P85" s="200"/>
      <c r="Q85" s="200"/>
    </row>
    <row r="86" spans="2:17">
      <c r="B86" s="200"/>
      <c r="C86" s="200"/>
      <c r="D86" s="200"/>
      <c r="E86" s="200"/>
      <c r="F86" s="200"/>
      <c r="G86" s="200"/>
      <c r="H86" s="200"/>
      <c r="I86" s="200"/>
      <c r="J86" s="200"/>
      <c r="K86" s="200"/>
      <c r="L86" s="200"/>
      <c r="M86" s="200"/>
      <c r="N86" s="200"/>
      <c r="O86" s="200"/>
      <c r="P86" s="200"/>
      <c r="Q86" s="200"/>
    </row>
    <row r="87" spans="2:17">
      <c r="B87" s="200"/>
      <c r="C87" s="200"/>
      <c r="D87" s="200"/>
      <c r="E87" s="200"/>
      <c r="F87" s="200"/>
      <c r="G87" s="200"/>
      <c r="H87" s="200"/>
      <c r="I87" s="200"/>
      <c r="J87" s="200"/>
      <c r="K87" s="200"/>
      <c r="L87" s="200"/>
      <c r="M87" s="200"/>
      <c r="N87" s="200"/>
      <c r="O87" s="200"/>
      <c r="P87" s="200"/>
      <c r="Q87" s="200"/>
    </row>
    <row r="88" spans="2:17">
      <c r="B88" s="200"/>
      <c r="C88" s="200"/>
      <c r="D88" s="200"/>
      <c r="E88" s="200"/>
      <c r="F88" s="200"/>
      <c r="G88" s="200"/>
      <c r="H88" s="200"/>
      <c r="I88" s="200"/>
      <c r="J88" s="200"/>
      <c r="K88" s="200"/>
      <c r="L88" s="200"/>
      <c r="M88" s="200"/>
      <c r="N88" s="200"/>
      <c r="O88" s="200"/>
      <c r="P88" s="200"/>
      <c r="Q88" s="200"/>
    </row>
    <row r="89" spans="2:17">
      <c r="B89" s="200"/>
      <c r="C89" s="200"/>
      <c r="D89" s="200"/>
      <c r="E89" s="200"/>
      <c r="F89" s="200"/>
      <c r="G89" s="200"/>
      <c r="H89" s="200"/>
      <c r="I89" s="200"/>
      <c r="J89" s="200"/>
      <c r="K89" s="200"/>
      <c r="L89" s="200"/>
      <c r="M89" s="200"/>
      <c r="N89" s="200"/>
      <c r="O89" s="200"/>
      <c r="P89" s="200"/>
      <c r="Q89" s="200"/>
    </row>
    <row r="90" spans="2:17">
      <c r="B90" s="200"/>
      <c r="C90" s="200"/>
      <c r="D90" s="200"/>
      <c r="E90" s="200"/>
      <c r="F90" s="200"/>
      <c r="G90" s="200"/>
      <c r="H90" s="200"/>
      <c r="I90" s="200"/>
      <c r="J90" s="200"/>
      <c r="K90" s="200"/>
      <c r="L90" s="200"/>
      <c r="M90" s="200"/>
      <c r="N90" s="200"/>
      <c r="O90" s="200"/>
      <c r="P90" s="200"/>
      <c r="Q90" s="200"/>
    </row>
    <row r="91" spans="2:17">
      <c r="B91" s="200"/>
      <c r="C91" s="200"/>
      <c r="D91" s="200"/>
      <c r="E91" s="200"/>
      <c r="F91" s="200"/>
      <c r="G91" s="200"/>
      <c r="H91" s="200"/>
      <c r="I91" s="200"/>
      <c r="J91" s="200"/>
      <c r="K91" s="200"/>
      <c r="L91" s="200"/>
      <c r="M91" s="200"/>
      <c r="N91" s="200"/>
      <c r="O91" s="200"/>
      <c r="P91" s="200"/>
      <c r="Q91" s="200"/>
    </row>
    <row r="92" spans="2:17">
      <c r="B92" s="200"/>
      <c r="C92" s="200"/>
      <c r="D92" s="200"/>
      <c r="E92" s="200"/>
      <c r="F92" s="200"/>
      <c r="G92" s="200"/>
      <c r="H92" s="200"/>
      <c r="I92" s="200"/>
      <c r="J92" s="200"/>
      <c r="K92" s="200"/>
      <c r="L92" s="200"/>
      <c r="M92" s="200"/>
      <c r="N92" s="200"/>
      <c r="O92" s="200"/>
      <c r="P92" s="200"/>
      <c r="Q92" s="200"/>
    </row>
    <row r="93" spans="2:17">
      <c r="B93" s="200"/>
      <c r="C93" s="200"/>
      <c r="D93" s="200"/>
      <c r="E93" s="200"/>
      <c r="F93" s="200"/>
      <c r="G93" s="200"/>
      <c r="H93" s="200"/>
      <c r="I93" s="200"/>
      <c r="J93" s="200"/>
      <c r="K93" s="200"/>
      <c r="L93" s="200"/>
      <c r="M93" s="200"/>
      <c r="N93" s="200"/>
      <c r="O93" s="200"/>
      <c r="P93" s="200"/>
      <c r="Q93" s="200"/>
    </row>
    <row r="94" spans="2:17">
      <c r="B94" s="200"/>
      <c r="C94" s="200"/>
      <c r="D94" s="200"/>
      <c r="E94" s="200"/>
      <c r="F94" s="200"/>
      <c r="G94" s="200"/>
      <c r="H94" s="200"/>
      <c r="I94" s="200"/>
      <c r="J94" s="200"/>
      <c r="K94" s="200"/>
      <c r="L94" s="200"/>
      <c r="M94" s="200"/>
      <c r="N94" s="200"/>
      <c r="O94" s="200"/>
      <c r="P94" s="200"/>
      <c r="Q94" s="200"/>
    </row>
    <row r="95" spans="2:17">
      <c r="B95" s="200"/>
      <c r="C95" s="200"/>
      <c r="D95" s="200"/>
      <c r="E95" s="200"/>
      <c r="F95" s="200"/>
      <c r="G95" s="200"/>
      <c r="H95" s="200"/>
      <c r="I95" s="200"/>
      <c r="J95" s="200"/>
      <c r="K95" s="200"/>
      <c r="L95" s="200"/>
      <c r="M95" s="200"/>
      <c r="N95" s="200"/>
      <c r="O95" s="200"/>
      <c r="P95" s="200"/>
      <c r="Q95" s="200"/>
    </row>
    <row r="96" spans="2:17">
      <c r="B96" s="200"/>
      <c r="C96" s="200"/>
      <c r="D96" s="200"/>
      <c r="E96" s="200"/>
      <c r="F96" s="200"/>
      <c r="G96" s="200"/>
      <c r="H96" s="200"/>
      <c r="I96" s="200"/>
      <c r="J96" s="200"/>
      <c r="K96" s="200"/>
      <c r="L96" s="200"/>
      <c r="M96" s="200"/>
      <c r="N96" s="200"/>
      <c r="O96" s="200"/>
      <c r="P96" s="200"/>
      <c r="Q96" s="200"/>
    </row>
    <row r="97" spans="2:17">
      <c r="B97" s="200"/>
      <c r="C97" s="200"/>
      <c r="D97" s="200"/>
      <c r="E97" s="200"/>
      <c r="F97" s="200"/>
      <c r="G97" s="200"/>
      <c r="H97" s="200"/>
      <c r="I97" s="200"/>
      <c r="J97" s="200"/>
      <c r="K97" s="200"/>
      <c r="L97" s="200"/>
      <c r="M97" s="200"/>
      <c r="N97" s="200"/>
      <c r="O97" s="200"/>
      <c r="P97" s="200"/>
      <c r="Q97" s="200"/>
    </row>
    <row r="98" spans="2:17">
      <c r="B98" s="200"/>
      <c r="C98" s="200"/>
      <c r="D98" s="200"/>
      <c r="E98" s="200"/>
      <c r="F98" s="200"/>
      <c r="G98" s="200"/>
      <c r="H98" s="200"/>
      <c r="I98" s="200"/>
      <c r="J98" s="200"/>
      <c r="K98" s="200"/>
      <c r="L98" s="200"/>
      <c r="M98" s="200"/>
      <c r="N98" s="200"/>
      <c r="O98" s="200"/>
      <c r="P98" s="200"/>
      <c r="Q98" s="200"/>
    </row>
    <row r="99" spans="2:17">
      <c r="B99" s="200"/>
      <c r="C99" s="200"/>
      <c r="D99" s="200"/>
      <c r="E99" s="200"/>
      <c r="F99" s="200"/>
      <c r="G99" s="200"/>
      <c r="H99" s="200"/>
      <c r="I99" s="200"/>
      <c r="J99" s="200"/>
      <c r="K99" s="200"/>
      <c r="L99" s="200"/>
      <c r="M99" s="200"/>
      <c r="N99" s="200"/>
      <c r="O99" s="200"/>
      <c r="P99" s="200"/>
      <c r="Q99" s="200"/>
    </row>
    <row r="100" spans="2:17">
      <c r="B100" s="200"/>
      <c r="C100" s="200"/>
      <c r="D100" s="200"/>
      <c r="E100" s="200"/>
      <c r="F100" s="200"/>
      <c r="G100" s="200"/>
      <c r="H100" s="200"/>
      <c r="I100" s="200"/>
      <c r="J100" s="200"/>
      <c r="K100" s="200"/>
      <c r="L100" s="200"/>
      <c r="M100" s="200"/>
      <c r="N100" s="200"/>
      <c r="O100" s="200"/>
      <c r="P100" s="200"/>
      <c r="Q100" s="200"/>
    </row>
    <row r="101" spans="2:17">
      <c r="B101" s="200"/>
      <c r="C101" s="200"/>
      <c r="D101" s="200"/>
      <c r="E101" s="200"/>
      <c r="F101" s="200"/>
      <c r="G101" s="200"/>
      <c r="H101" s="200"/>
      <c r="I101" s="200"/>
      <c r="J101" s="200"/>
      <c r="K101" s="200"/>
      <c r="L101" s="200"/>
      <c r="M101" s="200"/>
      <c r="N101" s="200"/>
      <c r="O101" s="200"/>
      <c r="P101" s="200"/>
      <c r="Q101" s="200"/>
    </row>
    <row r="102" spans="2:17">
      <c r="B102" s="200"/>
      <c r="C102" s="200"/>
      <c r="D102" s="200"/>
      <c r="E102" s="200"/>
      <c r="F102" s="200"/>
      <c r="G102" s="200"/>
      <c r="H102" s="200"/>
      <c r="I102" s="200"/>
      <c r="J102" s="200"/>
      <c r="K102" s="200"/>
      <c r="L102" s="200"/>
      <c r="M102" s="200"/>
      <c r="N102" s="200"/>
      <c r="O102" s="200"/>
      <c r="P102" s="200"/>
      <c r="Q102" s="200"/>
    </row>
    <row r="103" spans="2:17">
      <c r="B103" s="200"/>
      <c r="C103" s="200"/>
      <c r="D103" s="200"/>
      <c r="E103" s="200"/>
      <c r="F103" s="200"/>
      <c r="G103" s="200"/>
      <c r="H103" s="200"/>
      <c r="I103" s="200"/>
      <c r="J103" s="200"/>
      <c r="K103" s="200"/>
      <c r="L103" s="200"/>
      <c r="M103" s="200"/>
      <c r="N103" s="200"/>
      <c r="O103" s="200"/>
      <c r="P103" s="200"/>
      <c r="Q103" s="200"/>
    </row>
    <row r="104" spans="2:17">
      <c r="B104" s="200"/>
      <c r="C104" s="200"/>
      <c r="D104" s="200"/>
      <c r="E104" s="200"/>
      <c r="F104" s="200"/>
      <c r="G104" s="200"/>
      <c r="H104" s="200"/>
      <c r="I104" s="200"/>
      <c r="J104" s="200"/>
      <c r="K104" s="200"/>
      <c r="L104" s="200"/>
      <c r="M104" s="200"/>
      <c r="N104" s="200"/>
      <c r="O104" s="200"/>
      <c r="P104" s="200"/>
      <c r="Q104" s="200"/>
    </row>
    <row r="105" spans="2:17">
      <c r="B105" s="200"/>
      <c r="C105" s="200"/>
      <c r="D105" s="200"/>
      <c r="E105" s="200"/>
      <c r="F105" s="200"/>
      <c r="G105" s="200"/>
      <c r="H105" s="200"/>
      <c r="I105" s="200"/>
      <c r="J105" s="200"/>
      <c r="K105" s="200"/>
      <c r="L105" s="200"/>
      <c r="M105" s="200"/>
      <c r="N105" s="200"/>
      <c r="O105" s="200"/>
      <c r="P105" s="200"/>
      <c r="Q105" s="200"/>
    </row>
    <row r="106" spans="2:17">
      <c r="B106" s="200"/>
      <c r="C106" s="200"/>
      <c r="D106" s="200"/>
      <c r="E106" s="200"/>
      <c r="F106" s="200"/>
      <c r="G106" s="200"/>
      <c r="H106" s="200"/>
      <c r="I106" s="200"/>
      <c r="J106" s="200"/>
      <c r="K106" s="200"/>
      <c r="L106" s="200"/>
      <c r="M106" s="200"/>
      <c r="N106" s="200"/>
      <c r="O106" s="200"/>
      <c r="P106" s="200"/>
      <c r="Q106" s="200"/>
    </row>
    <row r="107" spans="2:17">
      <c r="B107" s="200"/>
      <c r="C107" s="200"/>
      <c r="D107" s="200"/>
      <c r="E107" s="200"/>
      <c r="F107" s="200"/>
      <c r="G107" s="200"/>
      <c r="H107" s="200"/>
      <c r="I107" s="200"/>
      <c r="J107" s="200"/>
      <c r="K107" s="200"/>
      <c r="L107" s="200"/>
      <c r="M107" s="200"/>
      <c r="N107" s="200"/>
      <c r="O107" s="200"/>
      <c r="P107" s="200"/>
      <c r="Q107" s="200"/>
    </row>
    <row r="108" spans="2:17">
      <c r="B108" s="200"/>
      <c r="C108" s="200"/>
      <c r="D108" s="200"/>
      <c r="E108" s="200"/>
      <c r="F108" s="200"/>
      <c r="G108" s="200"/>
      <c r="H108" s="200"/>
      <c r="I108" s="200"/>
      <c r="J108" s="200"/>
      <c r="K108" s="200"/>
      <c r="L108" s="200"/>
      <c r="M108" s="200"/>
      <c r="N108" s="200"/>
      <c r="O108" s="200"/>
      <c r="P108" s="200"/>
      <c r="Q108" s="200"/>
    </row>
    <row r="109" spans="2:17">
      <c r="B109" s="200"/>
      <c r="C109" s="200"/>
      <c r="D109" s="200"/>
      <c r="E109" s="200"/>
      <c r="F109" s="200"/>
      <c r="G109" s="200"/>
      <c r="H109" s="200"/>
      <c r="I109" s="200"/>
      <c r="J109" s="200"/>
      <c r="K109" s="200"/>
      <c r="L109" s="200"/>
      <c r="M109" s="200"/>
      <c r="N109" s="200"/>
      <c r="O109" s="200"/>
      <c r="P109" s="200"/>
      <c r="Q109" s="200"/>
    </row>
    <row r="110" spans="2:17">
      <c r="B110" s="200"/>
      <c r="C110" s="200"/>
      <c r="D110" s="200"/>
      <c r="E110" s="200"/>
      <c r="F110" s="200"/>
      <c r="G110" s="200"/>
      <c r="H110" s="200"/>
      <c r="I110" s="200"/>
      <c r="J110" s="200"/>
      <c r="K110" s="200"/>
      <c r="L110" s="200"/>
      <c r="M110" s="200"/>
      <c r="N110" s="200"/>
      <c r="O110" s="200"/>
      <c r="P110" s="200"/>
      <c r="Q110" s="200"/>
    </row>
    <row r="111" spans="2:17">
      <c r="B111" s="200"/>
      <c r="C111" s="200"/>
      <c r="D111" s="200"/>
      <c r="E111" s="200"/>
      <c r="F111" s="200"/>
      <c r="G111" s="200"/>
      <c r="H111" s="200"/>
      <c r="I111" s="200"/>
      <c r="J111" s="200"/>
      <c r="K111" s="200"/>
      <c r="L111" s="200"/>
      <c r="M111" s="200"/>
      <c r="N111" s="200"/>
      <c r="O111" s="200"/>
      <c r="P111" s="200"/>
      <c r="Q111" s="200"/>
    </row>
    <row r="112" spans="2:17">
      <c r="B112" s="200"/>
      <c r="C112" s="200"/>
      <c r="D112" s="200"/>
      <c r="E112" s="200"/>
      <c r="F112" s="200"/>
      <c r="G112" s="200"/>
      <c r="H112" s="200"/>
      <c r="I112" s="200"/>
      <c r="J112" s="200"/>
      <c r="K112" s="200"/>
      <c r="L112" s="200"/>
      <c r="M112" s="200"/>
      <c r="N112" s="200"/>
      <c r="O112" s="200"/>
      <c r="P112" s="200"/>
      <c r="Q112" s="200"/>
    </row>
    <row r="113" spans="2:17">
      <c r="B113" s="200"/>
      <c r="C113" s="200"/>
      <c r="D113" s="200"/>
      <c r="E113" s="200"/>
      <c r="F113" s="200"/>
      <c r="G113" s="200"/>
      <c r="H113" s="200"/>
      <c r="I113" s="200"/>
      <c r="J113" s="200"/>
      <c r="K113" s="200"/>
      <c r="L113" s="200"/>
      <c r="M113" s="200"/>
      <c r="N113" s="200"/>
      <c r="O113" s="200"/>
      <c r="P113" s="200"/>
      <c r="Q113" s="200"/>
    </row>
    <row r="114" spans="2:17">
      <c r="B114" s="200"/>
      <c r="C114" s="200"/>
      <c r="D114" s="200"/>
      <c r="E114" s="200"/>
      <c r="F114" s="200"/>
      <c r="G114" s="200"/>
      <c r="H114" s="200"/>
      <c r="I114" s="200"/>
      <c r="J114" s="200"/>
      <c r="K114" s="200"/>
      <c r="L114" s="200"/>
      <c r="M114" s="200"/>
      <c r="N114" s="200"/>
      <c r="O114" s="200"/>
      <c r="P114" s="200"/>
      <c r="Q114" s="200"/>
    </row>
    <row r="115" spans="2:17">
      <c r="B115" s="200"/>
      <c r="C115" s="200"/>
      <c r="D115" s="200"/>
      <c r="E115" s="200"/>
      <c r="F115" s="200"/>
      <c r="G115" s="200"/>
      <c r="H115" s="200"/>
      <c r="I115" s="200"/>
      <c r="J115" s="200"/>
      <c r="K115" s="200"/>
      <c r="L115" s="200"/>
      <c r="M115" s="200"/>
      <c r="N115" s="200"/>
      <c r="O115" s="200"/>
      <c r="P115" s="200"/>
      <c r="Q115" s="200"/>
    </row>
    <row r="116" spans="2:17">
      <c r="B116" s="200"/>
      <c r="C116" s="200"/>
      <c r="D116" s="200"/>
      <c r="E116" s="200"/>
      <c r="F116" s="200"/>
      <c r="G116" s="200"/>
      <c r="H116" s="200"/>
      <c r="I116" s="200"/>
      <c r="J116" s="200"/>
      <c r="K116" s="200"/>
      <c r="L116" s="200"/>
      <c r="M116" s="200"/>
      <c r="N116" s="200"/>
      <c r="O116" s="200"/>
      <c r="P116" s="200"/>
      <c r="Q116" s="200"/>
    </row>
    <row r="117" spans="2:17">
      <c r="B117" s="200"/>
      <c r="C117" s="200"/>
      <c r="D117" s="200"/>
      <c r="E117" s="200"/>
      <c r="F117" s="200"/>
      <c r="G117" s="200"/>
      <c r="H117" s="200"/>
      <c r="I117" s="200"/>
      <c r="J117" s="200"/>
      <c r="K117" s="200"/>
      <c r="L117" s="200"/>
      <c r="M117" s="200"/>
      <c r="N117" s="200"/>
      <c r="O117" s="200"/>
      <c r="P117" s="200"/>
      <c r="Q117" s="200"/>
    </row>
    <row r="118" spans="2:17">
      <c r="B118" s="200"/>
      <c r="C118" s="200"/>
      <c r="D118" s="200"/>
      <c r="E118" s="200"/>
      <c r="F118" s="200"/>
      <c r="G118" s="200"/>
      <c r="H118" s="200"/>
      <c r="I118" s="200"/>
      <c r="J118" s="200"/>
      <c r="K118" s="200"/>
      <c r="L118" s="200"/>
      <c r="M118" s="200"/>
      <c r="N118" s="200"/>
      <c r="O118" s="200"/>
      <c r="P118" s="200"/>
      <c r="Q118" s="200"/>
    </row>
    <row r="119" spans="2:17">
      <c r="B119" s="200"/>
      <c r="C119" s="200"/>
      <c r="D119" s="200"/>
      <c r="E119" s="200"/>
      <c r="F119" s="200"/>
      <c r="G119" s="200"/>
      <c r="H119" s="200"/>
      <c r="I119" s="200"/>
      <c r="J119" s="200"/>
      <c r="K119" s="200"/>
      <c r="L119" s="200"/>
      <c r="M119" s="200"/>
      <c r="N119" s="200"/>
      <c r="O119" s="200"/>
      <c r="P119" s="200"/>
      <c r="Q119" s="200"/>
    </row>
    <row r="120" spans="2:17">
      <c r="B120" s="200"/>
      <c r="C120" s="200"/>
      <c r="D120" s="200"/>
      <c r="E120" s="200"/>
      <c r="F120" s="200"/>
      <c r="G120" s="200"/>
      <c r="H120" s="200"/>
      <c r="I120" s="200"/>
      <c r="J120" s="200"/>
      <c r="K120" s="200"/>
      <c r="L120" s="200"/>
      <c r="M120" s="200"/>
      <c r="N120" s="200"/>
      <c r="O120" s="200"/>
      <c r="P120" s="200"/>
      <c r="Q120" s="200"/>
    </row>
    <row r="121" spans="2:17">
      <c r="B121" s="200"/>
      <c r="C121" s="200"/>
      <c r="D121" s="200"/>
      <c r="E121" s="200"/>
      <c r="F121" s="200"/>
      <c r="G121" s="200"/>
      <c r="H121" s="200"/>
      <c r="I121" s="200"/>
      <c r="J121" s="200"/>
      <c r="K121" s="200"/>
      <c r="L121" s="200"/>
      <c r="M121" s="200"/>
      <c r="N121" s="200"/>
      <c r="O121" s="200"/>
      <c r="P121" s="200"/>
      <c r="Q121" s="200"/>
    </row>
    <row r="122" spans="2:17">
      <c r="B122" s="200"/>
      <c r="C122" s="200"/>
      <c r="D122" s="200"/>
      <c r="E122" s="200"/>
      <c r="F122" s="200"/>
      <c r="G122" s="200"/>
      <c r="H122" s="200"/>
      <c r="I122" s="200"/>
      <c r="J122" s="200"/>
      <c r="K122" s="200"/>
      <c r="L122" s="200"/>
      <c r="M122" s="200"/>
      <c r="N122" s="200"/>
      <c r="O122" s="200"/>
      <c r="P122" s="200"/>
      <c r="Q122" s="200"/>
    </row>
    <row r="123" spans="2:17">
      <c r="B123" s="200"/>
      <c r="C123" s="200"/>
      <c r="D123" s="200"/>
      <c r="E123" s="200"/>
      <c r="F123" s="200"/>
      <c r="G123" s="200"/>
      <c r="H123" s="200"/>
      <c r="I123" s="200"/>
      <c r="J123" s="200"/>
      <c r="K123" s="200"/>
      <c r="L123" s="200"/>
      <c r="M123" s="200"/>
      <c r="N123" s="200"/>
      <c r="O123" s="200"/>
      <c r="P123" s="200"/>
      <c r="Q123" s="200"/>
    </row>
    <row r="124" spans="2:17">
      <c r="B124" s="200"/>
      <c r="C124" s="200"/>
      <c r="D124" s="200"/>
      <c r="E124" s="200"/>
      <c r="F124" s="200"/>
      <c r="G124" s="200"/>
      <c r="H124" s="200"/>
      <c r="I124" s="200"/>
      <c r="J124" s="200"/>
      <c r="K124" s="200"/>
      <c r="L124" s="200"/>
      <c r="M124" s="200"/>
      <c r="N124" s="200"/>
      <c r="O124" s="200"/>
      <c r="P124" s="200"/>
      <c r="Q124" s="200"/>
    </row>
    <row r="125" spans="2:17">
      <c r="B125" s="200"/>
      <c r="C125" s="200"/>
      <c r="D125" s="200"/>
      <c r="E125" s="200"/>
      <c r="F125" s="200"/>
      <c r="G125" s="200"/>
      <c r="H125" s="200"/>
      <c r="I125" s="200"/>
      <c r="J125" s="200"/>
      <c r="K125" s="200"/>
      <c r="L125" s="200"/>
      <c r="M125" s="200"/>
      <c r="N125" s="200"/>
      <c r="O125" s="200"/>
      <c r="P125" s="200"/>
      <c r="Q125" s="200"/>
    </row>
    <row r="126" spans="2:17">
      <c r="B126" s="200"/>
      <c r="C126" s="200"/>
      <c r="D126" s="200"/>
      <c r="E126" s="200"/>
      <c r="F126" s="200"/>
      <c r="G126" s="200"/>
      <c r="H126" s="200"/>
      <c r="I126" s="200"/>
      <c r="J126" s="200"/>
      <c r="K126" s="200"/>
      <c r="L126" s="200"/>
      <c r="M126" s="200"/>
      <c r="N126" s="200"/>
      <c r="O126" s="200"/>
      <c r="P126" s="200"/>
      <c r="Q126" s="200"/>
    </row>
    <row r="127" spans="2:17">
      <c r="B127" s="200"/>
      <c r="C127" s="200"/>
      <c r="D127" s="200"/>
      <c r="E127" s="200"/>
      <c r="F127" s="200"/>
      <c r="G127" s="200"/>
      <c r="H127" s="200"/>
      <c r="I127" s="200"/>
      <c r="J127" s="200"/>
      <c r="K127" s="200"/>
      <c r="L127" s="200"/>
      <c r="M127" s="200"/>
      <c r="N127" s="200"/>
      <c r="O127" s="200"/>
      <c r="P127" s="200"/>
      <c r="Q127" s="200"/>
    </row>
    <row r="128" spans="2:17">
      <c r="B128" s="200"/>
      <c r="C128" s="200"/>
      <c r="D128" s="200"/>
      <c r="E128" s="200"/>
      <c r="F128" s="200"/>
      <c r="G128" s="200"/>
      <c r="H128" s="200"/>
      <c r="I128" s="200"/>
      <c r="J128" s="200"/>
      <c r="K128" s="200"/>
      <c r="L128" s="200"/>
      <c r="M128" s="200"/>
      <c r="N128" s="200"/>
      <c r="O128" s="200"/>
      <c r="P128" s="200"/>
      <c r="Q128" s="200"/>
    </row>
    <row r="129" spans="2:17">
      <c r="B129" s="200"/>
      <c r="C129" s="200"/>
      <c r="D129" s="200"/>
      <c r="E129" s="200"/>
      <c r="F129" s="200"/>
      <c r="G129" s="200"/>
      <c r="H129" s="200"/>
      <c r="I129" s="200"/>
      <c r="J129" s="200"/>
      <c r="K129" s="200"/>
      <c r="L129" s="200"/>
      <c r="M129" s="200"/>
      <c r="N129" s="200"/>
      <c r="O129" s="200"/>
      <c r="P129" s="200"/>
      <c r="Q129" s="200"/>
    </row>
    <row r="130" spans="2:17">
      <c r="B130" s="200"/>
      <c r="C130" s="200"/>
      <c r="D130" s="200"/>
      <c r="E130" s="200"/>
      <c r="F130" s="200"/>
      <c r="G130" s="200"/>
      <c r="H130" s="200"/>
      <c r="I130" s="200"/>
      <c r="J130" s="200"/>
      <c r="K130" s="200"/>
      <c r="L130" s="200"/>
      <c r="M130" s="200"/>
      <c r="N130" s="200"/>
      <c r="O130" s="200"/>
      <c r="P130" s="200"/>
      <c r="Q130" s="200"/>
    </row>
    <row r="131" spans="2:17">
      <c r="B131" s="200"/>
      <c r="C131" s="200"/>
      <c r="D131" s="200"/>
      <c r="E131" s="200"/>
      <c r="F131" s="200"/>
      <c r="G131" s="200"/>
      <c r="H131" s="200"/>
      <c r="I131" s="200"/>
      <c r="J131" s="200"/>
      <c r="K131" s="200"/>
      <c r="L131" s="200"/>
      <c r="M131" s="200"/>
      <c r="N131" s="200"/>
      <c r="O131" s="200"/>
      <c r="P131" s="200"/>
      <c r="Q131" s="200"/>
    </row>
    <row r="132" spans="2:17">
      <c r="B132" s="200"/>
      <c r="C132" s="200"/>
      <c r="D132" s="200"/>
      <c r="E132" s="200"/>
      <c r="F132" s="200"/>
      <c r="G132" s="200"/>
      <c r="H132" s="200"/>
      <c r="I132" s="200"/>
      <c r="J132" s="200"/>
      <c r="K132" s="200"/>
      <c r="L132" s="200"/>
      <c r="M132" s="200"/>
      <c r="N132" s="200"/>
      <c r="O132" s="200"/>
      <c r="P132" s="200"/>
      <c r="Q132" s="200"/>
    </row>
    <row r="133" spans="2:17">
      <c r="B133" s="200"/>
      <c r="C133" s="200"/>
      <c r="D133" s="200"/>
      <c r="E133" s="200"/>
      <c r="F133" s="200"/>
      <c r="G133" s="200"/>
      <c r="H133" s="200"/>
      <c r="I133" s="200"/>
      <c r="J133" s="200"/>
      <c r="K133" s="200"/>
      <c r="L133" s="200"/>
      <c r="M133" s="200"/>
      <c r="N133" s="200"/>
      <c r="O133" s="200"/>
      <c r="P133" s="200"/>
      <c r="Q133" s="200"/>
    </row>
    <row r="134" spans="2:17">
      <c r="B134" s="200"/>
      <c r="C134" s="200"/>
      <c r="D134" s="200"/>
      <c r="E134" s="200"/>
      <c r="F134" s="200"/>
      <c r="G134" s="200"/>
      <c r="H134" s="200"/>
      <c r="I134" s="200"/>
      <c r="J134" s="200"/>
      <c r="K134" s="200"/>
      <c r="L134" s="200"/>
      <c r="M134" s="200"/>
      <c r="N134" s="200"/>
      <c r="O134" s="200"/>
      <c r="P134" s="200"/>
      <c r="Q134" s="200"/>
    </row>
    <row r="135" spans="2:17">
      <c r="B135" s="200"/>
      <c r="C135" s="200"/>
      <c r="D135" s="200"/>
      <c r="E135" s="200"/>
      <c r="F135" s="200"/>
      <c r="G135" s="200"/>
      <c r="H135" s="200"/>
      <c r="I135" s="200"/>
      <c r="J135" s="200"/>
      <c r="K135" s="200"/>
      <c r="L135" s="200"/>
      <c r="M135" s="200"/>
      <c r="N135" s="200"/>
      <c r="O135" s="200"/>
      <c r="P135" s="200"/>
      <c r="Q135" s="200"/>
    </row>
    <row r="136" spans="2:17">
      <c r="B136" s="200"/>
      <c r="C136" s="200"/>
      <c r="D136" s="200"/>
      <c r="E136" s="200"/>
      <c r="F136" s="200"/>
      <c r="G136" s="200"/>
      <c r="H136" s="200"/>
      <c r="I136" s="200"/>
      <c r="J136" s="200"/>
      <c r="K136" s="200"/>
      <c r="L136" s="200"/>
      <c r="M136" s="200"/>
      <c r="N136" s="200"/>
      <c r="O136" s="200"/>
      <c r="P136" s="200"/>
      <c r="Q136" s="200"/>
    </row>
    <row r="137" spans="2:17">
      <c r="B137" s="200"/>
      <c r="C137" s="200"/>
      <c r="D137" s="200"/>
      <c r="E137" s="200"/>
      <c r="F137" s="200"/>
      <c r="G137" s="200"/>
      <c r="H137" s="200"/>
      <c r="I137" s="200"/>
      <c r="J137" s="200"/>
      <c r="K137" s="200"/>
      <c r="L137" s="200"/>
      <c r="M137" s="200"/>
      <c r="N137" s="200"/>
      <c r="O137" s="200"/>
      <c r="P137" s="200"/>
      <c r="Q137" s="200"/>
    </row>
    <row r="138" spans="2:17">
      <c r="B138" s="200"/>
      <c r="C138" s="200"/>
      <c r="D138" s="200"/>
      <c r="E138" s="200"/>
      <c r="F138" s="200"/>
      <c r="G138" s="200"/>
      <c r="H138" s="200"/>
      <c r="I138" s="200"/>
      <c r="J138" s="200"/>
      <c r="K138" s="200"/>
      <c r="L138" s="200"/>
      <c r="M138" s="200"/>
      <c r="N138" s="200"/>
      <c r="O138" s="200"/>
      <c r="P138" s="200"/>
      <c r="Q138" s="200"/>
    </row>
    <row r="139" spans="2:17">
      <c r="B139" s="200"/>
      <c r="C139" s="200"/>
      <c r="D139" s="200"/>
      <c r="E139" s="200"/>
      <c r="F139" s="200"/>
      <c r="G139" s="200"/>
      <c r="H139" s="200"/>
      <c r="I139" s="200"/>
      <c r="J139" s="200"/>
      <c r="K139" s="200"/>
      <c r="L139" s="200"/>
      <c r="M139" s="200"/>
      <c r="N139" s="200"/>
      <c r="O139" s="200"/>
      <c r="P139" s="200"/>
      <c r="Q139" s="200"/>
    </row>
    <row r="140" spans="2:17">
      <c r="B140" s="200"/>
      <c r="C140" s="200"/>
      <c r="D140" s="200"/>
      <c r="E140" s="200"/>
      <c r="F140" s="200"/>
      <c r="G140" s="200"/>
      <c r="H140" s="200"/>
      <c r="I140" s="200"/>
      <c r="J140" s="200"/>
      <c r="K140" s="200"/>
      <c r="L140" s="200"/>
      <c r="M140" s="200"/>
      <c r="N140" s="200"/>
      <c r="O140" s="200"/>
      <c r="P140" s="200"/>
      <c r="Q140" s="200"/>
    </row>
    <row r="141" spans="2:17">
      <c r="B141" s="200"/>
      <c r="C141" s="200"/>
      <c r="D141" s="200"/>
      <c r="E141" s="200"/>
      <c r="F141" s="200"/>
      <c r="G141" s="200"/>
      <c r="H141" s="200"/>
      <c r="I141" s="200"/>
      <c r="J141" s="200"/>
      <c r="K141" s="200"/>
      <c r="L141" s="200"/>
      <c r="M141" s="200"/>
      <c r="N141" s="200"/>
      <c r="O141" s="200"/>
      <c r="P141" s="200"/>
      <c r="Q141" s="200"/>
    </row>
    <row r="142" spans="2:17">
      <c r="B142" s="200"/>
      <c r="C142" s="200"/>
      <c r="D142" s="200"/>
      <c r="E142" s="200"/>
      <c r="F142" s="200"/>
      <c r="G142" s="200"/>
      <c r="H142" s="200"/>
      <c r="I142" s="200"/>
      <c r="J142" s="200"/>
      <c r="K142" s="200"/>
      <c r="L142" s="200"/>
      <c r="M142" s="200"/>
      <c r="N142" s="200"/>
      <c r="O142" s="200"/>
      <c r="P142" s="200"/>
      <c r="Q142" s="200"/>
    </row>
    <row r="143" spans="2:17">
      <c r="B143" s="200"/>
      <c r="C143" s="200"/>
      <c r="D143" s="200"/>
      <c r="E143" s="200"/>
      <c r="F143" s="200"/>
      <c r="G143" s="200"/>
      <c r="H143" s="200"/>
      <c r="I143" s="200"/>
      <c r="J143" s="200"/>
      <c r="K143" s="200"/>
      <c r="L143" s="200"/>
      <c r="M143" s="200"/>
      <c r="N143" s="200"/>
      <c r="O143" s="200"/>
      <c r="P143" s="200"/>
      <c r="Q143" s="200"/>
    </row>
    <row r="144" spans="2:17">
      <c r="B144" s="200"/>
      <c r="C144" s="200"/>
      <c r="D144" s="200"/>
      <c r="E144" s="200"/>
      <c r="F144" s="200"/>
      <c r="G144" s="200"/>
      <c r="H144" s="200"/>
      <c r="I144" s="200"/>
      <c r="J144" s="200"/>
      <c r="K144" s="200"/>
      <c r="L144" s="200"/>
      <c r="M144" s="200"/>
      <c r="N144" s="200"/>
      <c r="O144" s="200"/>
      <c r="P144" s="200"/>
      <c r="Q144" s="200"/>
    </row>
    <row r="145" spans="2:17">
      <c r="B145" s="200"/>
      <c r="C145" s="200"/>
      <c r="D145" s="200"/>
      <c r="E145" s="200"/>
      <c r="F145" s="200"/>
      <c r="G145" s="200"/>
      <c r="H145" s="200"/>
      <c r="I145" s="200"/>
      <c r="J145" s="200"/>
      <c r="K145" s="200"/>
      <c r="L145" s="200"/>
      <c r="M145" s="200"/>
      <c r="N145" s="200"/>
      <c r="O145" s="200"/>
      <c r="P145" s="200"/>
      <c r="Q145" s="200"/>
    </row>
    <row r="146" spans="2:17">
      <c r="B146" s="200"/>
      <c r="C146" s="200"/>
      <c r="D146" s="200"/>
      <c r="E146" s="200"/>
      <c r="F146" s="200"/>
      <c r="G146" s="200"/>
      <c r="H146" s="200"/>
      <c r="I146" s="200"/>
      <c r="J146" s="200"/>
      <c r="K146" s="200"/>
      <c r="L146" s="200"/>
      <c r="M146" s="200"/>
      <c r="N146" s="200"/>
      <c r="O146" s="200"/>
      <c r="P146" s="200"/>
      <c r="Q146" s="200"/>
    </row>
    <row r="147" spans="2:17">
      <c r="B147" s="200"/>
      <c r="C147" s="200"/>
      <c r="D147" s="200"/>
      <c r="E147" s="200"/>
      <c r="F147" s="200"/>
      <c r="G147" s="200"/>
      <c r="H147" s="200"/>
      <c r="I147" s="200"/>
      <c r="J147" s="200"/>
      <c r="K147" s="200"/>
      <c r="L147" s="200"/>
      <c r="M147" s="200"/>
      <c r="N147" s="200"/>
      <c r="O147" s="200"/>
      <c r="P147" s="200"/>
      <c r="Q147" s="200"/>
    </row>
    <row r="148" spans="2:17">
      <c r="B148" s="200"/>
      <c r="C148" s="200"/>
      <c r="D148" s="200"/>
      <c r="E148" s="200"/>
      <c r="F148" s="200"/>
      <c r="G148" s="200"/>
      <c r="H148" s="200"/>
      <c r="I148" s="200"/>
      <c r="J148" s="200"/>
      <c r="K148" s="200"/>
      <c r="L148" s="200"/>
      <c r="M148" s="200"/>
      <c r="N148" s="200"/>
      <c r="O148" s="200"/>
      <c r="P148" s="200"/>
      <c r="Q148" s="200"/>
    </row>
    <row r="149" spans="2:17">
      <c r="B149" s="200"/>
      <c r="C149" s="200"/>
      <c r="D149" s="200"/>
      <c r="E149" s="200"/>
      <c r="F149" s="200"/>
      <c r="G149" s="200"/>
      <c r="H149" s="200"/>
      <c r="I149" s="200"/>
      <c r="J149" s="200"/>
      <c r="K149" s="200"/>
      <c r="L149" s="200"/>
      <c r="M149" s="200"/>
      <c r="N149" s="200"/>
      <c r="O149" s="200"/>
      <c r="P149" s="200"/>
      <c r="Q149" s="200"/>
    </row>
    <row r="150" spans="2:17">
      <c r="B150" s="200"/>
      <c r="C150" s="200"/>
      <c r="D150" s="200"/>
      <c r="E150" s="200"/>
      <c r="F150" s="200"/>
      <c r="G150" s="200"/>
      <c r="H150" s="200"/>
      <c r="I150" s="200"/>
      <c r="J150" s="200"/>
      <c r="K150" s="200"/>
      <c r="L150" s="200"/>
      <c r="M150" s="200"/>
      <c r="N150" s="200"/>
      <c r="O150" s="200"/>
      <c r="P150" s="200"/>
      <c r="Q150" s="200"/>
    </row>
    <row r="151" spans="2:17">
      <c r="B151" s="200"/>
      <c r="C151" s="200"/>
      <c r="D151" s="200"/>
      <c r="E151" s="200"/>
      <c r="F151" s="200"/>
      <c r="G151" s="200"/>
      <c r="H151" s="200"/>
      <c r="I151" s="200"/>
      <c r="J151" s="200"/>
      <c r="K151" s="200"/>
      <c r="L151" s="200"/>
      <c r="M151" s="200"/>
      <c r="N151" s="200"/>
      <c r="O151" s="200"/>
      <c r="P151" s="200"/>
      <c r="Q151" s="200"/>
    </row>
    <row r="152" spans="2:17">
      <c r="B152" s="200"/>
      <c r="C152" s="200"/>
      <c r="D152" s="200"/>
      <c r="E152" s="200"/>
      <c r="F152" s="200"/>
      <c r="G152" s="200"/>
      <c r="H152" s="200"/>
      <c r="I152" s="200"/>
      <c r="J152" s="200"/>
      <c r="K152" s="200"/>
      <c r="L152" s="200"/>
      <c r="M152" s="200"/>
      <c r="N152" s="200"/>
      <c r="O152" s="200"/>
      <c r="P152" s="200"/>
      <c r="Q152" s="200"/>
    </row>
    <row r="153" spans="2:17">
      <c r="B153" s="200"/>
      <c r="C153" s="200"/>
      <c r="D153" s="200"/>
      <c r="E153" s="200"/>
      <c r="F153" s="200"/>
      <c r="G153" s="200"/>
      <c r="H153" s="200"/>
      <c r="I153" s="200"/>
      <c r="J153" s="200"/>
      <c r="K153" s="200"/>
      <c r="L153" s="200"/>
      <c r="M153" s="200"/>
      <c r="N153" s="200"/>
      <c r="O153" s="200"/>
      <c r="P153" s="200"/>
      <c r="Q153" s="200"/>
    </row>
    <row r="154" spans="2:17">
      <c r="B154" s="200"/>
      <c r="C154" s="200"/>
      <c r="D154" s="200"/>
      <c r="E154" s="200"/>
      <c r="F154" s="200"/>
      <c r="G154" s="200"/>
      <c r="H154" s="200"/>
      <c r="I154" s="200"/>
      <c r="J154" s="200"/>
      <c r="K154" s="200"/>
      <c r="L154" s="200"/>
      <c r="M154" s="200"/>
      <c r="N154" s="200"/>
      <c r="O154" s="200"/>
      <c r="P154" s="200"/>
      <c r="Q154" s="200"/>
    </row>
    <row r="155" spans="2:17">
      <c r="B155" s="200"/>
      <c r="C155" s="200"/>
      <c r="D155" s="200"/>
      <c r="E155" s="200"/>
      <c r="F155" s="200"/>
      <c r="G155" s="200"/>
      <c r="H155" s="200"/>
      <c r="I155" s="200"/>
      <c r="J155" s="200"/>
      <c r="K155" s="200"/>
      <c r="L155" s="200"/>
      <c r="M155" s="200"/>
      <c r="N155" s="200"/>
      <c r="O155" s="200"/>
      <c r="P155" s="200"/>
      <c r="Q155" s="200"/>
    </row>
    <row r="156" spans="2:17">
      <c r="B156" s="200"/>
      <c r="C156" s="200"/>
      <c r="D156" s="200"/>
      <c r="E156" s="200"/>
      <c r="F156" s="200"/>
      <c r="G156" s="200"/>
      <c r="H156" s="200"/>
      <c r="I156" s="200"/>
      <c r="J156" s="200"/>
      <c r="K156" s="200"/>
      <c r="L156" s="200"/>
      <c r="M156" s="200"/>
      <c r="N156" s="200"/>
      <c r="O156" s="200"/>
      <c r="P156" s="200"/>
      <c r="Q156" s="200"/>
    </row>
    <row r="157" spans="2:17">
      <c r="B157" s="200"/>
      <c r="C157" s="200"/>
      <c r="D157" s="200"/>
      <c r="E157" s="200"/>
      <c r="F157" s="200"/>
      <c r="G157" s="200"/>
      <c r="H157" s="200"/>
      <c r="I157" s="200"/>
      <c r="J157" s="200"/>
      <c r="K157" s="200"/>
      <c r="L157" s="200"/>
      <c r="M157" s="200"/>
      <c r="N157" s="200"/>
      <c r="O157" s="200"/>
      <c r="P157" s="200"/>
      <c r="Q157" s="200"/>
    </row>
    <row r="158" spans="2:17">
      <c r="B158" s="200"/>
      <c r="C158" s="200"/>
      <c r="D158" s="200"/>
      <c r="E158" s="200"/>
      <c r="F158" s="200"/>
      <c r="G158" s="200"/>
      <c r="H158" s="200"/>
      <c r="I158" s="200"/>
      <c r="J158" s="200"/>
      <c r="K158" s="200"/>
      <c r="L158" s="200"/>
      <c r="M158" s="200"/>
      <c r="N158" s="200"/>
      <c r="O158" s="200"/>
      <c r="P158" s="200"/>
      <c r="Q158" s="200"/>
    </row>
    <row r="159" spans="2:17">
      <c r="B159" s="200"/>
      <c r="C159" s="200"/>
      <c r="D159" s="200"/>
      <c r="E159" s="200"/>
      <c r="F159" s="200"/>
      <c r="G159" s="200"/>
      <c r="H159" s="200"/>
      <c r="I159" s="200"/>
      <c r="J159" s="200"/>
      <c r="K159" s="200"/>
      <c r="L159" s="200"/>
      <c r="M159" s="200"/>
      <c r="N159" s="200"/>
      <c r="O159" s="200"/>
      <c r="P159" s="200"/>
      <c r="Q159" s="200"/>
    </row>
    <row r="160" spans="2:17">
      <c r="B160" s="200"/>
      <c r="C160" s="200"/>
      <c r="D160" s="200"/>
      <c r="E160" s="200"/>
      <c r="F160" s="200"/>
      <c r="G160" s="200"/>
      <c r="H160" s="200"/>
      <c r="I160" s="200"/>
      <c r="J160" s="200"/>
      <c r="K160" s="200"/>
      <c r="L160" s="200"/>
      <c r="M160" s="200"/>
      <c r="N160" s="200"/>
      <c r="O160" s="200"/>
      <c r="P160" s="200"/>
      <c r="Q160" s="200"/>
    </row>
    <row r="161" spans="2:17">
      <c r="B161" s="200"/>
      <c r="C161" s="200"/>
      <c r="D161" s="200"/>
      <c r="E161" s="200"/>
      <c r="F161" s="200"/>
      <c r="G161" s="200"/>
      <c r="H161" s="200"/>
      <c r="I161" s="200"/>
      <c r="J161" s="200"/>
      <c r="K161" s="200"/>
      <c r="L161" s="200"/>
      <c r="M161" s="200"/>
      <c r="N161" s="200"/>
      <c r="O161" s="200"/>
      <c r="P161" s="200"/>
      <c r="Q161" s="200"/>
    </row>
    <row r="162" spans="2:17">
      <c r="B162" s="200"/>
      <c r="C162" s="200"/>
      <c r="D162" s="200"/>
      <c r="E162" s="200"/>
      <c r="F162" s="200"/>
      <c r="G162" s="200"/>
      <c r="H162" s="200"/>
      <c r="I162" s="200"/>
      <c r="J162" s="200"/>
      <c r="K162" s="200"/>
      <c r="L162" s="200"/>
      <c r="M162" s="200"/>
      <c r="N162" s="200"/>
      <c r="O162" s="200"/>
      <c r="P162" s="200"/>
      <c r="Q162" s="200"/>
    </row>
    <row r="163" spans="2:17">
      <c r="B163" s="200"/>
      <c r="C163" s="200"/>
      <c r="D163" s="200"/>
      <c r="E163" s="200"/>
      <c r="F163" s="200"/>
      <c r="G163" s="200"/>
      <c r="H163" s="200"/>
      <c r="I163" s="200"/>
      <c r="J163" s="200"/>
      <c r="K163" s="200"/>
      <c r="L163" s="200"/>
      <c r="M163" s="200"/>
      <c r="N163" s="200"/>
      <c r="O163" s="200"/>
      <c r="P163" s="200"/>
      <c r="Q163" s="200"/>
    </row>
    <row r="164" spans="2:17">
      <c r="B164" s="200"/>
      <c r="C164" s="200"/>
      <c r="D164" s="200"/>
      <c r="E164" s="200"/>
      <c r="F164" s="200"/>
      <c r="G164" s="200"/>
      <c r="H164" s="200"/>
      <c r="I164" s="200"/>
      <c r="J164" s="200"/>
      <c r="K164" s="200"/>
      <c r="L164" s="200"/>
      <c r="M164" s="200"/>
      <c r="N164" s="200"/>
      <c r="O164" s="200"/>
      <c r="P164" s="200"/>
      <c r="Q164" s="200"/>
    </row>
    <row r="165" spans="2:17">
      <c r="B165" s="200"/>
      <c r="C165" s="200"/>
      <c r="D165" s="200"/>
      <c r="E165" s="200"/>
      <c r="F165" s="200"/>
      <c r="G165" s="200"/>
      <c r="H165" s="200"/>
      <c r="I165" s="200"/>
      <c r="J165" s="200"/>
      <c r="K165" s="200"/>
      <c r="L165" s="200"/>
      <c r="M165" s="200"/>
      <c r="N165" s="200"/>
      <c r="O165" s="200"/>
      <c r="P165" s="200"/>
      <c r="Q165" s="200"/>
    </row>
    <row r="166" spans="2:17">
      <c r="B166" s="200"/>
      <c r="C166" s="200"/>
      <c r="D166" s="200"/>
      <c r="E166" s="200"/>
      <c r="F166" s="200"/>
      <c r="G166" s="200"/>
      <c r="H166" s="200"/>
      <c r="I166" s="200"/>
      <c r="J166" s="200"/>
      <c r="K166" s="200"/>
      <c r="L166" s="200"/>
      <c r="M166" s="200"/>
      <c r="N166" s="200"/>
      <c r="O166" s="200"/>
      <c r="P166" s="200"/>
      <c r="Q166" s="200"/>
    </row>
    <row r="167" spans="2:17">
      <c r="B167" s="200"/>
      <c r="C167" s="200"/>
      <c r="D167" s="200"/>
      <c r="E167" s="200"/>
      <c r="F167" s="200"/>
      <c r="G167" s="200"/>
      <c r="H167" s="200"/>
      <c r="I167" s="200"/>
      <c r="J167" s="200"/>
      <c r="K167" s="200"/>
      <c r="L167" s="200"/>
      <c r="M167" s="200"/>
      <c r="N167" s="200"/>
      <c r="O167" s="200"/>
      <c r="P167" s="200"/>
      <c r="Q167" s="200"/>
    </row>
    <row r="168" spans="2:17">
      <c r="B168" s="200"/>
      <c r="C168" s="200"/>
      <c r="D168" s="200"/>
      <c r="E168" s="200"/>
      <c r="F168" s="200"/>
      <c r="G168" s="200"/>
      <c r="H168" s="200"/>
      <c r="I168" s="200"/>
      <c r="J168" s="200"/>
      <c r="K168" s="200"/>
      <c r="L168" s="200"/>
      <c r="M168" s="200"/>
      <c r="N168" s="200"/>
      <c r="O168" s="200"/>
      <c r="P168" s="200"/>
      <c r="Q168" s="200"/>
    </row>
    <row r="169" spans="2:17">
      <c r="B169" s="200"/>
      <c r="C169" s="200"/>
      <c r="D169" s="200"/>
      <c r="E169" s="200"/>
      <c r="F169" s="200"/>
      <c r="G169" s="200"/>
      <c r="H169" s="200"/>
      <c r="I169" s="200"/>
      <c r="J169" s="200"/>
      <c r="K169" s="200"/>
      <c r="L169" s="200"/>
      <c r="M169" s="200"/>
      <c r="N169" s="200"/>
      <c r="O169" s="200"/>
      <c r="P169" s="200"/>
      <c r="Q169" s="200"/>
    </row>
    <row r="170" spans="2:17">
      <c r="B170" s="200"/>
      <c r="C170" s="200"/>
      <c r="D170" s="200"/>
      <c r="E170" s="200"/>
      <c r="F170" s="200"/>
      <c r="G170" s="200"/>
      <c r="H170" s="200"/>
      <c r="I170" s="200"/>
      <c r="J170" s="200"/>
      <c r="K170" s="200"/>
      <c r="L170" s="200"/>
      <c r="M170" s="200"/>
      <c r="N170" s="200"/>
      <c r="O170" s="200"/>
      <c r="P170" s="200"/>
      <c r="Q170" s="200"/>
    </row>
    <row r="171" spans="2:17">
      <c r="B171" s="200"/>
      <c r="C171" s="200"/>
      <c r="D171" s="200"/>
      <c r="E171" s="200"/>
      <c r="F171" s="200"/>
      <c r="G171" s="200"/>
      <c r="H171" s="200"/>
      <c r="I171" s="200"/>
      <c r="J171" s="200"/>
      <c r="K171" s="200"/>
      <c r="L171" s="200"/>
      <c r="M171" s="200"/>
      <c r="N171" s="200"/>
      <c r="O171" s="200"/>
      <c r="P171" s="200"/>
      <c r="Q171" s="200"/>
    </row>
    <row r="172" spans="2:17">
      <c r="B172" s="200"/>
      <c r="C172" s="200"/>
      <c r="D172" s="200"/>
      <c r="E172" s="200"/>
      <c r="F172" s="200"/>
      <c r="G172" s="200"/>
      <c r="H172" s="200"/>
      <c r="I172" s="200"/>
      <c r="J172" s="200"/>
      <c r="K172" s="200"/>
      <c r="L172" s="200"/>
      <c r="M172" s="200"/>
      <c r="N172" s="200"/>
      <c r="O172" s="200"/>
      <c r="P172" s="200"/>
      <c r="Q172" s="200"/>
    </row>
    <row r="173" spans="2:17">
      <c r="B173" s="200"/>
      <c r="C173" s="200"/>
      <c r="D173" s="200"/>
      <c r="E173" s="200"/>
      <c r="F173" s="200"/>
      <c r="G173" s="200"/>
      <c r="H173" s="200"/>
      <c r="I173" s="200"/>
      <c r="J173" s="200"/>
      <c r="K173" s="200"/>
      <c r="L173" s="200"/>
      <c r="M173" s="200"/>
      <c r="N173" s="200"/>
      <c r="O173" s="200"/>
      <c r="P173" s="200"/>
      <c r="Q173" s="200"/>
    </row>
    <row r="174" spans="2:17">
      <c r="B174" s="200"/>
      <c r="C174" s="200"/>
      <c r="D174" s="200"/>
      <c r="E174" s="200"/>
      <c r="F174" s="200"/>
      <c r="G174" s="200"/>
      <c r="H174" s="200"/>
      <c r="I174" s="200"/>
      <c r="J174" s="200"/>
      <c r="K174" s="200"/>
      <c r="L174" s="200"/>
      <c r="M174" s="200"/>
      <c r="N174" s="200"/>
      <c r="O174" s="200"/>
      <c r="P174" s="200"/>
      <c r="Q174" s="200"/>
    </row>
    <row r="175" spans="2:17">
      <c r="B175" s="200"/>
      <c r="C175" s="200"/>
      <c r="D175" s="200"/>
      <c r="E175" s="200"/>
      <c r="F175" s="200"/>
      <c r="G175" s="200"/>
      <c r="H175" s="200"/>
      <c r="I175" s="200"/>
      <c r="J175" s="200"/>
      <c r="K175" s="200"/>
      <c r="L175" s="200"/>
      <c r="M175" s="200"/>
      <c r="N175" s="200"/>
      <c r="O175" s="200"/>
      <c r="P175" s="200"/>
      <c r="Q175" s="200"/>
    </row>
    <row r="176" spans="2:17">
      <c r="B176" s="200"/>
      <c r="C176" s="200"/>
      <c r="D176" s="200"/>
      <c r="E176" s="200"/>
      <c r="F176" s="200"/>
      <c r="G176" s="200"/>
      <c r="H176" s="200"/>
      <c r="I176" s="200"/>
      <c r="J176" s="200"/>
      <c r="K176" s="200"/>
      <c r="L176" s="200"/>
      <c r="M176" s="200"/>
      <c r="N176" s="200"/>
      <c r="O176" s="200"/>
      <c r="P176" s="200"/>
      <c r="Q176" s="200"/>
    </row>
    <row r="177" spans="2:17">
      <c r="B177" s="200"/>
      <c r="C177" s="200"/>
      <c r="D177" s="200"/>
      <c r="E177" s="200"/>
      <c r="F177" s="200"/>
      <c r="G177" s="200"/>
      <c r="H177" s="200"/>
      <c r="I177" s="200"/>
      <c r="J177" s="200"/>
      <c r="K177" s="200"/>
      <c r="L177" s="200"/>
      <c r="M177" s="200"/>
      <c r="N177" s="200"/>
      <c r="O177" s="200"/>
      <c r="P177" s="200"/>
      <c r="Q177" s="200"/>
    </row>
    <row r="178" spans="2:17">
      <c r="B178" s="200"/>
      <c r="C178" s="200"/>
      <c r="D178" s="200"/>
      <c r="E178" s="200"/>
      <c r="F178" s="200"/>
      <c r="G178" s="200"/>
      <c r="H178" s="200"/>
      <c r="I178" s="200"/>
      <c r="J178" s="200"/>
      <c r="K178" s="200"/>
      <c r="L178" s="200"/>
      <c r="M178" s="200"/>
      <c r="N178" s="200"/>
      <c r="O178" s="200"/>
      <c r="P178" s="200"/>
      <c r="Q178" s="200"/>
    </row>
    <row r="179" spans="2:17">
      <c r="B179" s="200"/>
      <c r="C179" s="200"/>
      <c r="D179" s="200"/>
      <c r="E179" s="200"/>
      <c r="F179" s="200"/>
      <c r="G179" s="200"/>
      <c r="H179" s="200"/>
      <c r="I179" s="200"/>
      <c r="J179" s="200"/>
      <c r="K179" s="200"/>
      <c r="L179" s="200"/>
      <c r="M179" s="200"/>
      <c r="N179" s="200"/>
      <c r="O179" s="200"/>
      <c r="P179" s="200"/>
      <c r="Q179" s="200"/>
    </row>
    <row r="180" spans="2:17">
      <c r="B180" s="200"/>
      <c r="C180" s="200"/>
      <c r="D180" s="200"/>
      <c r="E180" s="200"/>
      <c r="F180" s="200"/>
      <c r="G180" s="200"/>
      <c r="H180" s="200"/>
      <c r="I180" s="200"/>
      <c r="J180" s="200"/>
      <c r="K180" s="200"/>
      <c r="L180" s="200"/>
      <c r="M180" s="200"/>
      <c r="N180" s="200"/>
      <c r="O180" s="200"/>
      <c r="P180" s="200"/>
      <c r="Q180" s="200"/>
    </row>
    <row r="181" spans="2:17">
      <c r="B181" s="200"/>
      <c r="C181" s="200"/>
      <c r="D181" s="200"/>
      <c r="E181" s="200"/>
      <c r="F181" s="200"/>
      <c r="G181" s="200"/>
      <c r="H181" s="200"/>
      <c r="I181" s="200"/>
      <c r="J181" s="200"/>
      <c r="K181" s="200"/>
      <c r="L181" s="200"/>
      <c r="M181" s="200"/>
      <c r="N181" s="200"/>
      <c r="O181" s="200"/>
      <c r="P181" s="200"/>
      <c r="Q181" s="200"/>
    </row>
    <row r="182" spans="2:17">
      <c r="B182" s="200"/>
      <c r="C182" s="200"/>
      <c r="D182" s="200"/>
      <c r="E182" s="200"/>
      <c r="F182" s="200"/>
      <c r="G182" s="200"/>
      <c r="H182" s="200"/>
      <c r="I182" s="200"/>
      <c r="J182" s="200"/>
      <c r="K182" s="200"/>
      <c r="L182" s="200"/>
      <c r="M182" s="200"/>
      <c r="N182" s="200"/>
      <c r="O182" s="200"/>
      <c r="P182" s="200"/>
      <c r="Q182" s="200"/>
    </row>
    <row r="183" spans="2:17">
      <c r="B183" s="200"/>
      <c r="C183" s="200"/>
      <c r="D183" s="200"/>
      <c r="E183" s="200"/>
      <c r="F183" s="200"/>
      <c r="G183" s="200"/>
      <c r="H183" s="200"/>
      <c r="I183" s="200"/>
      <c r="J183" s="200"/>
      <c r="K183" s="200"/>
      <c r="L183" s="200"/>
      <c r="M183" s="200"/>
      <c r="N183" s="200"/>
      <c r="O183" s="200"/>
      <c r="P183" s="200"/>
      <c r="Q183" s="200"/>
    </row>
    <row r="184" spans="2:17">
      <c r="B184" s="200"/>
      <c r="C184" s="200"/>
      <c r="D184" s="200"/>
      <c r="E184" s="200"/>
      <c r="F184" s="200"/>
      <c r="G184" s="200"/>
      <c r="H184" s="200"/>
      <c r="I184" s="200"/>
      <c r="J184" s="200"/>
      <c r="K184" s="200"/>
      <c r="L184" s="200"/>
      <c r="M184" s="200"/>
      <c r="N184" s="200"/>
      <c r="O184" s="200"/>
      <c r="P184" s="200"/>
      <c r="Q184" s="200"/>
    </row>
    <row r="185" spans="2:17">
      <c r="B185" s="200"/>
      <c r="C185" s="200"/>
      <c r="D185" s="200"/>
      <c r="E185" s="200"/>
      <c r="F185" s="200"/>
      <c r="G185" s="200"/>
      <c r="H185" s="200"/>
      <c r="I185" s="200"/>
      <c r="J185" s="200"/>
      <c r="K185" s="200"/>
      <c r="L185" s="200"/>
      <c r="M185" s="200"/>
      <c r="N185" s="200"/>
      <c r="O185" s="200"/>
      <c r="P185" s="200"/>
      <c r="Q185" s="200"/>
    </row>
    <row r="186" spans="2:17">
      <c r="B186" s="200"/>
      <c r="C186" s="200"/>
      <c r="D186" s="200"/>
      <c r="E186" s="200"/>
      <c r="F186" s="200"/>
      <c r="G186" s="200"/>
      <c r="H186" s="200"/>
      <c r="I186" s="200"/>
      <c r="J186" s="200"/>
      <c r="K186" s="200"/>
      <c r="L186" s="200"/>
      <c r="M186" s="200"/>
      <c r="N186" s="200"/>
      <c r="O186" s="200"/>
      <c r="P186" s="200"/>
      <c r="Q186" s="200"/>
    </row>
    <row r="187" spans="2:17">
      <c r="B187" s="200"/>
      <c r="C187" s="200"/>
      <c r="D187" s="200"/>
      <c r="E187" s="200"/>
      <c r="F187" s="200"/>
      <c r="G187" s="200"/>
      <c r="H187" s="200"/>
      <c r="I187" s="200"/>
      <c r="J187" s="200"/>
      <c r="K187" s="200"/>
      <c r="L187" s="200"/>
      <c r="M187" s="200"/>
      <c r="N187" s="200"/>
      <c r="O187" s="200"/>
      <c r="P187" s="200"/>
      <c r="Q187" s="200"/>
    </row>
    <row r="188" spans="2:17">
      <c r="B188" s="200"/>
      <c r="C188" s="200"/>
      <c r="D188" s="200"/>
      <c r="E188" s="200"/>
      <c r="F188" s="200"/>
      <c r="G188" s="200"/>
      <c r="H188" s="200"/>
      <c r="I188" s="200"/>
      <c r="J188" s="200"/>
      <c r="K188" s="200"/>
      <c r="L188" s="200"/>
      <c r="M188" s="200"/>
      <c r="N188" s="200"/>
      <c r="O188" s="200"/>
      <c r="P188" s="200"/>
      <c r="Q188" s="200"/>
    </row>
    <row r="189" spans="2:17">
      <c r="B189" s="200"/>
      <c r="C189" s="200"/>
      <c r="D189" s="200"/>
      <c r="E189" s="200"/>
      <c r="F189" s="200"/>
      <c r="G189" s="200"/>
      <c r="H189" s="200"/>
      <c r="I189" s="200"/>
      <c r="J189" s="200"/>
      <c r="K189" s="200"/>
      <c r="L189" s="200"/>
      <c r="M189" s="200"/>
      <c r="N189" s="200"/>
      <c r="O189" s="200"/>
      <c r="P189" s="200"/>
      <c r="Q189" s="200"/>
    </row>
    <row r="190" spans="2:17">
      <c r="B190" s="200"/>
      <c r="C190" s="200"/>
      <c r="D190" s="200"/>
      <c r="E190" s="200"/>
      <c r="F190" s="200"/>
      <c r="G190" s="200"/>
      <c r="H190" s="200"/>
      <c r="I190" s="200"/>
      <c r="J190" s="200"/>
      <c r="K190" s="200"/>
      <c r="L190" s="200"/>
      <c r="M190" s="200"/>
      <c r="N190" s="200"/>
      <c r="O190" s="200"/>
      <c r="P190" s="200"/>
      <c r="Q190" s="200"/>
    </row>
    <row r="191" spans="2:17">
      <c r="B191" s="200"/>
      <c r="C191" s="200"/>
      <c r="D191" s="200"/>
      <c r="E191" s="200"/>
      <c r="F191" s="200"/>
      <c r="G191" s="200"/>
      <c r="H191" s="200"/>
      <c r="I191" s="200"/>
      <c r="J191" s="200"/>
      <c r="K191" s="200"/>
      <c r="L191" s="200"/>
      <c r="M191" s="200"/>
      <c r="N191" s="200"/>
      <c r="O191" s="200"/>
      <c r="P191" s="200"/>
      <c r="Q191" s="200"/>
    </row>
    <row r="192" spans="2:17">
      <c r="B192" s="200"/>
      <c r="C192" s="200"/>
      <c r="D192" s="200"/>
      <c r="E192" s="200"/>
      <c r="F192" s="200"/>
      <c r="G192" s="200"/>
      <c r="H192" s="200"/>
      <c r="I192" s="200"/>
      <c r="J192" s="200"/>
      <c r="K192" s="200"/>
      <c r="L192" s="200"/>
      <c r="M192" s="200"/>
      <c r="N192" s="200"/>
      <c r="O192" s="200"/>
      <c r="P192" s="200"/>
      <c r="Q192" s="200"/>
    </row>
    <row r="193" spans="2:17">
      <c r="B193" s="200"/>
      <c r="C193" s="200"/>
      <c r="D193" s="200"/>
      <c r="E193" s="200"/>
      <c r="F193" s="200"/>
      <c r="G193" s="200"/>
      <c r="H193" s="200"/>
      <c r="I193" s="200"/>
      <c r="J193" s="200"/>
      <c r="K193" s="200"/>
      <c r="L193" s="200"/>
      <c r="M193" s="200"/>
      <c r="N193" s="200"/>
      <c r="O193" s="200"/>
      <c r="P193" s="200"/>
      <c r="Q193" s="200"/>
    </row>
    <row r="194" spans="2:17">
      <c r="B194" s="200"/>
      <c r="C194" s="200"/>
      <c r="D194" s="200"/>
      <c r="E194" s="200"/>
      <c r="F194" s="200"/>
      <c r="G194" s="200"/>
      <c r="H194" s="200"/>
      <c r="I194" s="200"/>
      <c r="J194" s="200"/>
      <c r="K194" s="200"/>
      <c r="L194" s="200"/>
      <c r="M194" s="200"/>
      <c r="N194" s="200"/>
      <c r="O194" s="200"/>
      <c r="P194" s="200"/>
      <c r="Q194" s="200"/>
    </row>
    <row r="195" spans="2:17">
      <c r="B195" s="200"/>
      <c r="C195" s="200"/>
      <c r="D195" s="200"/>
      <c r="E195" s="200"/>
      <c r="F195" s="200"/>
      <c r="G195" s="200"/>
      <c r="H195" s="200"/>
      <c r="I195" s="200"/>
      <c r="J195" s="200"/>
      <c r="K195" s="200"/>
      <c r="L195" s="200"/>
      <c r="M195" s="200"/>
      <c r="N195" s="200"/>
      <c r="O195" s="200"/>
      <c r="P195" s="200"/>
      <c r="Q195" s="200"/>
    </row>
    <row r="196" spans="2:17">
      <c r="B196" s="200"/>
      <c r="C196" s="200"/>
      <c r="D196" s="200"/>
      <c r="E196" s="200"/>
      <c r="F196" s="200"/>
      <c r="G196" s="200"/>
      <c r="H196" s="200"/>
      <c r="I196" s="200"/>
      <c r="J196" s="200"/>
      <c r="K196" s="200"/>
      <c r="L196" s="200"/>
      <c r="M196" s="200"/>
      <c r="N196" s="200"/>
      <c r="O196" s="200"/>
      <c r="P196" s="200"/>
      <c r="Q196" s="200"/>
    </row>
    <row r="197" spans="2:17">
      <c r="B197" s="200"/>
      <c r="C197" s="200"/>
      <c r="D197" s="200"/>
      <c r="E197" s="200"/>
      <c r="F197" s="200"/>
      <c r="G197" s="200"/>
      <c r="H197" s="200"/>
      <c r="I197" s="200"/>
      <c r="J197" s="200"/>
      <c r="K197" s="200"/>
      <c r="L197" s="200"/>
      <c r="M197" s="200"/>
      <c r="N197" s="200"/>
      <c r="O197" s="200"/>
      <c r="P197" s="200"/>
      <c r="Q197" s="200"/>
    </row>
    <row r="198" spans="2:17">
      <c r="B198" s="200"/>
      <c r="C198" s="200"/>
      <c r="D198" s="200"/>
      <c r="E198" s="200"/>
      <c r="F198" s="200"/>
      <c r="G198" s="200"/>
      <c r="H198" s="200"/>
      <c r="I198" s="200"/>
      <c r="J198" s="200"/>
      <c r="K198" s="200"/>
      <c r="L198" s="200"/>
      <c r="M198" s="200"/>
      <c r="N198" s="200"/>
      <c r="O198" s="200"/>
      <c r="P198" s="200"/>
      <c r="Q198" s="200"/>
    </row>
    <row r="199" spans="2:17">
      <c r="B199" s="200"/>
      <c r="C199" s="200"/>
      <c r="D199" s="200"/>
      <c r="E199" s="200"/>
      <c r="F199" s="200"/>
      <c r="G199" s="200"/>
      <c r="H199" s="200"/>
      <c r="I199" s="200"/>
      <c r="J199" s="200"/>
      <c r="K199" s="200"/>
      <c r="L199" s="200"/>
      <c r="M199" s="200"/>
      <c r="N199" s="200"/>
      <c r="O199" s="200"/>
      <c r="P199" s="200"/>
      <c r="Q199" s="200"/>
    </row>
    <row r="200" spans="2:17">
      <c r="B200" s="200"/>
      <c r="C200" s="200"/>
      <c r="D200" s="200"/>
      <c r="E200" s="200"/>
      <c r="F200" s="200"/>
      <c r="G200" s="200"/>
      <c r="H200" s="200"/>
      <c r="I200" s="200"/>
      <c r="J200" s="200"/>
      <c r="K200" s="200"/>
      <c r="L200" s="200"/>
      <c r="M200" s="200"/>
      <c r="N200" s="200"/>
      <c r="O200" s="200"/>
      <c r="P200" s="200"/>
      <c r="Q200" s="200"/>
    </row>
    <row r="201" spans="2:17">
      <c r="B201" s="200"/>
      <c r="C201" s="200"/>
      <c r="D201" s="200"/>
      <c r="E201" s="200"/>
      <c r="F201" s="200"/>
      <c r="G201" s="200"/>
      <c r="H201" s="200"/>
      <c r="I201" s="200"/>
      <c r="J201" s="200"/>
      <c r="K201" s="200"/>
      <c r="L201" s="200"/>
      <c r="M201" s="200"/>
      <c r="N201" s="200"/>
      <c r="O201" s="200"/>
      <c r="P201" s="200"/>
      <c r="Q201" s="200"/>
    </row>
    <row r="202" spans="2:17">
      <c r="B202" s="200"/>
      <c r="C202" s="200"/>
      <c r="D202" s="200"/>
      <c r="E202" s="200"/>
      <c r="F202" s="200"/>
      <c r="G202" s="200"/>
      <c r="H202" s="200"/>
      <c r="I202" s="200"/>
      <c r="J202" s="200"/>
      <c r="K202" s="200"/>
      <c r="L202" s="200"/>
      <c r="M202" s="200"/>
      <c r="N202" s="200"/>
      <c r="O202" s="200"/>
      <c r="P202" s="200"/>
      <c r="Q202" s="200"/>
    </row>
    <row r="203" spans="2:17">
      <c r="B203" s="200"/>
      <c r="C203" s="200"/>
      <c r="D203" s="200"/>
      <c r="E203" s="200"/>
      <c r="F203" s="200"/>
      <c r="G203" s="200"/>
      <c r="H203" s="200"/>
      <c r="I203" s="200"/>
      <c r="J203" s="200"/>
      <c r="K203" s="200"/>
      <c r="L203" s="200"/>
      <c r="M203" s="200"/>
      <c r="N203" s="200"/>
      <c r="O203" s="200"/>
      <c r="P203" s="200"/>
      <c r="Q203" s="200"/>
    </row>
    <row r="204" spans="2:17">
      <c r="B204" s="200"/>
      <c r="C204" s="200"/>
      <c r="D204" s="200"/>
      <c r="E204" s="200"/>
      <c r="F204" s="200"/>
      <c r="G204" s="200"/>
      <c r="H204" s="200"/>
      <c r="I204" s="200"/>
      <c r="J204" s="200"/>
      <c r="K204" s="200"/>
      <c r="L204" s="200"/>
      <c r="M204" s="200"/>
      <c r="N204" s="200"/>
      <c r="O204" s="200"/>
      <c r="P204" s="200"/>
      <c r="Q204" s="200"/>
    </row>
    <row r="205" spans="2:17">
      <c r="B205" s="200"/>
      <c r="C205" s="200"/>
      <c r="D205" s="200"/>
      <c r="E205" s="200"/>
      <c r="F205" s="200"/>
      <c r="G205" s="200"/>
      <c r="H205" s="200"/>
      <c r="I205" s="200"/>
      <c r="J205" s="200"/>
      <c r="K205" s="200"/>
      <c r="L205" s="200"/>
      <c r="M205" s="200"/>
      <c r="N205" s="200"/>
      <c r="O205" s="200"/>
      <c r="P205" s="200"/>
      <c r="Q205" s="200"/>
    </row>
    <row r="206" spans="2:17">
      <c r="B206" s="200"/>
      <c r="C206" s="200"/>
      <c r="D206" s="200"/>
      <c r="E206" s="200"/>
      <c r="F206" s="200"/>
      <c r="G206" s="200"/>
      <c r="H206" s="200"/>
      <c r="I206" s="200"/>
      <c r="J206" s="200"/>
      <c r="K206" s="200"/>
      <c r="L206" s="200"/>
      <c r="M206" s="200"/>
      <c r="N206" s="200"/>
      <c r="O206" s="200"/>
      <c r="P206" s="200"/>
      <c r="Q206" s="200"/>
    </row>
    <row r="207" spans="2:17">
      <c r="B207" s="200"/>
      <c r="C207" s="200"/>
      <c r="D207" s="200"/>
      <c r="E207" s="200"/>
      <c r="F207" s="200"/>
      <c r="G207" s="200"/>
      <c r="H207" s="200"/>
      <c r="I207" s="200"/>
      <c r="J207" s="200"/>
      <c r="K207" s="200"/>
      <c r="L207" s="200"/>
      <c r="M207" s="200"/>
      <c r="N207" s="200"/>
      <c r="O207" s="200"/>
      <c r="P207" s="200"/>
      <c r="Q207" s="200"/>
    </row>
    <row r="208" spans="2:17">
      <c r="B208" s="200"/>
      <c r="C208" s="200"/>
      <c r="D208" s="200"/>
      <c r="E208" s="200"/>
      <c r="F208" s="200"/>
      <c r="G208" s="200"/>
      <c r="H208" s="200"/>
      <c r="I208" s="200"/>
      <c r="J208" s="200"/>
      <c r="K208" s="200"/>
      <c r="L208" s="200"/>
      <c r="M208" s="200"/>
      <c r="N208" s="200"/>
      <c r="O208" s="200"/>
      <c r="P208" s="200"/>
      <c r="Q208" s="200"/>
    </row>
    <row r="209" spans="2:17">
      <c r="B209" s="200"/>
      <c r="C209" s="200"/>
      <c r="D209" s="200"/>
      <c r="E209" s="200"/>
      <c r="F209" s="200"/>
      <c r="G209" s="200"/>
      <c r="H209" s="200"/>
      <c r="I209" s="200"/>
      <c r="J209" s="200"/>
      <c r="K209" s="200"/>
      <c r="L209" s="200"/>
      <c r="M209" s="200"/>
      <c r="N209" s="200"/>
      <c r="O209" s="200"/>
      <c r="P209" s="200"/>
      <c r="Q209" s="200"/>
    </row>
    <row r="210" spans="2:17">
      <c r="B210" s="200"/>
      <c r="C210" s="200"/>
      <c r="D210" s="200"/>
      <c r="E210" s="200"/>
      <c r="F210" s="200"/>
      <c r="G210" s="200"/>
      <c r="H210" s="200"/>
      <c r="I210" s="200"/>
      <c r="J210" s="200"/>
      <c r="K210" s="200"/>
      <c r="L210" s="200"/>
      <c r="M210" s="200"/>
      <c r="N210" s="200"/>
      <c r="O210" s="200"/>
      <c r="P210" s="200"/>
      <c r="Q210" s="200"/>
    </row>
    <row r="211" spans="2:17">
      <c r="B211" s="200"/>
      <c r="C211" s="200"/>
      <c r="D211" s="200"/>
      <c r="E211" s="200"/>
      <c r="F211" s="200"/>
      <c r="G211" s="200"/>
      <c r="H211" s="200"/>
      <c r="I211" s="200"/>
      <c r="J211" s="200"/>
      <c r="K211" s="200"/>
      <c r="L211" s="200"/>
      <c r="M211" s="200"/>
      <c r="N211" s="200"/>
      <c r="O211" s="200"/>
      <c r="P211" s="200"/>
      <c r="Q211" s="200"/>
    </row>
    <row r="212" spans="2:17">
      <c r="B212" s="200"/>
      <c r="C212" s="200"/>
      <c r="D212" s="200"/>
      <c r="E212" s="200"/>
      <c r="F212" s="200"/>
      <c r="G212" s="200"/>
      <c r="H212" s="200"/>
      <c r="I212" s="200"/>
      <c r="J212" s="200"/>
      <c r="K212" s="200"/>
      <c r="L212" s="200"/>
      <c r="M212" s="200"/>
      <c r="N212" s="200"/>
      <c r="O212" s="200"/>
      <c r="P212" s="200"/>
      <c r="Q212" s="200"/>
    </row>
    <row r="213" spans="2:17">
      <c r="B213" s="200"/>
      <c r="C213" s="200"/>
      <c r="D213" s="200"/>
      <c r="E213" s="200"/>
      <c r="F213" s="200"/>
      <c r="G213" s="200"/>
      <c r="H213" s="200"/>
      <c r="I213" s="200"/>
      <c r="J213" s="200"/>
      <c r="K213" s="200"/>
      <c r="L213" s="200"/>
      <c r="M213" s="200"/>
      <c r="N213" s="200"/>
      <c r="O213" s="200"/>
      <c r="P213" s="200"/>
      <c r="Q213" s="200"/>
    </row>
    <row r="214" spans="2:17">
      <c r="B214" s="200"/>
      <c r="C214" s="200"/>
      <c r="D214" s="200"/>
      <c r="E214" s="200"/>
      <c r="F214" s="200"/>
      <c r="G214" s="200"/>
      <c r="H214" s="200"/>
      <c r="I214" s="200"/>
      <c r="J214" s="200"/>
      <c r="K214" s="200"/>
      <c r="L214" s="200"/>
      <c r="M214" s="200"/>
      <c r="N214" s="200"/>
      <c r="O214" s="200"/>
      <c r="P214" s="200"/>
      <c r="Q214" s="200"/>
    </row>
    <row r="215" spans="2:17">
      <c r="B215" s="200"/>
      <c r="C215" s="200"/>
      <c r="D215" s="200"/>
      <c r="E215" s="200"/>
      <c r="F215" s="200"/>
      <c r="G215" s="200"/>
      <c r="H215" s="200"/>
      <c r="I215" s="200"/>
      <c r="J215" s="200"/>
      <c r="K215" s="200"/>
      <c r="L215" s="200"/>
      <c r="M215" s="200"/>
      <c r="N215" s="200"/>
      <c r="O215" s="200"/>
      <c r="P215" s="200"/>
      <c r="Q215" s="200"/>
    </row>
    <row r="216" spans="2:17">
      <c r="B216" s="200"/>
      <c r="C216" s="200"/>
      <c r="D216" s="200"/>
      <c r="E216" s="200"/>
      <c r="F216" s="200"/>
      <c r="G216" s="200"/>
      <c r="H216" s="200"/>
      <c r="I216" s="200"/>
      <c r="J216" s="200"/>
      <c r="K216" s="200"/>
      <c r="L216" s="200"/>
      <c r="M216" s="200"/>
      <c r="N216" s="200"/>
      <c r="O216" s="200"/>
      <c r="P216" s="200"/>
      <c r="Q216" s="200"/>
    </row>
    <row r="217" spans="2:17">
      <c r="B217" s="200"/>
      <c r="C217" s="200"/>
      <c r="D217" s="200"/>
      <c r="E217" s="200"/>
      <c r="F217" s="200"/>
      <c r="G217" s="200"/>
      <c r="H217" s="200"/>
      <c r="I217" s="200"/>
      <c r="J217" s="200"/>
      <c r="K217" s="200"/>
      <c r="L217" s="200"/>
      <c r="M217" s="200"/>
      <c r="N217" s="200"/>
      <c r="O217" s="200"/>
      <c r="P217" s="200"/>
      <c r="Q217" s="200"/>
    </row>
    <row r="218" spans="2:17">
      <c r="B218" s="200"/>
      <c r="C218" s="200"/>
      <c r="D218" s="200"/>
      <c r="E218" s="200"/>
      <c r="F218" s="200"/>
      <c r="G218" s="200"/>
      <c r="H218" s="200"/>
      <c r="I218" s="200"/>
      <c r="J218" s="200"/>
      <c r="K218" s="200"/>
      <c r="L218" s="200"/>
      <c r="M218" s="200"/>
      <c r="N218" s="200"/>
      <c r="O218" s="200"/>
      <c r="P218" s="200"/>
      <c r="Q218" s="200"/>
    </row>
    <row r="219" spans="2:17">
      <c r="B219" s="200"/>
      <c r="C219" s="200"/>
      <c r="D219" s="200"/>
      <c r="E219" s="200"/>
      <c r="F219" s="200"/>
      <c r="G219" s="200"/>
      <c r="H219" s="200"/>
      <c r="I219" s="200"/>
      <c r="J219" s="200"/>
      <c r="K219" s="200"/>
      <c r="L219" s="200"/>
      <c r="M219" s="200"/>
      <c r="N219" s="200"/>
      <c r="O219" s="200"/>
      <c r="P219" s="200"/>
      <c r="Q219" s="200"/>
    </row>
    <row r="220" spans="2:17">
      <c r="B220" s="200"/>
      <c r="C220" s="200"/>
      <c r="D220" s="200"/>
      <c r="E220" s="200"/>
      <c r="F220" s="200"/>
      <c r="G220" s="200"/>
      <c r="H220" s="200"/>
      <c r="I220" s="200"/>
      <c r="J220" s="200"/>
      <c r="K220" s="200"/>
      <c r="L220" s="200"/>
      <c r="M220" s="200"/>
      <c r="N220" s="200"/>
      <c r="O220" s="200"/>
      <c r="P220" s="200"/>
      <c r="Q220" s="200"/>
    </row>
    <row r="221" spans="2:17">
      <c r="B221" s="200"/>
      <c r="C221" s="200"/>
      <c r="D221" s="200"/>
      <c r="E221" s="200"/>
      <c r="F221" s="200"/>
      <c r="G221" s="200"/>
      <c r="H221" s="200"/>
      <c r="I221" s="200"/>
      <c r="J221" s="200"/>
      <c r="K221" s="200"/>
      <c r="L221" s="200"/>
      <c r="M221" s="200"/>
      <c r="N221" s="200"/>
      <c r="O221" s="200"/>
      <c r="P221" s="200"/>
      <c r="Q221" s="200"/>
    </row>
    <row r="222" spans="2:17">
      <c r="B222" s="200"/>
      <c r="C222" s="200"/>
      <c r="D222" s="200"/>
      <c r="E222" s="200"/>
      <c r="F222" s="200"/>
      <c r="G222" s="200"/>
      <c r="H222" s="200"/>
      <c r="I222" s="200"/>
      <c r="J222" s="200"/>
      <c r="K222" s="200"/>
      <c r="L222" s="200"/>
      <c r="M222" s="200"/>
      <c r="N222" s="200"/>
      <c r="O222" s="200"/>
      <c r="P222" s="200"/>
      <c r="Q222" s="200"/>
    </row>
    <row r="223" spans="2:17">
      <c r="B223" s="200"/>
      <c r="C223" s="200"/>
      <c r="D223" s="200"/>
      <c r="E223" s="200"/>
      <c r="F223" s="200"/>
      <c r="G223" s="200"/>
      <c r="H223" s="200"/>
      <c r="I223" s="200"/>
      <c r="J223" s="200"/>
      <c r="K223" s="200"/>
      <c r="L223" s="200"/>
      <c r="M223" s="200"/>
      <c r="N223" s="200"/>
      <c r="O223" s="200"/>
      <c r="P223" s="200"/>
      <c r="Q223" s="200"/>
    </row>
    <row r="224" spans="2:17">
      <c r="B224" s="200"/>
      <c r="C224" s="200"/>
      <c r="D224" s="200"/>
      <c r="E224" s="200"/>
      <c r="F224" s="200"/>
      <c r="G224" s="200"/>
      <c r="H224" s="200"/>
      <c r="I224" s="200"/>
      <c r="J224" s="200"/>
      <c r="K224" s="200"/>
      <c r="L224" s="200"/>
      <c r="M224" s="200"/>
      <c r="N224" s="200"/>
      <c r="O224" s="200"/>
      <c r="P224" s="200"/>
      <c r="Q224" s="200"/>
    </row>
    <row r="225" spans="2:17">
      <c r="B225" s="200"/>
      <c r="C225" s="200"/>
      <c r="D225" s="200"/>
      <c r="E225" s="200"/>
      <c r="F225" s="200"/>
      <c r="G225" s="200"/>
      <c r="H225" s="200"/>
      <c r="I225" s="200"/>
      <c r="J225" s="200"/>
      <c r="K225" s="200"/>
      <c r="L225" s="200"/>
      <c r="M225" s="200"/>
      <c r="N225" s="200"/>
      <c r="O225" s="200"/>
      <c r="P225" s="200"/>
      <c r="Q225" s="200"/>
    </row>
    <row r="226" spans="2:17">
      <c r="B226" s="200"/>
      <c r="C226" s="200"/>
      <c r="D226" s="200"/>
      <c r="E226" s="200"/>
      <c r="F226" s="200"/>
      <c r="G226" s="200"/>
      <c r="H226" s="200"/>
      <c r="I226" s="200"/>
      <c r="J226" s="200"/>
      <c r="K226" s="200"/>
      <c r="L226" s="200"/>
      <c r="M226" s="200"/>
      <c r="N226" s="200"/>
      <c r="O226" s="200"/>
      <c r="P226" s="200"/>
      <c r="Q226" s="200"/>
    </row>
    <row r="227" spans="2:17">
      <c r="B227" s="200"/>
      <c r="C227" s="200"/>
      <c r="D227" s="200"/>
      <c r="E227" s="200"/>
      <c r="F227" s="200"/>
      <c r="G227" s="200"/>
      <c r="H227" s="200"/>
      <c r="I227" s="200"/>
      <c r="J227" s="200"/>
      <c r="K227" s="200"/>
      <c r="L227" s="200"/>
      <c r="M227" s="200"/>
      <c r="N227" s="200"/>
      <c r="O227" s="200"/>
      <c r="P227" s="200"/>
      <c r="Q227" s="200"/>
    </row>
    <row r="228" spans="2:17">
      <c r="B228" s="200"/>
      <c r="C228" s="200"/>
      <c r="D228" s="200"/>
      <c r="E228" s="200"/>
      <c r="F228" s="200"/>
      <c r="G228" s="200"/>
      <c r="H228" s="200"/>
      <c r="I228" s="200"/>
      <c r="J228" s="200"/>
      <c r="K228" s="200"/>
      <c r="L228" s="200"/>
      <c r="M228" s="200"/>
      <c r="N228" s="200"/>
      <c r="O228" s="200"/>
      <c r="P228" s="200"/>
      <c r="Q228" s="200"/>
    </row>
    <row r="229" spans="2:17">
      <c r="B229" s="200"/>
      <c r="C229" s="200"/>
      <c r="D229" s="200"/>
      <c r="E229" s="200"/>
      <c r="F229" s="200"/>
      <c r="G229" s="200"/>
      <c r="H229" s="200"/>
      <c r="I229" s="200"/>
      <c r="J229" s="200"/>
      <c r="K229" s="200"/>
      <c r="L229" s="200"/>
      <c r="M229" s="200"/>
      <c r="N229" s="200"/>
      <c r="O229" s="200"/>
      <c r="P229" s="200"/>
      <c r="Q229" s="200"/>
    </row>
    <row r="230" spans="2:17">
      <c r="B230" s="200"/>
      <c r="C230" s="200"/>
      <c r="D230" s="200"/>
      <c r="E230" s="200"/>
      <c r="F230" s="200"/>
      <c r="G230" s="200"/>
      <c r="H230" s="200"/>
      <c r="I230" s="200"/>
      <c r="J230" s="200"/>
      <c r="K230" s="200"/>
      <c r="L230" s="200"/>
      <c r="M230" s="200"/>
      <c r="N230" s="200"/>
      <c r="O230" s="200"/>
      <c r="P230" s="200"/>
      <c r="Q230" s="200"/>
    </row>
    <row r="231" spans="2:17">
      <c r="B231" s="200"/>
      <c r="C231" s="200"/>
      <c r="D231" s="200"/>
      <c r="E231" s="200"/>
      <c r="F231" s="200"/>
      <c r="G231" s="200"/>
      <c r="H231" s="200"/>
      <c r="I231" s="200"/>
      <c r="J231" s="200"/>
      <c r="K231" s="200"/>
      <c r="L231" s="200"/>
      <c r="M231" s="200"/>
      <c r="N231" s="200"/>
      <c r="O231" s="200"/>
      <c r="P231" s="200"/>
      <c r="Q231" s="200"/>
    </row>
    <row r="232" spans="2:17">
      <c r="B232" s="200"/>
      <c r="C232" s="200"/>
      <c r="D232" s="200"/>
      <c r="E232" s="200"/>
      <c r="F232" s="200"/>
      <c r="G232" s="200"/>
      <c r="H232" s="200"/>
      <c r="I232" s="200"/>
      <c r="J232" s="200"/>
      <c r="K232" s="200"/>
      <c r="L232" s="200"/>
      <c r="M232" s="200"/>
      <c r="N232" s="200"/>
      <c r="O232" s="200"/>
      <c r="P232" s="200"/>
      <c r="Q232" s="200"/>
    </row>
    <row r="233" spans="2:17">
      <c r="B233" s="200"/>
      <c r="C233" s="200"/>
      <c r="D233" s="200"/>
      <c r="E233" s="200"/>
      <c r="F233" s="200"/>
      <c r="G233" s="200"/>
      <c r="H233" s="200"/>
      <c r="I233" s="200"/>
      <c r="J233" s="200"/>
      <c r="K233" s="200"/>
      <c r="L233" s="200"/>
      <c r="M233" s="200"/>
      <c r="N233" s="200"/>
      <c r="O233" s="200"/>
      <c r="P233" s="200"/>
      <c r="Q233" s="200"/>
    </row>
    <row r="234" spans="2:17">
      <c r="B234" s="200"/>
      <c r="C234" s="200"/>
      <c r="D234" s="200"/>
      <c r="E234" s="200"/>
      <c r="F234" s="200"/>
      <c r="G234" s="200"/>
      <c r="H234" s="200"/>
      <c r="I234" s="200"/>
      <c r="J234" s="200"/>
      <c r="K234" s="200"/>
      <c r="L234" s="200"/>
      <c r="M234" s="200"/>
      <c r="N234" s="200"/>
      <c r="O234" s="200"/>
      <c r="P234" s="200"/>
      <c r="Q234" s="200"/>
    </row>
    <row r="235" spans="2:17">
      <c r="B235" s="200"/>
      <c r="C235" s="200"/>
      <c r="D235" s="200"/>
      <c r="E235" s="200"/>
      <c r="F235" s="200"/>
      <c r="G235" s="200"/>
      <c r="H235" s="200"/>
      <c r="I235" s="200"/>
      <c r="J235" s="200"/>
      <c r="K235" s="200"/>
      <c r="L235" s="200"/>
      <c r="M235" s="200"/>
      <c r="N235" s="200"/>
      <c r="O235" s="200"/>
      <c r="P235" s="200"/>
      <c r="Q235" s="200"/>
    </row>
    <row r="236" spans="2:17">
      <c r="B236" s="200"/>
      <c r="C236" s="200"/>
      <c r="D236" s="200"/>
      <c r="E236" s="200"/>
      <c r="F236" s="200"/>
      <c r="G236" s="200"/>
      <c r="H236" s="200"/>
      <c r="I236" s="200"/>
      <c r="J236" s="200"/>
      <c r="K236" s="200"/>
      <c r="L236" s="200"/>
      <c r="M236" s="200"/>
      <c r="N236" s="200"/>
      <c r="O236" s="200"/>
      <c r="P236" s="200"/>
      <c r="Q236" s="200"/>
    </row>
    <row r="237" spans="2:17">
      <c r="B237" s="200"/>
      <c r="C237" s="200"/>
      <c r="D237" s="200"/>
      <c r="E237" s="200"/>
      <c r="F237" s="200"/>
      <c r="G237" s="200"/>
      <c r="H237" s="200"/>
      <c r="I237" s="200"/>
      <c r="J237" s="200"/>
      <c r="K237" s="200"/>
      <c r="L237" s="200"/>
      <c r="M237" s="200"/>
      <c r="N237" s="200"/>
      <c r="O237" s="200"/>
      <c r="P237" s="200"/>
      <c r="Q237" s="200"/>
    </row>
    <row r="238" spans="2:17">
      <c r="B238" s="200"/>
      <c r="C238" s="200"/>
      <c r="D238" s="200"/>
      <c r="E238" s="200"/>
      <c r="F238" s="200"/>
      <c r="G238" s="200"/>
      <c r="H238" s="200"/>
      <c r="I238" s="200"/>
      <c r="J238" s="200"/>
      <c r="K238" s="200"/>
      <c r="L238" s="200"/>
      <c r="M238" s="200"/>
      <c r="N238" s="200"/>
      <c r="O238" s="200"/>
      <c r="P238" s="200"/>
      <c r="Q238" s="200"/>
    </row>
    <row r="239" spans="2:17">
      <c r="B239" s="200"/>
      <c r="C239" s="200"/>
      <c r="D239" s="200"/>
      <c r="E239" s="200"/>
      <c r="F239" s="200"/>
      <c r="G239" s="200"/>
      <c r="H239" s="200"/>
      <c r="I239" s="200"/>
      <c r="J239" s="200"/>
      <c r="K239" s="200"/>
      <c r="L239" s="200"/>
      <c r="M239" s="200"/>
      <c r="N239" s="200"/>
      <c r="O239" s="200"/>
      <c r="P239" s="200"/>
      <c r="Q239" s="200"/>
    </row>
    <row r="240" spans="2:17">
      <c r="B240" s="200"/>
      <c r="C240" s="200"/>
      <c r="D240" s="200"/>
      <c r="E240" s="200"/>
      <c r="F240" s="200"/>
      <c r="G240" s="200"/>
      <c r="H240" s="200"/>
      <c r="I240" s="200"/>
      <c r="J240" s="200"/>
      <c r="K240" s="200"/>
      <c r="L240" s="200"/>
      <c r="M240" s="200"/>
      <c r="N240" s="200"/>
      <c r="O240" s="200"/>
      <c r="P240" s="200"/>
      <c r="Q240" s="200"/>
    </row>
    <row r="241" spans="2:17">
      <c r="B241" s="200"/>
      <c r="C241" s="200"/>
      <c r="D241" s="200"/>
      <c r="E241" s="200"/>
      <c r="F241" s="200"/>
      <c r="G241" s="200"/>
      <c r="H241" s="200"/>
      <c r="I241" s="200"/>
      <c r="J241" s="200"/>
      <c r="K241" s="200"/>
      <c r="L241" s="200"/>
      <c r="M241" s="200"/>
      <c r="N241" s="200"/>
      <c r="O241" s="200"/>
      <c r="P241" s="200"/>
      <c r="Q241" s="200"/>
    </row>
    <row r="242" spans="2:17">
      <c r="B242" s="200"/>
      <c r="C242" s="200"/>
      <c r="D242" s="200"/>
      <c r="E242" s="200"/>
      <c r="F242" s="200"/>
      <c r="G242" s="200"/>
      <c r="H242" s="200"/>
      <c r="I242" s="200"/>
      <c r="J242" s="200"/>
      <c r="K242" s="200"/>
      <c r="L242" s="200"/>
      <c r="M242" s="200"/>
      <c r="N242" s="200"/>
      <c r="O242" s="200"/>
      <c r="P242" s="200"/>
      <c r="Q242" s="200"/>
    </row>
    <row r="243" spans="2:17">
      <c r="B243" s="200"/>
      <c r="C243" s="200"/>
      <c r="D243" s="200"/>
      <c r="E243" s="200"/>
      <c r="F243" s="200"/>
      <c r="G243" s="200"/>
      <c r="H243" s="200"/>
      <c r="I243" s="200"/>
      <c r="J243" s="200"/>
      <c r="K243" s="200"/>
      <c r="L243" s="200"/>
      <c r="M243" s="200"/>
      <c r="N243" s="200"/>
      <c r="O243" s="200"/>
      <c r="P243" s="200"/>
      <c r="Q243" s="200"/>
    </row>
    <row r="244" spans="2:17">
      <c r="B244" s="200"/>
      <c r="C244" s="200"/>
      <c r="D244" s="200"/>
      <c r="E244" s="200"/>
      <c r="F244" s="200"/>
      <c r="G244" s="200"/>
      <c r="H244" s="200"/>
      <c r="I244" s="200"/>
      <c r="J244" s="200"/>
      <c r="K244" s="200"/>
      <c r="L244" s="200"/>
      <c r="M244" s="200"/>
      <c r="N244" s="200"/>
      <c r="O244" s="200"/>
      <c r="P244" s="200"/>
      <c r="Q244" s="200"/>
    </row>
    <row r="245" spans="2:17">
      <c r="B245" s="200"/>
      <c r="C245" s="200"/>
      <c r="D245" s="200"/>
      <c r="E245" s="200"/>
      <c r="F245" s="200"/>
      <c r="G245" s="200"/>
      <c r="H245" s="200"/>
      <c r="I245" s="200"/>
      <c r="J245" s="200"/>
      <c r="K245" s="200"/>
      <c r="L245" s="200"/>
      <c r="M245" s="200"/>
      <c r="N245" s="200"/>
      <c r="O245" s="200"/>
      <c r="P245" s="200"/>
      <c r="Q245" s="200"/>
    </row>
    <row r="246" spans="2:17">
      <c r="B246" s="200"/>
      <c r="C246" s="200"/>
      <c r="D246" s="200"/>
      <c r="E246" s="200"/>
      <c r="F246" s="200"/>
      <c r="G246" s="200"/>
      <c r="H246" s="200"/>
      <c r="I246" s="200"/>
      <c r="J246" s="200"/>
      <c r="K246" s="200"/>
      <c r="L246" s="200"/>
      <c r="M246" s="200"/>
      <c r="N246" s="200"/>
      <c r="O246" s="200"/>
      <c r="P246" s="200"/>
      <c r="Q246" s="200"/>
    </row>
    <row r="247" spans="2:17">
      <c r="B247" s="200"/>
      <c r="C247" s="200"/>
      <c r="D247" s="200"/>
      <c r="E247" s="200"/>
      <c r="F247" s="200"/>
      <c r="G247" s="200"/>
      <c r="H247" s="200"/>
      <c r="I247" s="200"/>
      <c r="J247" s="200"/>
      <c r="K247" s="200"/>
      <c r="L247" s="200"/>
      <c r="M247" s="200"/>
      <c r="N247" s="200"/>
      <c r="O247" s="200"/>
      <c r="P247" s="200"/>
      <c r="Q247" s="200"/>
    </row>
    <row r="248" spans="2:17">
      <c r="B248" s="200"/>
      <c r="C248" s="200"/>
      <c r="D248" s="200"/>
      <c r="E248" s="200"/>
      <c r="F248" s="200"/>
      <c r="G248" s="200"/>
      <c r="H248" s="200"/>
      <c r="I248" s="200"/>
      <c r="J248" s="200"/>
      <c r="K248" s="200"/>
      <c r="L248" s="200"/>
      <c r="M248" s="200"/>
      <c r="N248" s="200"/>
      <c r="O248" s="200"/>
      <c r="P248" s="200"/>
      <c r="Q248" s="200"/>
    </row>
    <row r="249" spans="2:17">
      <c r="B249" s="200"/>
      <c r="C249" s="200"/>
      <c r="D249" s="200"/>
      <c r="E249" s="200"/>
      <c r="F249" s="200"/>
      <c r="G249" s="200"/>
      <c r="H249" s="200"/>
      <c r="I249" s="200"/>
      <c r="J249" s="200"/>
      <c r="K249" s="200"/>
      <c r="L249" s="200"/>
      <c r="M249" s="200"/>
      <c r="N249" s="200"/>
      <c r="O249" s="200"/>
      <c r="P249" s="200"/>
      <c r="Q249" s="200"/>
    </row>
    <row r="250" spans="2:17">
      <c r="B250" s="200"/>
      <c r="C250" s="200"/>
      <c r="D250" s="200"/>
      <c r="E250" s="200"/>
      <c r="F250" s="200"/>
      <c r="G250" s="200"/>
      <c r="H250" s="200"/>
      <c r="I250" s="200"/>
      <c r="J250" s="200"/>
      <c r="K250" s="200"/>
      <c r="L250" s="200"/>
      <c r="M250" s="200"/>
      <c r="N250" s="200"/>
      <c r="O250" s="200"/>
      <c r="P250" s="200"/>
      <c r="Q250" s="200"/>
    </row>
    <row r="251" spans="2:17">
      <c r="B251" s="200"/>
      <c r="C251" s="200"/>
      <c r="D251" s="200"/>
      <c r="E251" s="200"/>
      <c r="F251" s="200"/>
      <c r="G251" s="200"/>
      <c r="H251" s="200"/>
      <c r="I251" s="200"/>
      <c r="J251" s="200"/>
      <c r="K251" s="200"/>
      <c r="L251" s="200"/>
      <c r="M251" s="200"/>
      <c r="N251" s="200"/>
      <c r="O251" s="200"/>
      <c r="P251" s="200"/>
      <c r="Q251" s="200"/>
    </row>
    <row r="252" spans="2:17">
      <c r="B252" s="200"/>
      <c r="C252" s="200"/>
      <c r="D252" s="200"/>
      <c r="E252" s="200"/>
      <c r="F252" s="200"/>
      <c r="G252" s="200"/>
      <c r="H252" s="200"/>
      <c r="I252" s="200"/>
      <c r="J252" s="200"/>
      <c r="K252" s="200"/>
      <c r="L252" s="200"/>
      <c r="M252" s="200"/>
      <c r="N252" s="200"/>
      <c r="O252" s="200"/>
      <c r="P252" s="200"/>
      <c r="Q252" s="200"/>
    </row>
    <row r="253" spans="2:17">
      <c r="B253" s="200"/>
      <c r="C253" s="200"/>
      <c r="D253" s="200"/>
      <c r="E253" s="200"/>
      <c r="F253" s="200"/>
      <c r="G253" s="200"/>
      <c r="H253" s="200"/>
      <c r="I253" s="200"/>
      <c r="J253" s="200"/>
      <c r="K253" s="200"/>
      <c r="L253" s="200"/>
      <c r="M253" s="200"/>
      <c r="N253" s="200"/>
      <c r="O253" s="200"/>
      <c r="P253" s="200"/>
      <c r="Q253" s="200"/>
    </row>
    <row r="254" spans="2:17">
      <c r="B254" s="200"/>
      <c r="C254" s="200"/>
      <c r="D254" s="200"/>
      <c r="E254" s="200"/>
      <c r="F254" s="200"/>
      <c r="G254" s="200"/>
      <c r="H254" s="200"/>
      <c r="I254" s="200"/>
      <c r="J254" s="200"/>
      <c r="K254" s="200"/>
      <c r="L254" s="200"/>
      <c r="M254" s="200"/>
      <c r="N254" s="200"/>
      <c r="O254" s="200"/>
      <c r="P254" s="200"/>
      <c r="Q254" s="200"/>
    </row>
    <row r="255" spans="2:17">
      <c r="B255" s="200"/>
      <c r="C255" s="200"/>
      <c r="D255" s="200"/>
      <c r="E255" s="200"/>
      <c r="F255" s="200"/>
      <c r="G255" s="200"/>
      <c r="H255" s="200"/>
      <c r="I255" s="200"/>
      <c r="J255" s="200"/>
      <c r="K255" s="200"/>
      <c r="L255" s="200"/>
      <c r="M255" s="200"/>
      <c r="N255" s="200"/>
      <c r="O255" s="200"/>
      <c r="P255" s="200"/>
      <c r="Q255" s="200"/>
    </row>
    <row r="256" spans="2:17">
      <c r="B256" s="200"/>
      <c r="C256" s="200"/>
      <c r="D256" s="200"/>
      <c r="E256" s="200"/>
      <c r="F256" s="200"/>
      <c r="G256" s="200"/>
      <c r="H256" s="200"/>
      <c r="I256" s="200"/>
      <c r="J256" s="200"/>
      <c r="K256" s="200"/>
      <c r="L256" s="200"/>
      <c r="M256" s="200"/>
      <c r="N256" s="200"/>
      <c r="O256" s="200"/>
      <c r="P256" s="200"/>
      <c r="Q256" s="200"/>
    </row>
    <row r="257" spans="2:17">
      <c r="B257" s="200"/>
      <c r="C257" s="200"/>
      <c r="D257" s="200"/>
      <c r="E257" s="200"/>
      <c r="F257" s="200"/>
      <c r="G257" s="200"/>
      <c r="H257" s="200"/>
      <c r="I257" s="200"/>
      <c r="J257" s="200"/>
      <c r="K257" s="200"/>
      <c r="L257" s="200"/>
      <c r="M257" s="200"/>
      <c r="N257" s="200"/>
      <c r="O257" s="200"/>
      <c r="P257" s="200"/>
      <c r="Q257" s="200"/>
    </row>
    <row r="258" spans="2:17">
      <c r="B258" s="200"/>
      <c r="C258" s="200"/>
      <c r="D258" s="200"/>
      <c r="E258" s="200"/>
      <c r="F258" s="200"/>
      <c r="G258" s="200"/>
      <c r="H258" s="200"/>
      <c r="I258" s="200"/>
      <c r="J258" s="200"/>
      <c r="K258" s="200"/>
      <c r="L258" s="200"/>
      <c r="M258" s="200"/>
      <c r="N258" s="200"/>
      <c r="O258" s="200"/>
      <c r="P258" s="200"/>
      <c r="Q258" s="200"/>
    </row>
    <row r="259" spans="2:17">
      <c r="B259" s="200"/>
      <c r="C259" s="200"/>
      <c r="D259" s="200"/>
      <c r="E259" s="200"/>
      <c r="F259" s="200"/>
      <c r="G259" s="200"/>
      <c r="H259" s="200"/>
      <c r="I259" s="200"/>
      <c r="J259" s="200"/>
      <c r="K259" s="200"/>
      <c r="L259" s="200"/>
      <c r="M259" s="200"/>
      <c r="N259" s="200"/>
      <c r="O259" s="200"/>
      <c r="P259" s="200"/>
      <c r="Q259" s="200"/>
    </row>
    <row r="260" spans="2:17">
      <c r="B260" s="200"/>
      <c r="C260" s="200"/>
      <c r="D260" s="200"/>
      <c r="E260" s="200"/>
      <c r="F260" s="200"/>
      <c r="G260" s="200"/>
      <c r="H260" s="200"/>
      <c r="I260" s="200"/>
      <c r="J260" s="200"/>
      <c r="K260" s="200"/>
      <c r="L260" s="200"/>
      <c r="M260" s="200"/>
      <c r="N260" s="200"/>
      <c r="O260" s="200"/>
      <c r="P260" s="200"/>
      <c r="Q260" s="200"/>
    </row>
    <row r="261" spans="2:17">
      <c r="B261" s="200"/>
      <c r="C261" s="200"/>
      <c r="D261" s="200"/>
      <c r="E261" s="200"/>
      <c r="F261" s="200"/>
      <c r="G261" s="200"/>
      <c r="H261" s="200"/>
      <c r="I261" s="200"/>
      <c r="J261" s="200"/>
      <c r="K261" s="200"/>
      <c r="L261" s="200"/>
      <c r="M261" s="200"/>
      <c r="N261" s="200"/>
      <c r="O261" s="200"/>
      <c r="P261" s="200"/>
      <c r="Q261" s="200"/>
    </row>
    <row r="262" spans="2:17">
      <c r="B262" s="200"/>
      <c r="C262" s="200"/>
      <c r="D262" s="200"/>
      <c r="E262" s="200"/>
      <c r="F262" s="200"/>
      <c r="G262" s="200"/>
      <c r="H262" s="200"/>
      <c r="I262" s="200"/>
      <c r="J262" s="200"/>
      <c r="K262" s="200"/>
      <c r="L262" s="200"/>
      <c r="M262" s="200"/>
      <c r="N262" s="200"/>
      <c r="O262" s="200"/>
      <c r="P262" s="200"/>
      <c r="Q262" s="200"/>
    </row>
    <row r="263" spans="2:17">
      <c r="B263" s="200"/>
      <c r="C263" s="200"/>
      <c r="D263" s="200"/>
      <c r="E263" s="200"/>
      <c r="F263" s="200"/>
      <c r="G263" s="200"/>
      <c r="H263" s="200"/>
      <c r="I263" s="200"/>
      <c r="J263" s="200"/>
      <c r="K263" s="200"/>
      <c r="L263" s="200"/>
      <c r="M263" s="200"/>
      <c r="N263" s="200"/>
      <c r="O263" s="200"/>
      <c r="P263" s="200"/>
      <c r="Q263" s="200"/>
    </row>
    <row r="264" spans="2:17">
      <c r="B264" s="200"/>
      <c r="C264" s="200"/>
      <c r="D264" s="200"/>
      <c r="E264" s="200"/>
      <c r="F264" s="200"/>
      <c r="G264" s="200"/>
      <c r="H264" s="200"/>
      <c r="I264" s="200"/>
      <c r="J264" s="200"/>
      <c r="K264" s="200"/>
      <c r="L264" s="200"/>
      <c r="M264" s="200"/>
      <c r="N264" s="200"/>
      <c r="O264" s="200"/>
      <c r="P264" s="200"/>
      <c r="Q264" s="200"/>
    </row>
    <row r="265" spans="2:17">
      <c r="B265" s="200"/>
      <c r="C265" s="200"/>
      <c r="D265" s="200"/>
      <c r="E265" s="200"/>
      <c r="F265" s="200"/>
      <c r="G265" s="200"/>
      <c r="H265" s="200"/>
      <c r="I265" s="200"/>
      <c r="J265" s="200"/>
      <c r="K265" s="200"/>
      <c r="L265" s="200"/>
      <c r="M265" s="200"/>
      <c r="N265" s="200"/>
      <c r="O265" s="200"/>
      <c r="P265" s="200"/>
      <c r="Q265" s="200"/>
    </row>
    <row r="266" spans="2:17">
      <c r="B266" s="200"/>
      <c r="C266" s="200"/>
      <c r="D266" s="200"/>
      <c r="E266" s="200"/>
      <c r="F266" s="200"/>
      <c r="G266" s="200"/>
      <c r="H266" s="200"/>
      <c r="I266" s="200"/>
      <c r="J266" s="200"/>
      <c r="K266" s="200"/>
      <c r="L266" s="200"/>
      <c r="M266" s="200"/>
      <c r="N266" s="200"/>
      <c r="O266" s="200"/>
      <c r="P266" s="200"/>
      <c r="Q266" s="200"/>
    </row>
    <row r="267" spans="2:17">
      <c r="B267" s="200"/>
      <c r="C267" s="200"/>
      <c r="D267" s="200"/>
      <c r="E267" s="200"/>
      <c r="F267" s="200"/>
      <c r="G267" s="200"/>
      <c r="H267" s="200"/>
      <c r="I267" s="200"/>
      <c r="J267" s="200"/>
      <c r="K267" s="200"/>
      <c r="L267" s="200"/>
      <c r="M267" s="200"/>
      <c r="N267" s="200"/>
      <c r="O267" s="200"/>
      <c r="P267" s="200"/>
      <c r="Q267" s="200"/>
    </row>
    <row r="268" spans="2:17">
      <c r="B268" s="200"/>
      <c r="C268" s="200"/>
      <c r="D268" s="200"/>
      <c r="E268" s="200"/>
      <c r="F268" s="200"/>
      <c r="G268" s="200"/>
      <c r="H268" s="200"/>
      <c r="I268" s="200"/>
      <c r="J268" s="200"/>
      <c r="K268" s="200"/>
      <c r="L268" s="200"/>
      <c r="M268" s="200"/>
      <c r="N268" s="200"/>
      <c r="O268" s="200"/>
      <c r="P268" s="200"/>
      <c r="Q268" s="200"/>
    </row>
    <row r="269" spans="2:17">
      <c r="B269" s="200"/>
      <c r="C269" s="200"/>
      <c r="D269" s="200"/>
      <c r="E269" s="200"/>
      <c r="F269" s="200"/>
      <c r="G269" s="200"/>
      <c r="H269" s="200"/>
      <c r="I269" s="200"/>
      <c r="J269" s="200"/>
      <c r="K269" s="200"/>
      <c r="L269" s="200"/>
      <c r="M269" s="200"/>
      <c r="N269" s="200"/>
      <c r="O269" s="200"/>
      <c r="P269" s="200"/>
      <c r="Q269" s="200"/>
    </row>
    <row r="270" spans="2:17">
      <c r="B270" s="200"/>
      <c r="C270" s="200"/>
      <c r="D270" s="200"/>
      <c r="E270" s="200"/>
      <c r="F270" s="200"/>
      <c r="G270" s="200"/>
      <c r="H270" s="200"/>
      <c r="I270" s="200"/>
      <c r="J270" s="200"/>
      <c r="K270" s="200"/>
      <c r="L270" s="200"/>
      <c r="M270" s="200"/>
      <c r="N270" s="200"/>
      <c r="O270" s="200"/>
      <c r="P270" s="200"/>
      <c r="Q270" s="200"/>
    </row>
    <row r="271" spans="2:17">
      <c r="B271" s="200"/>
      <c r="C271" s="200"/>
      <c r="D271" s="200"/>
      <c r="E271" s="200"/>
      <c r="F271" s="200"/>
      <c r="G271" s="200"/>
      <c r="H271" s="200"/>
      <c r="I271" s="200"/>
      <c r="J271" s="200"/>
      <c r="K271" s="200"/>
      <c r="L271" s="200"/>
      <c r="M271" s="200"/>
      <c r="N271" s="200"/>
      <c r="O271" s="200"/>
      <c r="P271" s="200"/>
      <c r="Q271" s="200"/>
    </row>
    <row r="272" spans="2:17">
      <c r="B272" s="200"/>
      <c r="C272" s="200"/>
      <c r="D272" s="200"/>
      <c r="E272" s="200"/>
      <c r="F272" s="200"/>
      <c r="G272" s="200"/>
      <c r="H272" s="200"/>
      <c r="I272" s="200"/>
      <c r="J272" s="200"/>
      <c r="K272" s="200"/>
      <c r="L272" s="200"/>
      <c r="M272" s="200"/>
      <c r="N272" s="200"/>
      <c r="O272" s="200"/>
      <c r="P272" s="200"/>
      <c r="Q272" s="200"/>
    </row>
    <row r="273" spans="2:17">
      <c r="B273" s="200"/>
      <c r="C273" s="200"/>
      <c r="D273" s="200"/>
      <c r="E273" s="200"/>
      <c r="F273" s="200"/>
      <c r="G273" s="200"/>
      <c r="H273" s="200"/>
      <c r="I273" s="200"/>
      <c r="J273" s="200"/>
      <c r="K273" s="200"/>
      <c r="L273" s="200"/>
      <c r="M273" s="200"/>
      <c r="N273" s="200"/>
      <c r="O273" s="200"/>
      <c r="P273" s="200"/>
      <c r="Q273" s="200"/>
    </row>
    <row r="274" spans="2:17">
      <c r="B274" s="200"/>
      <c r="C274" s="200"/>
      <c r="D274" s="200"/>
      <c r="E274" s="200"/>
      <c r="F274" s="200"/>
      <c r="G274" s="200"/>
      <c r="H274" s="200"/>
      <c r="I274" s="200"/>
      <c r="J274" s="200"/>
      <c r="K274" s="200"/>
      <c r="L274" s="200"/>
      <c r="M274" s="200"/>
      <c r="N274" s="200"/>
      <c r="O274" s="200"/>
      <c r="P274" s="200"/>
      <c r="Q274" s="200"/>
    </row>
    <row r="275" spans="2:17">
      <c r="B275" s="200"/>
      <c r="C275" s="200"/>
      <c r="D275" s="200"/>
      <c r="E275" s="200"/>
      <c r="F275" s="200"/>
      <c r="G275" s="200"/>
      <c r="H275" s="200"/>
      <c r="I275" s="200"/>
      <c r="J275" s="200"/>
      <c r="K275" s="200"/>
      <c r="L275" s="200"/>
      <c r="M275" s="200"/>
      <c r="N275" s="200"/>
      <c r="O275" s="200"/>
      <c r="P275" s="200"/>
      <c r="Q275" s="200"/>
    </row>
    <row r="276" spans="2:17">
      <c r="B276" s="200"/>
      <c r="C276" s="200"/>
      <c r="D276" s="200"/>
      <c r="E276" s="200"/>
      <c r="F276" s="200"/>
      <c r="G276" s="200"/>
      <c r="H276" s="200"/>
      <c r="I276" s="200"/>
      <c r="J276" s="200"/>
      <c r="K276" s="200"/>
      <c r="L276" s="200"/>
      <c r="M276" s="200"/>
      <c r="N276" s="200"/>
      <c r="O276" s="200"/>
      <c r="P276" s="200"/>
      <c r="Q276" s="200"/>
    </row>
    <row r="277" spans="2:17">
      <c r="B277" s="200"/>
      <c r="C277" s="200"/>
      <c r="D277" s="200"/>
      <c r="E277" s="200"/>
      <c r="F277" s="200"/>
      <c r="G277" s="200"/>
      <c r="H277" s="200"/>
      <c r="I277" s="200"/>
      <c r="J277" s="200"/>
      <c r="K277" s="200"/>
      <c r="L277" s="200"/>
      <c r="M277" s="200"/>
      <c r="N277" s="200"/>
      <c r="O277" s="200"/>
      <c r="P277" s="200"/>
      <c r="Q277" s="200"/>
    </row>
    <row r="278" spans="2:17">
      <c r="B278" s="200"/>
      <c r="C278" s="200"/>
      <c r="D278" s="200"/>
      <c r="E278" s="200"/>
      <c r="F278" s="200"/>
      <c r="G278" s="200"/>
      <c r="H278" s="200"/>
      <c r="I278" s="200"/>
      <c r="J278" s="200"/>
      <c r="K278" s="200"/>
      <c r="L278" s="200"/>
      <c r="M278" s="200"/>
      <c r="N278" s="200"/>
      <c r="O278" s="200"/>
      <c r="P278" s="200"/>
      <c r="Q278" s="200"/>
    </row>
    <row r="279" spans="2:17">
      <c r="B279" s="200"/>
      <c r="C279" s="200"/>
      <c r="D279" s="200"/>
      <c r="E279" s="200"/>
      <c r="F279" s="200"/>
      <c r="G279" s="200"/>
      <c r="H279" s="200"/>
      <c r="I279" s="200"/>
      <c r="J279" s="200"/>
      <c r="K279" s="200"/>
      <c r="L279" s="200"/>
      <c r="M279" s="200"/>
      <c r="N279" s="200"/>
      <c r="O279" s="200"/>
      <c r="P279" s="200"/>
      <c r="Q279" s="200"/>
    </row>
    <row r="280" spans="2:17">
      <c r="B280" s="200"/>
      <c r="C280" s="200"/>
      <c r="D280" s="200"/>
      <c r="E280" s="200"/>
      <c r="F280" s="200"/>
      <c r="G280" s="200"/>
      <c r="H280" s="200"/>
      <c r="I280" s="200"/>
      <c r="J280" s="200"/>
      <c r="K280" s="200"/>
      <c r="L280" s="200"/>
      <c r="M280" s="200"/>
      <c r="N280" s="200"/>
      <c r="O280" s="200"/>
      <c r="P280" s="200"/>
      <c r="Q280" s="200"/>
    </row>
    <row r="281" spans="2:17">
      <c r="B281" s="200"/>
      <c r="C281" s="200"/>
      <c r="D281" s="200"/>
      <c r="E281" s="200"/>
      <c r="F281" s="200"/>
      <c r="G281" s="200"/>
      <c r="H281" s="200"/>
      <c r="I281" s="200"/>
      <c r="J281" s="200"/>
      <c r="K281" s="200"/>
      <c r="L281" s="200"/>
      <c r="M281" s="200"/>
      <c r="N281" s="200"/>
      <c r="O281" s="200"/>
      <c r="P281" s="200"/>
      <c r="Q281" s="200"/>
    </row>
    <row r="282" spans="2:17">
      <c r="B282" s="200"/>
      <c r="C282" s="200"/>
      <c r="D282" s="200"/>
      <c r="E282" s="200"/>
      <c r="F282" s="200"/>
      <c r="G282" s="200"/>
      <c r="H282" s="200"/>
      <c r="I282" s="200"/>
      <c r="J282" s="200"/>
      <c r="K282" s="200"/>
      <c r="L282" s="200"/>
      <c r="M282" s="200"/>
      <c r="N282" s="200"/>
      <c r="O282" s="200"/>
      <c r="P282" s="200"/>
      <c r="Q282" s="200"/>
    </row>
    <row r="283" spans="2:17">
      <c r="B283" s="200"/>
      <c r="C283" s="200"/>
      <c r="D283" s="200"/>
      <c r="E283" s="200"/>
      <c r="F283" s="200"/>
      <c r="G283" s="200"/>
      <c r="H283" s="200"/>
      <c r="I283" s="200"/>
      <c r="J283" s="200"/>
      <c r="K283" s="200"/>
      <c r="L283" s="200"/>
      <c r="M283" s="200"/>
      <c r="N283" s="200"/>
      <c r="O283" s="200"/>
      <c r="P283" s="200"/>
      <c r="Q283" s="200"/>
    </row>
    <row r="284" spans="2:17">
      <c r="B284" s="200"/>
      <c r="C284" s="200"/>
      <c r="D284" s="200"/>
      <c r="E284" s="200"/>
      <c r="F284" s="200"/>
      <c r="G284" s="200"/>
      <c r="H284" s="200"/>
      <c r="I284" s="200"/>
      <c r="J284" s="200"/>
      <c r="K284" s="200"/>
      <c r="L284" s="200"/>
      <c r="M284" s="200"/>
      <c r="N284" s="200"/>
      <c r="O284" s="200"/>
      <c r="P284" s="200"/>
      <c r="Q284" s="200"/>
    </row>
    <row r="285" spans="2:17">
      <c r="B285" s="200"/>
      <c r="C285" s="200"/>
      <c r="D285" s="200"/>
      <c r="E285" s="200"/>
      <c r="F285" s="200"/>
      <c r="G285" s="200"/>
      <c r="H285" s="200"/>
      <c r="I285" s="200"/>
      <c r="J285" s="200"/>
      <c r="K285" s="200"/>
      <c r="L285" s="200"/>
      <c r="M285" s="200"/>
      <c r="N285" s="200"/>
      <c r="O285" s="200"/>
      <c r="P285" s="200"/>
      <c r="Q285" s="200"/>
    </row>
    <row r="286" spans="2:17">
      <c r="B286" s="200"/>
      <c r="C286" s="200"/>
      <c r="D286" s="200"/>
      <c r="E286" s="200"/>
      <c r="F286" s="200"/>
      <c r="G286" s="200"/>
      <c r="H286" s="200"/>
      <c r="I286" s="200"/>
      <c r="J286" s="200"/>
      <c r="K286" s="200"/>
      <c r="L286" s="200"/>
      <c r="M286" s="200"/>
      <c r="N286" s="200"/>
      <c r="O286" s="200"/>
      <c r="P286" s="200"/>
      <c r="Q286" s="200"/>
    </row>
    <row r="287" spans="2:17">
      <c r="B287" s="200"/>
      <c r="C287" s="200"/>
      <c r="D287" s="200"/>
      <c r="E287" s="200"/>
      <c r="F287" s="200"/>
      <c r="G287" s="200"/>
      <c r="H287" s="200"/>
      <c r="I287" s="200"/>
      <c r="J287" s="200"/>
      <c r="K287" s="200"/>
      <c r="L287" s="200"/>
      <c r="M287" s="200"/>
      <c r="N287" s="200"/>
      <c r="O287" s="200"/>
      <c r="P287" s="200"/>
      <c r="Q287" s="200"/>
    </row>
    <row r="288" spans="2:17">
      <c r="B288" s="200"/>
      <c r="C288" s="200"/>
      <c r="D288" s="200"/>
      <c r="E288" s="200"/>
      <c r="F288" s="200"/>
      <c r="G288" s="200"/>
      <c r="H288" s="200"/>
      <c r="I288" s="200"/>
      <c r="J288" s="200"/>
      <c r="K288" s="200"/>
      <c r="L288" s="200"/>
      <c r="M288" s="200"/>
      <c r="N288" s="200"/>
      <c r="O288" s="200"/>
      <c r="P288" s="200"/>
      <c r="Q288" s="200"/>
    </row>
    <row r="289" spans="2:17">
      <c r="B289" s="200"/>
      <c r="C289" s="200"/>
      <c r="D289" s="200"/>
      <c r="E289" s="200"/>
      <c r="F289" s="200"/>
      <c r="G289" s="200"/>
      <c r="H289" s="200"/>
      <c r="I289" s="200"/>
      <c r="J289" s="200"/>
      <c r="K289" s="200"/>
      <c r="L289" s="200"/>
      <c r="M289" s="200"/>
      <c r="N289" s="200"/>
      <c r="O289" s="200"/>
      <c r="P289" s="200"/>
      <c r="Q289" s="200"/>
    </row>
    <row r="290" spans="2:17">
      <c r="B290" s="200"/>
      <c r="C290" s="200"/>
      <c r="D290" s="200"/>
      <c r="E290" s="200"/>
      <c r="F290" s="200"/>
      <c r="G290" s="200"/>
      <c r="H290" s="200"/>
      <c r="I290" s="200"/>
      <c r="J290" s="200"/>
      <c r="K290" s="200"/>
      <c r="L290" s="200"/>
      <c r="M290" s="200"/>
      <c r="N290" s="200"/>
      <c r="O290" s="200"/>
      <c r="P290" s="200"/>
      <c r="Q290" s="200"/>
    </row>
    <row r="291" spans="2:17">
      <c r="B291" s="200"/>
      <c r="C291" s="200"/>
      <c r="D291" s="200"/>
      <c r="E291" s="200"/>
      <c r="F291" s="200"/>
      <c r="G291" s="200"/>
      <c r="H291" s="200"/>
      <c r="I291" s="200"/>
      <c r="J291" s="200"/>
      <c r="K291" s="200"/>
      <c r="L291" s="200"/>
      <c r="M291" s="200"/>
      <c r="N291" s="200"/>
      <c r="O291" s="200"/>
      <c r="P291" s="200"/>
      <c r="Q291" s="200"/>
    </row>
    <row r="292" spans="2:17">
      <c r="B292" s="200"/>
      <c r="C292" s="200"/>
      <c r="D292" s="200"/>
      <c r="E292" s="200"/>
      <c r="F292" s="200"/>
      <c r="G292" s="200"/>
      <c r="H292" s="200"/>
      <c r="I292" s="200"/>
      <c r="J292" s="200"/>
      <c r="K292" s="200"/>
      <c r="L292" s="200"/>
      <c r="M292" s="200"/>
      <c r="N292" s="200"/>
      <c r="O292" s="200"/>
      <c r="P292" s="200"/>
      <c r="Q292" s="200"/>
    </row>
    <row r="293" spans="2:17">
      <c r="B293" s="200"/>
      <c r="C293" s="200"/>
      <c r="D293" s="200"/>
      <c r="E293" s="200"/>
      <c r="F293" s="200"/>
      <c r="G293" s="200"/>
      <c r="H293" s="200"/>
      <c r="I293" s="200"/>
      <c r="J293" s="200"/>
      <c r="K293" s="200"/>
      <c r="L293" s="200"/>
      <c r="M293" s="200"/>
      <c r="N293" s="200"/>
      <c r="O293" s="200"/>
      <c r="P293" s="200"/>
      <c r="Q293" s="200"/>
    </row>
    <row r="294" spans="2:17">
      <c r="B294" s="200"/>
      <c r="C294" s="200"/>
      <c r="D294" s="200"/>
      <c r="E294" s="200"/>
      <c r="F294" s="200"/>
      <c r="G294" s="200"/>
      <c r="H294" s="200"/>
      <c r="I294" s="200"/>
      <c r="J294" s="200"/>
      <c r="K294" s="200"/>
      <c r="L294" s="200"/>
      <c r="M294" s="200"/>
      <c r="N294" s="200"/>
      <c r="O294" s="200"/>
      <c r="P294" s="200"/>
      <c r="Q294" s="200"/>
    </row>
    <row r="295" spans="2:17">
      <c r="B295" s="200"/>
      <c r="C295" s="200"/>
      <c r="D295" s="200"/>
      <c r="E295" s="200"/>
      <c r="F295" s="200"/>
      <c r="G295" s="200"/>
      <c r="H295" s="200"/>
      <c r="I295" s="200"/>
      <c r="J295" s="200"/>
      <c r="K295" s="200"/>
      <c r="L295" s="200"/>
      <c r="M295" s="200"/>
      <c r="N295" s="200"/>
      <c r="O295" s="200"/>
      <c r="P295" s="200"/>
      <c r="Q295" s="200"/>
    </row>
    <row r="296" spans="2:17">
      <c r="B296" s="200"/>
      <c r="C296" s="200"/>
      <c r="D296" s="200"/>
      <c r="E296" s="200"/>
      <c r="F296" s="200"/>
      <c r="G296" s="200"/>
      <c r="H296" s="200"/>
      <c r="I296" s="200"/>
      <c r="J296" s="200"/>
      <c r="K296" s="200"/>
      <c r="L296" s="200"/>
      <c r="M296" s="200"/>
      <c r="N296" s="200"/>
      <c r="O296" s="200"/>
      <c r="P296" s="200"/>
      <c r="Q296" s="200"/>
    </row>
    <row r="297" spans="2:17">
      <c r="B297" s="200"/>
      <c r="C297" s="200"/>
      <c r="D297" s="200"/>
      <c r="E297" s="200"/>
      <c r="F297" s="200"/>
      <c r="G297" s="200"/>
      <c r="H297" s="200"/>
      <c r="I297" s="200"/>
      <c r="J297" s="200"/>
      <c r="K297" s="200"/>
      <c r="L297" s="200"/>
      <c r="M297" s="200"/>
      <c r="N297" s="200"/>
      <c r="O297" s="200"/>
      <c r="P297" s="200"/>
      <c r="Q297" s="200"/>
    </row>
    <row r="298" spans="2:17">
      <c r="B298" s="200"/>
      <c r="C298" s="200"/>
      <c r="D298" s="200"/>
      <c r="E298" s="200"/>
      <c r="F298" s="200"/>
      <c r="G298" s="200"/>
      <c r="H298" s="200"/>
      <c r="I298" s="200"/>
      <c r="J298" s="200"/>
      <c r="K298" s="200"/>
      <c r="L298" s="200"/>
      <c r="M298" s="200"/>
      <c r="N298" s="200"/>
      <c r="O298" s="200"/>
      <c r="P298" s="200"/>
      <c r="Q298" s="200"/>
    </row>
    <row r="299" spans="2:17">
      <c r="B299" s="200"/>
      <c r="C299" s="200"/>
      <c r="D299" s="200"/>
      <c r="E299" s="200"/>
      <c r="F299" s="200"/>
      <c r="G299" s="200"/>
      <c r="H299" s="200"/>
      <c r="I299" s="200"/>
      <c r="J299" s="200"/>
      <c r="K299" s="200"/>
      <c r="L299" s="200"/>
      <c r="M299" s="200"/>
      <c r="N299" s="200"/>
      <c r="O299" s="200"/>
      <c r="P299" s="200"/>
      <c r="Q299" s="200"/>
    </row>
    <row r="300" spans="2:17">
      <c r="B300" s="200"/>
      <c r="C300" s="200"/>
      <c r="D300" s="200"/>
      <c r="E300" s="200"/>
      <c r="F300" s="200"/>
      <c r="G300" s="200"/>
      <c r="H300" s="200"/>
      <c r="I300" s="200"/>
      <c r="J300" s="200"/>
      <c r="K300" s="200"/>
      <c r="L300" s="200"/>
      <c r="M300" s="200"/>
      <c r="N300" s="200"/>
      <c r="O300" s="200"/>
      <c r="P300" s="200"/>
      <c r="Q300" s="200"/>
    </row>
    <row r="301" spans="2:17">
      <c r="B301" s="200"/>
      <c r="C301" s="200"/>
      <c r="D301" s="200"/>
      <c r="E301" s="200"/>
      <c r="F301" s="200"/>
      <c r="G301" s="200"/>
      <c r="H301" s="200"/>
      <c r="I301" s="200"/>
      <c r="J301" s="200"/>
      <c r="K301" s="200"/>
      <c r="L301" s="200"/>
      <c r="M301" s="200"/>
      <c r="N301" s="200"/>
      <c r="O301" s="200"/>
      <c r="P301" s="200"/>
      <c r="Q301" s="200"/>
    </row>
    <row r="302" spans="2:17">
      <c r="B302" s="200"/>
      <c r="C302" s="200"/>
      <c r="D302" s="200"/>
      <c r="E302" s="200"/>
      <c r="F302" s="200"/>
      <c r="G302" s="200"/>
      <c r="H302" s="200"/>
      <c r="I302" s="200"/>
      <c r="J302" s="200"/>
      <c r="K302" s="200"/>
      <c r="L302" s="200"/>
      <c r="M302" s="200"/>
      <c r="N302" s="200"/>
      <c r="O302" s="200"/>
      <c r="P302" s="200"/>
      <c r="Q302" s="200"/>
    </row>
    <row r="303" spans="2:17">
      <c r="B303" s="200"/>
      <c r="C303" s="200"/>
      <c r="D303" s="200"/>
      <c r="E303" s="200"/>
      <c r="F303" s="200"/>
      <c r="G303" s="200"/>
      <c r="H303" s="200"/>
      <c r="I303" s="200"/>
      <c r="J303" s="200"/>
      <c r="K303" s="200"/>
      <c r="L303" s="200"/>
      <c r="M303" s="200"/>
      <c r="N303" s="200"/>
      <c r="O303" s="200"/>
      <c r="P303" s="200"/>
      <c r="Q303" s="200"/>
    </row>
    <row r="304" spans="2:17">
      <c r="B304" s="200"/>
      <c r="C304" s="200"/>
      <c r="D304" s="200"/>
      <c r="E304" s="200"/>
      <c r="F304" s="200"/>
      <c r="G304" s="200"/>
      <c r="H304" s="200"/>
      <c r="I304" s="200"/>
      <c r="J304" s="200"/>
      <c r="K304" s="200"/>
      <c r="L304" s="200"/>
      <c r="M304" s="200"/>
      <c r="N304" s="200"/>
      <c r="O304" s="200"/>
      <c r="P304" s="200"/>
      <c r="Q304" s="200"/>
    </row>
    <row r="305" spans="2:17">
      <c r="B305" s="200"/>
      <c r="C305" s="200"/>
      <c r="D305" s="200"/>
      <c r="E305" s="200"/>
      <c r="F305" s="200"/>
      <c r="G305" s="200"/>
      <c r="H305" s="200"/>
      <c r="I305" s="200"/>
      <c r="J305" s="200"/>
      <c r="K305" s="200"/>
      <c r="L305" s="200"/>
      <c r="M305" s="200"/>
      <c r="N305" s="200"/>
      <c r="O305" s="200"/>
      <c r="P305" s="200"/>
      <c r="Q305" s="200"/>
    </row>
    <row r="306" spans="2:17">
      <c r="B306" s="200"/>
      <c r="C306" s="200"/>
      <c r="D306" s="200"/>
      <c r="E306" s="200"/>
      <c r="F306" s="200"/>
      <c r="G306" s="200"/>
      <c r="H306" s="200"/>
      <c r="I306" s="200"/>
      <c r="J306" s="200"/>
      <c r="K306" s="200"/>
      <c r="L306" s="200"/>
      <c r="M306" s="200"/>
      <c r="N306" s="200"/>
      <c r="O306" s="200"/>
      <c r="P306" s="200"/>
      <c r="Q306" s="200"/>
    </row>
    <row r="307" spans="2:17">
      <c r="B307" s="200"/>
      <c r="C307" s="200"/>
      <c r="D307" s="200"/>
      <c r="E307" s="200"/>
      <c r="F307" s="200"/>
      <c r="G307" s="200"/>
      <c r="H307" s="200"/>
      <c r="I307" s="200"/>
      <c r="J307" s="200"/>
      <c r="K307" s="200"/>
      <c r="L307" s="200"/>
      <c r="M307" s="200"/>
      <c r="N307" s="200"/>
      <c r="O307" s="200"/>
      <c r="P307" s="200"/>
      <c r="Q307" s="200"/>
    </row>
    <row r="308" spans="2:17">
      <c r="B308" s="200"/>
      <c r="C308" s="200"/>
      <c r="D308" s="200"/>
      <c r="E308" s="200"/>
      <c r="F308" s="200"/>
      <c r="G308" s="200"/>
      <c r="H308" s="200"/>
      <c r="I308" s="200"/>
      <c r="J308" s="200"/>
      <c r="K308" s="200"/>
      <c r="L308" s="200"/>
      <c r="M308" s="200"/>
      <c r="N308" s="200"/>
      <c r="O308" s="200"/>
      <c r="P308" s="200"/>
      <c r="Q308" s="200"/>
    </row>
    <row r="309" spans="2:17">
      <c r="B309" s="200"/>
      <c r="C309" s="200"/>
      <c r="D309" s="200"/>
      <c r="E309" s="200"/>
      <c r="F309" s="200"/>
      <c r="G309" s="200"/>
      <c r="H309" s="200"/>
      <c r="I309" s="200"/>
      <c r="J309" s="200"/>
      <c r="K309" s="200"/>
      <c r="L309" s="200"/>
      <c r="M309" s="200"/>
      <c r="N309" s="200"/>
      <c r="O309" s="200"/>
      <c r="P309" s="200"/>
      <c r="Q309" s="200"/>
    </row>
    <row r="310" spans="2:17">
      <c r="B310" s="200"/>
      <c r="C310" s="200"/>
      <c r="D310" s="200"/>
      <c r="E310" s="200"/>
      <c r="F310" s="200"/>
      <c r="G310" s="200"/>
      <c r="H310" s="200"/>
      <c r="I310" s="200"/>
      <c r="J310" s="200"/>
      <c r="K310" s="200"/>
      <c r="L310" s="200"/>
      <c r="M310" s="200"/>
      <c r="N310" s="200"/>
      <c r="O310" s="200"/>
      <c r="P310" s="200"/>
      <c r="Q310" s="200"/>
    </row>
    <row r="311" spans="2:17">
      <c r="B311" s="200"/>
      <c r="C311" s="200"/>
      <c r="D311" s="200"/>
      <c r="E311" s="200"/>
      <c r="F311" s="200"/>
      <c r="G311" s="200"/>
      <c r="H311" s="200"/>
      <c r="I311" s="200"/>
      <c r="J311" s="200"/>
      <c r="K311" s="200"/>
      <c r="L311" s="200"/>
      <c r="M311" s="200"/>
      <c r="N311" s="200"/>
      <c r="O311" s="200"/>
      <c r="P311" s="200"/>
      <c r="Q311" s="200"/>
    </row>
    <row r="312" spans="2:17">
      <c r="B312" s="200"/>
      <c r="C312" s="200"/>
      <c r="D312" s="200"/>
      <c r="E312" s="200"/>
      <c r="F312" s="200"/>
      <c r="G312" s="200"/>
      <c r="H312" s="200"/>
      <c r="I312" s="200"/>
      <c r="J312" s="200"/>
      <c r="K312" s="200"/>
      <c r="L312" s="200"/>
      <c r="M312" s="200"/>
      <c r="N312" s="200"/>
      <c r="O312" s="200"/>
      <c r="P312" s="200"/>
      <c r="Q312" s="200"/>
    </row>
    <row r="313" spans="2:17">
      <c r="B313" s="200"/>
      <c r="C313" s="200"/>
      <c r="D313" s="200"/>
      <c r="E313" s="200"/>
      <c r="F313" s="200"/>
      <c r="G313" s="200"/>
      <c r="H313" s="200"/>
      <c r="I313" s="200"/>
      <c r="J313" s="200"/>
      <c r="K313" s="200"/>
      <c r="L313" s="200"/>
      <c r="M313" s="200"/>
      <c r="N313" s="200"/>
      <c r="O313" s="200"/>
      <c r="P313" s="200"/>
      <c r="Q313" s="200"/>
    </row>
    <row r="314" spans="2:17">
      <c r="B314" s="200"/>
      <c r="C314" s="200"/>
      <c r="D314" s="200"/>
      <c r="E314" s="200"/>
      <c r="F314" s="200"/>
      <c r="G314" s="200"/>
      <c r="H314" s="200"/>
      <c r="I314" s="200"/>
      <c r="J314" s="200"/>
      <c r="K314" s="200"/>
      <c r="L314" s="200"/>
      <c r="M314" s="200"/>
      <c r="N314" s="200"/>
      <c r="O314" s="200"/>
      <c r="P314" s="200"/>
      <c r="Q314" s="200"/>
    </row>
    <row r="315" spans="2:17">
      <c r="B315" s="200"/>
      <c r="C315" s="200"/>
      <c r="D315" s="200"/>
      <c r="E315" s="200"/>
      <c r="F315" s="200"/>
      <c r="G315" s="200"/>
      <c r="H315" s="200"/>
      <c r="I315" s="200"/>
      <c r="J315" s="200"/>
      <c r="K315" s="200"/>
      <c r="L315" s="200"/>
      <c r="M315" s="200"/>
      <c r="N315" s="200"/>
      <c r="O315" s="200"/>
      <c r="P315" s="200"/>
      <c r="Q315" s="200"/>
    </row>
    <row r="316" spans="2:17">
      <c r="B316" s="200"/>
      <c r="C316" s="200"/>
      <c r="D316" s="200"/>
      <c r="E316" s="200"/>
      <c r="F316" s="200"/>
      <c r="G316" s="200"/>
      <c r="H316" s="200"/>
      <c r="I316" s="200"/>
      <c r="J316" s="200"/>
      <c r="K316" s="200"/>
      <c r="L316" s="200"/>
      <c r="M316" s="200"/>
      <c r="N316" s="200"/>
      <c r="O316" s="200"/>
      <c r="P316" s="200"/>
      <c r="Q316" s="200"/>
    </row>
    <row r="317" spans="2:17">
      <c r="B317" s="200"/>
      <c r="C317" s="200"/>
      <c r="D317" s="200"/>
      <c r="E317" s="200"/>
      <c r="F317" s="200"/>
      <c r="G317" s="200"/>
      <c r="H317" s="200"/>
      <c r="I317" s="200"/>
      <c r="J317" s="200"/>
      <c r="K317" s="200"/>
      <c r="L317" s="200"/>
      <c r="M317" s="200"/>
      <c r="N317" s="200"/>
      <c r="O317" s="200"/>
      <c r="P317" s="200"/>
      <c r="Q317" s="200"/>
    </row>
    <row r="318" spans="2:17">
      <c r="B318" s="200"/>
      <c r="C318" s="200"/>
      <c r="D318" s="200"/>
      <c r="E318" s="200"/>
      <c r="F318" s="200"/>
      <c r="G318" s="200"/>
      <c r="H318" s="200"/>
      <c r="I318" s="200"/>
      <c r="J318" s="200"/>
      <c r="K318" s="200"/>
      <c r="L318" s="200"/>
      <c r="M318" s="200"/>
      <c r="N318" s="200"/>
      <c r="O318" s="200"/>
      <c r="P318" s="200"/>
      <c r="Q318" s="200"/>
    </row>
    <row r="319" spans="2:17">
      <c r="B319" s="200"/>
      <c r="C319" s="200"/>
      <c r="D319" s="200"/>
      <c r="E319" s="200"/>
      <c r="F319" s="200"/>
      <c r="G319" s="200"/>
      <c r="H319" s="200"/>
      <c r="I319" s="200"/>
      <c r="J319" s="200"/>
      <c r="K319" s="200"/>
      <c r="L319" s="200"/>
      <c r="M319" s="200"/>
      <c r="N319" s="200"/>
      <c r="O319" s="200"/>
      <c r="P319" s="200"/>
      <c r="Q319" s="200"/>
    </row>
    <row r="320" spans="2:17">
      <c r="B320" s="200"/>
      <c r="C320" s="200"/>
      <c r="D320" s="200"/>
      <c r="E320" s="200"/>
      <c r="F320" s="200"/>
      <c r="G320" s="200"/>
      <c r="H320" s="200"/>
      <c r="I320" s="200"/>
      <c r="J320" s="200"/>
      <c r="K320" s="200"/>
      <c r="L320" s="200"/>
      <c r="M320" s="200"/>
      <c r="N320" s="200"/>
      <c r="O320" s="200"/>
      <c r="P320" s="200"/>
      <c r="Q320" s="200"/>
    </row>
    <row r="321" spans="2:17">
      <c r="B321" s="200"/>
      <c r="C321" s="200"/>
      <c r="D321" s="200"/>
      <c r="E321" s="200"/>
      <c r="F321" s="200"/>
      <c r="G321" s="200"/>
      <c r="H321" s="200"/>
      <c r="I321" s="200"/>
      <c r="J321" s="200"/>
      <c r="K321" s="200"/>
      <c r="L321" s="200"/>
      <c r="M321" s="200"/>
      <c r="N321" s="200"/>
      <c r="O321" s="200"/>
      <c r="P321" s="200"/>
      <c r="Q321" s="200"/>
    </row>
    <row r="322" spans="2:17">
      <c r="B322" s="200"/>
      <c r="C322" s="200"/>
      <c r="D322" s="200"/>
      <c r="E322" s="200"/>
      <c r="F322" s="200"/>
      <c r="G322" s="200"/>
      <c r="H322" s="200"/>
      <c r="I322" s="200"/>
      <c r="J322" s="200"/>
      <c r="K322" s="200"/>
      <c r="L322" s="200"/>
      <c r="M322" s="200"/>
      <c r="N322" s="200"/>
      <c r="O322" s="200"/>
      <c r="P322" s="200"/>
      <c r="Q322" s="200"/>
    </row>
    <row r="323" spans="2:17">
      <c r="B323" s="200"/>
      <c r="C323" s="200"/>
      <c r="D323" s="200"/>
      <c r="E323" s="200"/>
      <c r="F323" s="200"/>
      <c r="G323" s="200"/>
      <c r="H323" s="200"/>
      <c r="I323" s="200"/>
      <c r="J323" s="200"/>
      <c r="K323" s="200"/>
      <c r="L323" s="200"/>
      <c r="M323" s="200"/>
      <c r="N323" s="200"/>
      <c r="O323" s="200"/>
      <c r="P323" s="200"/>
      <c r="Q323" s="200"/>
    </row>
    <row r="324" spans="2:17">
      <c r="B324" s="200"/>
      <c r="C324" s="200"/>
      <c r="D324" s="200"/>
      <c r="E324" s="200"/>
      <c r="F324" s="200"/>
      <c r="G324" s="200"/>
      <c r="H324" s="200"/>
      <c r="I324" s="200"/>
      <c r="J324" s="200"/>
      <c r="K324" s="200"/>
      <c r="L324" s="200"/>
      <c r="M324" s="200"/>
      <c r="N324" s="200"/>
      <c r="O324" s="200"/>
      <c r="P324" s="200"/>
      <c r="Q324" s="200"/>
    </row>
    <row r="325" spans="2:17">
      <c r="B325" s="200"/>
      <c r="C325" s="200"/>
      <c r="D325" s="200"/>
      <c r="E325" s="200"/>
      <c r="F325" s="200"/>
      <c r="G325" s="200"/>
      <c r="H325" s="200"/>
      <c r="I325" s="200"/>
      <c r="J325" s="200"/>
      <c r="K325" s="200"/>
      <c r="L325" s="200"/>
      <c r="M325" s="200"/>
      <c r="N325" s="200"/>
      <c r="O325" s="200"/>
      <c r="P325" s="200"/>
      <c r="Q325" s="200"/>
    </row>
    <row r="326" spans="2:17">
      <c r="B326" s="200"/>
      <c r="C326" s="200"/>
      <c r="D326" s="200"/>
      <c r="E326" s="200"/>
      <c r="F326" s="200"/>
      <c r="G326" s="200"/>
      <c r="H326" s="200"/>
      <c r="I326" s="200"/>
      <c r="J326" s="200"/>
      <c r="K326" s="200"/>
      <c r="L326" s="200"/>
      <c r="M326" s="200"/>
      <c r="N326" s="200"/>
      <c r="O326" s="200"/>
      <c r="P326" s="200"/>
      <c r="Q326" s="200"/>
    </row>
    <row r="327" spans="2:17">
      <c r="B327" s="200"/>
      <c r="C327" s="200"/>
      <c r="D327" s="200"/>
      <c r="E327" s="200"/>
      <c r="F327" s="200"/>
      <c r="G327" s="200"/>
      <c r="H327" s="200"/>
      <c r="I327" s="200"/>
      <c r="J327" s="200"/>
      <c r="K327" s="200"/>
      <c r="L327" s="200"/>
      <c r="M327" s="200"/>
      <c r="N327" s="200"/>
      <c r="O327" s="200"/>
      <c r="P327" s="200"/>
      <c r="Q327" s="200"/>
    </row>
    <row r="328" spans="2:17">
      <c r="B328" s="200"/>
      <c r="C328" s="200"/>
      <c r="D328" s="200"/>
      <c r="E328" s="200"/>
      <c r="F328" s="200"/>
      <c r="G328" s="200"/>
      <c r="H328" s="200"/>
      <c r="I328" s="200"/>
      <c r="J328" s="200"/>
      <c r="K328" s="200"/>
      <c r="L328" s="200"/>
      <c r="M328" s="200"/>
      <c r="N328" s="200"/>
      <c r="O328" s="200"/>
      <c r="P328" s="200"/>
      <c r="Q328" s="200"/>
    </row>
    <row r="329" spans="2:17">
      <c r="B329" s="200"/>
      <c r="C329" s="200"/>
      <c r="D329" s="200"/>
      <c r="E329" s="200"/>
      <c r="F329" s="200"/>
      <c r="G329" s="200"/>
      <c r="H329" s="200"/>
      <c r="I329" s="200"/>
      <c r="J329" s="200"/>
      <c r="K329" s="200"/>
      <c r="L329" s="200"/>
      <c r="M329" s="200"/>
      <c r="N329" s="200"/>
      <c r="O329" s="200"/>
      <c r="P329" s="200"/>
      <c r="Q329" s="200"/>
    </row>
    <row r="330" spans="2:17">
      <c r="B330" s="200"/>
      <c r="C330" s="200"/>
      <c r="D330" s="200"/>
      <c r="E330" s="200"/>
      <c r="F330" s="200"/>
      <c r="G330" s="200"/>
      <c r="H330" s="200"/>
      <c r="I330" s="200"/>
      <c r="J330" s="200"/>
      <c r="K330" s="200"/>
      <c r="L330" s="200"/>
      <c r="M330" s="200"/>
      <c r="N330" s="200"/>
      <c r="O330" s="200"/>
      <c r="P330" s="200"/>
      <c r="Q330" s="200"/>
    </row>
    <row r="331" spans="2:17">
      <c r="B331" s="200"/>
      <c r="C331" s="200"/>
      <c r="D331" s="200"/>
      <c r="E331" s="200"/>
      <c r="F331" s="200"/>
      <c r="G331" s="200"/>
      <c r="H331" s="200"/>
      <c r="I331" s="200"/>
      <c r="J331" s="200"/>
      <c r="K331" s="200"/>
      <c r="L331" s="200"/>
      <c r="M331" s="200"/>
      <c r="N331" s="200"/>
      <c r="O331" s="200"/>
      <c r="P331" s="200"/>
      <c r="Q331" s="200"/>
    </row>
    <row r="332" spans="2:17">
      <c r="B332" s="200"/>
      <c r="C332" s="200"/>
      <c r="D332" s="200"/>
      <c r="E332" s="200"/>
      <c r="F332" s="200"/>
      <c r="G332" s="200"/>
      <c r="H332" s="200"/>
      <c r="I332" s="200"/>
      <c r="J332" s="200"/>
      <c r="K332" s="200"/>
      <c r="L332" s="200"/>
      <c r="M332" s="200"/>
      <c r="N332" s="200"/>
      <c r="O332" s="200"/>
      <c r="P332" s="200"/>
      <c r="Q332" s="200"/>
    </row>
    <row r="333" spans="2:17">
      <c r="B333" s="200"/>
      <c r="C333" s="200"/>
      <c r="D333" s="200"/>
      <c r="E333" s="200"/>
      <c r="F333" s="200"/>
      <c r="G333" s="200"/>
      <c r="H333" s="200"/>
      <c r="I333" s="200"/>
      <c r="J333" s="200"/>
      <c r="K333" s="200"/>
      <c r="L333" s="200"/>
      <c r="M333" s="200"/>
      <c r="N333" s="200"/>
      <c r="O333" s="200"/>
      <c r="P333" s="200"/>
      <c r="Q333" s="200"/>
    </row>
    <row r="334" spans="2:17">
      <c r="B334" s="200"/>
      <c r="C334" s="200"/>
      <c r="D334" s="200"/>
      <c r="E334" s="200"/>
      <c r="F334" s="200"/>
      <c r="G334" s="200"/>
      <c r="H334" s="200"/>
      <c r="I334" s="200"/>
      <c r="J334" s="200"/>
      <c r="K334" s="200"/>
      <c r="L334" s="200"/>
      <c r="M334" s="200"/>
      <c r="N334" s="200"/>
      <c r="O334" s="200"/>
      <c r="P334" s="200"/>
      <c r="Q334" s="200"/>
    </row>
    <row r="335" spans="2:17">
      <c r="B335" s="200"/>
      <c r="C335" s="200"/>
      <c r="D335" s="200"/>
      <c r="E335" s="200"/>
      <c r="F335" s="200"/>
      <c r="G335" s="200"/>
      <c r="H335" s="200"/>
      <c r="I335" s="200"/>
      <c r="J335" s="200"/>
      <c r="K335" s="200"/>
      <c r="L335" s="200"/>
      <c r="M335" s="200"/>
      <c r="N335" s="200"/>
      <c r="O335" s="200"/>
      <c r="P335" s="200"/>
      <c r="Q335" s="200"/>
    </row>
    <row r="336" spans="2:17">
      <c r="B336" s="200"/>
      <c r="C336" s="200"/>
      <c r="D336" s="200"/>
      <c r="E336" s="200"/>
      <c r="F336" s="200"/>
      <c r="G336" s="200"/>
      <c r="H336" s="200"/>
      <c r="I336" s="200"/>
      <c r="J336" s="200"/>
      <c r="K336" s="200"/>
      <c r="L336" s="200"/>
      <c r="M336" s="200"/>
      <c r="N336" s="200"/>
      <c r="O336" s="200"/>
      <c r="P336" s="200"/>
      <c r="Q336" s="200"/>
    </row>
    <row r="337" spans="2:17">
      <c r="B337" s="200"/>
      <c r="C337" s="200"/>
      <c r="D337" s="200"/>
      <c r="E337" s="200"/>
      <c r="F337" s="200"/>
      <c r="G337" s="200"/>
      <c r="H337" s="200"/>
      <c r="I337" s="200"/>
      <c r="J337" s="200"/>
      <c r="K337" s="200"/>
      <c r="L337" s="200"/>
      <c r="M337" s="200"/>
      <c r="N337" s="200"/>
      <c r="O337" s="200"/>
      <c r="P337" s="200"/>
      <c r="Q337" s="200"/>
    </row>
    <row r="338" spans="2:17">
      <c r="B338" s="200"/>
      <c r="C338" s="200"/>
      <c r="D338" s="200"/>
      <c r="E338" s="200"/>
      <c r="F338" s="200"/>
      <c r="G338" s="200"/>
      <c r="H338" s="200"/>
      <c r="I338" s="200"/>
      <c r="J338" s="200"/>
      <c r="K338" s="200"/>
      <c r="L338" s="200"/>
      <c r="M338" s="200"/>
      <c r="N338" s="200"/>
      <c r="O338" s="200"/>
      <c r="P338" s="200"/>
      <c r="Q338" s="200"/>
    </row>
    <row r="339" spans="2:17">
      <c r="B339" s="200"/>
      <c r="C339" s="200"/>
      <c r="D339" s="200"/>
      <c r="E339" s="200"/>
      <c r="F339" s="200"/>
      <c r="G339" s="200"/>
      <c r="H339" s="200"/>
      <c r="I339" s="200"/>
      <c r="J339" s="200"/>
      <c r="K339" s="200"/>
      <c r="L339" s="200"/>
      <c r="M339" s="200"/>
      <c r="N339" s="200"/>
      <c r="O339" s="200"/>
      <c r="P339" s="200"/>
      <c r="Q339" s="200"/>
    </row>
    <row r="340" spans="2:17">
      <c r="B340" s="200"/>
      <c r="C340" s="200"/>
      <c r="D340" s="200"/>
      <c r="E340" s="200"/>
      <c r="F340" s="200"/>
      <c r="G340" s="200"/>
      <c r="H340" s="200"/>
      <c r="I340" s="200"/>
      <c r="J340" s="200"/>
      <c r="K340" s="200"/>
      <c r="L340" s="200"/>
      <c r="M340" s="200"/>
      <c r="N340" s="200"/>
      <c r="O340" s="200"/>
      <c r="P340" s="200"/>
      <c r="Q340" s="200"/>
    </row>
    <row r="341" spans="2:17">
      <c r="B341" s="200"/>
      <c r="C341" s="200"/>
      <c r="D341" s="200"/>
      <c r="E341" s="200"/>
      <c r="F341" s="200"/>
      <c r="G341" s="200"/>
      <c r="H341" s="200"/>
      <c r="I341" s="200"/>
      <c r="J341" s="200"/>
      <c r="K341" s="200"/>
      <c r="L341" s="200"/>
      <c r="M341" s="200"/>
      <c r="N341" s="200"/>
      <c r="O341" s="200"/>
      <c r="P341" s="200"/>
      <c r="Q341" s="200"/>
    </row>
    <row r="342" spans="2:17">
      <c r="B342" s="200"/>
      <c r="C342" s="200"/>
      <c r="D342" s="200"/>
      <c r="E342" s="200"/>
      <c r="F342" s="200"/>
      <c r="G342" s="200"/>
      <c r="H342" s="200"/>
      <c r="I342" s="200"/>
      <c r="J342" s="200"/>
      <c r="K342" s="200"/>
      <c r="L342" s="200"/>
      <c r="M342" s="200"/>
      <c r="N342" s="200"/>
      <c r="O342" s="200"/>
      <c r="P342" s="200"/>
      <c r="Q342" s="200"/>
    </row>
    <row r="343" spans="2:17">
      <c r="B343" s="200"/>
      <c r="C343" s="200"/>
      <c r="D343" s="200"/>
      <c r="E343" s="200"/>
      <c r="F343" s="200"/>
      <c r="G343" s="200"/>
      <c r="H343" s="200"/>
      <c r="I343" s="200"/>
      <c r="J343" s="200"/>
      <c r="K343" s="200"/>
      <c r="L343" s="200"/>
      <c r="M343" s="200"/>
      <c r="N343" s="200"/>
      <c r="O343" s="200"/>
      <c r="P343" s="200"/>
      <c r="Q343" s="200"/>
    </row>
    <row r="344" spans="2:17">
      <c r="B344" s="200"/>
      <c r="C344" s="200"/>
      <c r="D344" s="200"/>
      <c r="E344" s="200"/>
      <c r="F344" s="200"/>
      <c r="G344" s="200"/>
      <c r="H344" s="200"/>
      <c r="I344" s="200"/>
      <c r="J344" s="200"/>
      <c r="K344" s="200"/>
      <c r="L344" s="200"/>
      <c r="M344" s="200"/>
      <c r="N344" s="200"/>
      <c r="O344" s="200"/>
      <c r="P344" s="200"/>
      <c r="Q344" s="200"/>
    </row>
    <row r="345" spans="2:17">
      <c r="B345" s="200"/>
      <c r="C345" s="200"/>
      <c r="D345" s="200"/>
      <c r="E345" s="200"/>
      <c r="F345" s="200"/>
      <c r="G345" s="200"/>
      <c r="H345" s="200"/>
      <c r="I345" s="200"/>
      <c r="J345" s="200"/>
      <c r="K345" s="200"/>
      <c r="L345" s="200"/>
      <c r="M345" s="200"/>
      <c r="N345" s="200"/>
      <c r="O345" s="200"/>
      <c r="P345" s="200"/>
      <c r="Q345" s="200"/>
    </row>
    <row r="346" spans="2:17">
      <c r="B346" s="200"/>
      <c r="C346" s="200"/>
      <c r="D346" s="200"/>
      <c r="E346" s="200"/>
      <c r="F346" s="200"/>
      <c r="G346" s="200"/>
      <c r="H346" s="200"/>
      <c r="I346" s="200"/>
      <c r="J346" s="200"/>
      <c r="K346" s="200"/>
      <c r="L346" s="200"/>
      <c r="M346" s="200"/>
      <c r="N346" s="200"/>
      <c r="O346" s="200"/>
      <c r="P346" s="200"/>
      <c r="Q346" s="200"/>
    </row>
    <row r="347" spans="2:17">
      <c r="B347" s="200"/>
      <c r="C347" s="200"/>
      <c r="D347" s="200"/>
      <c r="E347" s="200"/>
      <c r="F347" s="200"/>
      <c r="G347" s="200"/>
      <c r="H347" s="200"/>
      <c r="I347" s="200"/>
      <c r="J347" s="200"/>
      <c r="K347" s="200"/>
      <c r="L347" s="200"/>
      <c r="M347" s="200"/>
      <c r="N347" s="200"/>
      <c r="O347" s="200"/>
      <c r="P347" s="200"/>
      <c r="Q347" s="200"/>
    </row>
    <row r="348" spans="2:17">
      <c r="B348" s="200"/>
      <c r="C348" s="200"/>
      <c r="D348" s="200"/>
      <c r="E348" s="200"/>
      <c r="F348" s="200"/>
      <c r="G348" s="200"/>
      <c r="H348" s="200"/>
      <c r="I348" s="200"/>
      <c r="J348" s="200"/>
      <c r="K348" s="200"/>
      <c r="L348" s="200"/>
      <c r="M348" s="200"/>
      <c r="N348" s="200"/>
      <c r="O348" s="200"/>
      <c r="P348" s="200"/>
      <c r="Q348" s="200"/>
    </row>
    <row r="349" spans="2:17">
      <c r="B349" s="200"/>
      <c r="C349" s="200"/>
      <c r="D349" s="200"/>
      <c r="E349" s="200"/>
      <c r="F349" s="200"/>
      <c r="G349" s="200"/>
      <c r="H349" s="200"/>
      <c r="I349" s="200"/>
      <c r="J349" s="200"/>
      <c r="K349" s="200"/>
      <c r="L349" s="200"/>
      <c r="M349" s="200"/>
      <c r="N349" s="200"/>
      <c r="O349" s="200"/>
      <c r="P349" s="200"/>
      <c r="Q349" s="200"/>
    </row>
    <row r="350" spans="2:17">
      <c r="B350" s="200"/>
      <c r="C350" s="200"/>
      <c r="D350" s="200"/>
      <c r="E350" s="200"/>
      <c r="F350" s="200"/>
      <c r="G350" s="200"/>
      <c r="H350" s="200"/>
      <c r="I350" s="200"/>
      <c r="J350" s="200"/>
      <c r="K350" s="200"/>
      <c r="L350" s="200"/>
      <c r="M350" s="200"/>
      <c r="N350" s="200"/>
      <c r="O350" s="200"/>
      <c r="P350" s="200"/>
      <c r="Q350" s="200"/>
    </row>
    <row r="351" spans="2:17">
      <c r="B351" s="200"/>
      <c r="C351" s="200"/>
      <c r="D351" s="200"/>
      <c r="E351" s="200"/>
      <c r="F351" s="200"/>
      <c r="G351" s="200"/>
      <c r="H351" s="200"/>
      <c r="I351" s="200"/>
      <c r="J351" s="200"/>
      <c r="K351" s="200"/>
      <c r="L351" s="200"/>
      <c r="M351" s="200"/>
      <c r="N351" s="200"/>
      <c r="O351" s="200"/>
      <c r="P351" s="200"/>
      <c r="Q351" s="200"/>
    </row>
    <row r="352" spans="2:17">
      <c r="B352" s="200"/>
      <c r="C352" s="200"/>
      <c r="D352" s="200"/>
      <c r="E352" s="200"/>
      <c r="F352" s="200"/>
      <c r="G352" s="200"/>
      <c r="H352" s="200"/>
      <c r="I352" s="200"/>
      <c r="J352" s="200"/>
      <c r="K352" s="200"/>
      <c r="L352" s="200"/>
      <c r="M352" s="200"/>
      <c r="N352" s="200"/>
      <c r="O352" s="200"/>
      <c r="P352" s="200"/>
      <c r="Q352" s="200"/>
    </row>
    <row r="353" spans="2:17">
      <c r="B353" s="200"/>
      <c r="C353" s="200"/>
      <c r="D353" s="200"/>
      <c r="E353" s="200"/>
      <c r="F353" s="200"/>
      <c r="G353" s="200"/>
      <c r="H353" s="200"/>
      <c r="I353" s="200"/>
      <c r="J353" s="200"/>
      <c r="K353" s="200"/>
      <c r="L353" s="200"/>
      <c r="M353" s="200"/>
      <c r="N353" s="200"/>
      <c r="O353" s="200"/>
      <c r="P353" s="200"/>
      <c r="Q353" s="200"/>
    </row>
    <row r="354" spans="2:17">
      <c r="B354" s="200"/>
      <c r="C354" s="200"/>
      <c r="D354" s="200"/>
      <c r="E354" s="200"/>
      <c r="F354" s="200"/>
      <c r="G354" s="200"/>
      <c r="H354" s="200"/>
      <c r="I354" s="200"/>
      <c r="J354" s="200"/>
      <c r="K354" s="200"/>
      <c r="L354" s="200"/>
      <c r="M354" s="200"/>
      <c r="N354" s="200"/>
      <c r="O354" s="200"/>
      <c r="P354" s="200"/>
      <c r="Q354" s="200"/>
    </row>
    <row r="355" spans="2:17">
      <c r="B355" s="200"/>
      <c r="C355" s="200"/>
      <c r="D355" s="200"/>
      <c r="E355" s="200"/>
      <c r="F355" s="200"/>
      <c r="G355" s="200"/>
      <c r="H355" s="200"/>
      <c r="I355" s="200"/>
      <c r="J355" s="200"/>
      <c r="K355" s="200"/>
      <c r="L355" s="200"/>
      <c r="M355" s="200"/>
      <c r="N355" s="200"/>
      <c r="O355" s="200"/>
      <c r="P355" s="200"/>
      <c r="Q355" s="200"/>
    </row>
    <row r="356" spans="2:17">
      <c r="B356" s="200"/>
      <c r="C356" s="200"/>
      <c r="D356" s="200"/>
      <c r="E356" s="200"/>
      <c r="F356" s="200"/>
      <c r="G356" s="200"/>
      <c r="H356" s="200"/>
      <c r="I356" s="200"/>
      <c r="J356" s="200"/>
      <c r="K356" s="200"/>
      <c r="L356" s="200"/>
      <c r="M356" s="200"/>
      <c r="N356" s="200"/>
      <c r="O356" s="200"/>
      <c r="P356" s="200"/>
      <c r="Q356" s="200"/>
    </row>
    <row r="357" spans="2:17">
      <c r="B357" s="200"/>
      <c r="C357" s="200"/>
      <c r="D357" s="200"/>
      <c r="E357" s="200"/>
      <c r="F357" s="200"/>
      <c r="G357" s="200"/>
      <c r="H357" s="200"/>
      <c r="I357" s="200"/>
      <c r="J357" s="200"/>
      <c r="K357" s="200"/>
      <c r="L357" s="200"/>
      <c r="M357" s="200"/>
      <c r="N357" s="200"/>
      <c r="O357" s="200"/>
      <c r="P357" s="200"/>
      <c r="Q357" s="200"/>
    </row>
    <row r="358" spans="2:17">
      <c r="B358" s="200"/>
      <c r="C358" s="200"/>
      <c r="D358" s="200"/>
      <c r="E358" s="200"/>
      <c r="F358" s="200"/>
      <c r="G358" s="200"/>
      <c r="H358" s="200"/>
      <c r="I358" s="200"/>
      <c r="J358" s="200"/>
      <c r="K358" s="200"/>
      <c r="L358" s="200"/>
      <c r="M358" s="200"/>
      <c r="N358" s="200"/>
      <c r="O358" s="200"/>
      <c r="P358" s="200"/>
      <c r="Q358" s="200"/>
    </row>
    <row r="359" spans="2:17">
      <c r="B359" s="200"/>
      <c r="C359" s="200"/>
      <c r="D359" s="200"/>
      <c r="E359" s="200"/>
      <c r="F359" s="200"/>
      <c r="G359" s="200"/>
      <c r="H359" s="200"/>
      <c r="I359" s="200"/>
      <c r="J359" s="200"/>
      <c r="K359" s="200"/>
      <c r="L359" s="200"/>
      <c r="M359" s="200"/>
      <c r="N359" s="200"/>
      <c r="O359" s="200"/>
      <c r="P359" s="200"/>
      <c r="Q359" s="200"/>
    </row>
    <row r="360" spans="2:17">
      <c r="B360" s="200"/>
      <c r="C360" s="200"/>
      <c r="D360" s="200"/>
      <c r="E360" s="200"/>
      <c r="F360" s="200"/>
      <c r="G360" s="200"/>
      <c r="H360" s="200"/>
      <c r="I360" s="200"/>
      <c r="J360" s="200"/>
      <c r="K360" s="200"/>
      <c r="L360" s="200"/>
      <c r="M360" s="200"/>
      <c r="N360" s="200"/>
      <c r="O360" s="200"/>
      <c r="P360" s="200"/>
      <c r="Q360" s="200"/>
    </row>
    <row r="361" spans="2:17">
      <c r="B361" s="200"/>
      <c r="C361" s="200"/>
      <c r="D361" s="200"/>
      <c r="E361" s="200"/>
      <c r="F361" s="200"/>
      <c r="G361" s="200"/>
      <c r="H361" s="200"/>
      <c r="I361" s="200"/>
      <c r="J361" s="200"/>
      <c r="K361" s="200"/>
      <c r="L361" s="200"/>
      <c r="M361" s="200"/>
      <c r="N361" s="200"/>
      <c r="O361" s="200"/>
      <c r="P361" s="200"/>
      <c r="Q361" s="200"/>
    </row>
    <row r="362" spans="2:17">
      <c r="B362" s="200"/>
      <c r="C362" s="200"/>
      <c r="D362" s="200"/>
      <c r="E362" s="200"/>
      <c r="F362" s="200"/>
      <c r="G362" s="200"/>
      <c r="H362" s="200"/>
      <c r="I362" s="200"/>
      <c r="J362" s="200"/>
      <c r="K362" s="200"/>
      <c r="L362" s="200"/>
      <c r="M362" s="200"/>
      <c r="N362" s="200"/>
      <c r="O362" s="200"/>
      <c r="P362" s="200"/>
      <c r="Q362" s="200"/>
    </row>
    <row r="363" spans="2:17">
      <c r="B363" s="200"/>
      <c r="C363" s="200"/>
      <c r="D363" s="200"/>
      <c r="E363" s="200"/>
      <c r="F363" s="200"/>
      <c r="G363" s="200"/>
      <c r="H363" s="200"/>
      <c r="I363" s="200"/>
      <c r="J363" s="200"/>
      <c r="K363" s="200"/>
      <c r="L363" s="200"/>
      <c r="M363" s="200"/>
      <c r="N363" s="200"/>
      <c r="O363" s="200"/>
      <c r="P363" s="200"/>
      <c r="Q363" s="200"/>
    </row>
    <row r="364" spans="2:17">
      <c r="B364" s="200"/>
      <c r="C364" s="200"/>
      <c r="D364" s="200"/>
      <c r="E364" s="200"/>
      <c r="F364" s="200"/>
      <c r="G364" s="200"/>
      <c r="H364" s="200"/>
      <c r="I364" s="200"/>
      <c r="J364" s="200"/>
      <c r="K364" s="200"/>
      <c r="L364" s="200"/>
      <c r="M364" s="200"/>
      <c r="N364" s="200"/>
      <c r="O364" s="200"/>
      <c r="P364" s="200"/>
      <c r="Q364" s="200"/>
    </row>
    <row r="365" spans="2:17">
      <c r="B365" s="200"/>
      <c r="C365" s="200"/>
      <c r="D365" s="200"/>
      <c r="E365" s="200"/>
      <c r="F365" s="200"/>
      <c r="G365" s="200"/>
      <c r="H365" s="200"/>
      <c r="I365" s="200"/>
      <c r="J365" s="200"/>
      <c r="K365" s="200"/>
      <c r="L365" s="200"/>
      <c r="M365" s="200"/>
      <c r="N365" s="200"/>
      <c r="O365" s="200"/>
      <c r="P365" s="200"/>
      <c r="Q365" s="200"/>
    </row>
    <row r="366" spans="2:17">
      <c r="B366" s="200"/>
      <c r="C366" s="200"/>
      <c r="D366" s="200"/>
      <c r="E366" s="200"/>
      <c r="F366" s="200"/>
      <c r="G366" s="200"/>
      <c r="H366" s="200"/>
      <c r="I366" s="200"/>
      <c r="J366" s="200"/>
      <c r="K366" s="200"/>
      <c r="L366" s="200"/>
      <c r="M366" s="200"/>
      <c r="N366" s="200"/>
      <c r="O366" s="200"/>
      <c r="P366" s="200"/>
      <c r="Q366" s="200"/>
    </row>
    <row r="367" spans="2:17">
      <c r="B367" s="200"/>
      <c r="C367" s="200"/>
      <c r="D367" s="200"/>
      <c r="E367" s="200"/>
      <c r="F367" s="200"/>
      <c r="G367" s="200"/>
      <c r="H367" s="200"/>
      <c r="I367" s="200"/>
      <c r="J367" s="200"/>
      <c r="K367" s="200"/>
      <c r="L367" s="200"/>
      <c r="M367" s="200"/>
      <c r="N367" s="200"/>
      <c r="O367" s="200"/>
      <c r="P367" s="200"/>
      <c r="Q367" s="200"/>
    </row>
    <row r="368" spans="2:17">
      <c r="B368" s="200"/>
      <c r="C368" s="200"/>
      <c r="D368" s="200"/>
      <c r="E368" s="200"/>
      <c r="F368" s="200"/>
      <c r="G368" s="200"/>
      <c r="H368" s="200"/>
      <c r="I368" s="200"/>
      <c r="J368" s="200"/>
      <c r="K368" s="200"/>
      <c r="L368" s="200"/>
      <c r="M368" s="200"/>
      <c r="N368" s="200"/>
      <c r="O368" s="200"/>
      <c r="P368" s="200"/>
      <c r="Q368" s="200"/>
    </row>
    <row r="369" spans="2:17">
      <c r="B369" s="200"/>
      <c r="C369" s="200"/>
      <c r="D369" s="200"/>
      <c r="E369" s="200"/>
      <c r="F369" s="200"/>
      <c r="G369" s="200"/>
      <c r="H369" s="200"/>
      <c r="I369" s="200"/>
      <c r="J369" s="200"/>
      <c r="K369" s="200"/>
      <c r="L369" s="200"/>
      <c r="M369" s="200"/>
      <c r="N369" s="200"/>
      <c r="O369" s="200"/>
      <c r="P369" s="200"/>
      <c r="Q369" s="200"/>
    </row>
    <row r="370" spans="2:17">
      <c r="B370" s="200"/>
      <c r="C370" s="200"/>
      <c r="D370" s="200"/>
      <c r="E370" s="200"/>
      <c r="F370" s="200"/>
      <c r="G370" s="200"/>
      <c r="H370" s="200"/>
      <c r="I370" s="200"/>
      <c r="J370" s="200"/>
      <c r="K370" s="200"/>
      <c r="L370" s="200"/>
      <c r="M370" s="200"/>
      <c r="N370" s="200"/>
      <c r="O370" s="200"/>
      <c r="P370" s="200"/>
      <c r="Q370" s="200"/>
    </row>
    <row r="371" spans="2:17">
      <c r="B371" s="200"/>
      <c r="C371" s="200"/>
      <c r="D371" s="200"/>
      <c r="E371" s="200"/>
      <c r="F371" s="200"/>
      <c r="G371" s="200"/>
      <c r="H371" s="200"/>
      <c r="I371" s="200"/>
      <c r="J371" s="200"/>
      <c r="K371" s="200"/>
      <c r="L371" s="200"/>
      <c r="M371" s="200"/>
      <c r="N371" s="200"/>
      <c r="O371" s="200"/>
      <c r="P371" s="200"/>
      <c r="Q371" s="200"/>
    </row>
    <row r="372" spans="2:17">
      <c r="B372" s="200"/>
      <c r="C372" s="200"/>
      <c r="D372" s="200"/>
      <c r="E372" s="200"/>
      <c r="F372" s="200"/>
      <c r="G372" s="200"/>
      <c r="H372" s="200"/>
      <c r="I372" s="200"/>
      <c r="J372" s="200"/>
      <c r="K372" s="200"/>
      <c r="L372" s="200"/>
      <c r="M372" s="200"/>
      <c r="N372" s="200"/>
      <c r="O372" s="200"/>
      <c r="P372" s="200"/>
      <c r="Q372" s="200"/>
    </row>
    <row r="373" spans="2:17">
      <c r="B373" s="200"/>
      <c r="C373" s="200"/>
      <c r="D373" s="200"/>
      <c r="E373" s="200"/>
      <c r="F373" s="200"/>
      <c r="G373" s="200"/>
      <c r="H373" s="200"/>
      <c r="I373" s="200"/>
      <c r="J373" s="200"/>
      <c r="K373" s="200"/>
      <c r="L373" s="200"/>
      <c r="M373" s="200"/>
      <c r="N373" s="200"/>
      <c r="O373" s="200"/>
      <c r="P373" s="200"/>
      <c r="Q373" s="200"/>
    </row>
    <row r="374" spans="2:17">
      <c r="B374" s="200"/>
      <c r="C374" s="200"/>
      <c r="D374" s="200"/>
      <c r="E374" s="200"/>
      <c r="F374" s="200"/>
      <c r="G374" s="200"/>
      <c r="H374" s="200"/>
      <c r="I374" s="200"/>
      <c r="J374" s="200"/>
      <c r="K374" s="200"/>
      <c r="L374" s="200"/>
      <c r="M374" s="200"/>
      <c r="N374" s="200"/>
      <c r="O374" s="200"/>
      <c r="P374" s="200"/>
      <c r="Q374" s="200"/>
    </row>
    <row r="375" spans="2:17">
      <c r="B375" s="200"/>
      <c r="C375" s="200"/>
      <c r="D375" s="200"/>
      <c r="E375" s="200"/>
      <c r="F375" s="200"/>
      <c r="G375" s="200"/>
      <c r="H375" s="200"/>
      <c r="I375" s="200"/>
      <c r="J375" s="200"/>
      <c r="K375" s="200"/>
      <c r="L375" s="200"/>
      <c r="M375" s="200"/>
      <c r="N375" s="200"/>
      <c r="O375" s="200"/>
      <c r="P375" s="200"/>
      <c r="Q375" s="200"/>
    </row>
    <row r="376" spans="2:17">
      <c r="B376" s="200"/>
      <c r="C376" s="200"/>
      <c r="D376" s="200"/>
      <c r="E376" s="200"/>
      <c r="F376" s="200"/>
      <c r="G376" s="200"/>
      <c r="H376" s="200"/>
      <c r="I376" s="200"/>
      <c r="J376" s="200"/>
      <c r="K376" s="200"/>
      <c r="L376" s="200"/>
      <c r="M376" s="200"/>
      <c r="N376" s="200"/>
      <c r="O376" s="200"/>
      <c r="P376" s="200"/>
      <c r="Q376" s="200"/>
    </row>
    <row r="377" spans="2:17">
      <c r="B377" s="200"/>
      <c r="C377" s="200"/>
      <c r="D377" s="200"/>
      <c r="E377" s="200"/>
      <c r="F377" s="200"/>
      <c r="G377" s="200"/>
      <c r="H377" s="200"/>
      <c r="I377" s="200"/>
      <c r="J377" s="200"/>
      <c r="K377" s="200"/>
      <c r="L377" s="200"/>
      <c r="M377" s="200"/>
      <c r="N377" s="200"/>
      <c r="O377" s="200"/>
      <c r="P377" s="200"/>
      <c r="Q377" s="200"/>
    </row>
    <row r="378" spans="2:17">
      <c r="B378" s="200"/>
      <c r="C378" s="200"/>
      <c r="D378" s="200"/>
      <c r="E378" s="200"/>
      <c r="F378" s="200"/>
      <c r="G378" s="200"/>
      <c r="H378" s="200"/>
      <c r="I378" s="200"/>
      <c r="J378" s="200"/>
      <c r="K378" s="200"/>
      <c r="L378" s="200"/>
      <c r="M378" s="200"/>
      <c r="N378" s="200"/>
      <c r="O378" s="200"/>
      <c r="P378" s="200"/>
      <c r="Q378" s="200"/>
    </row>
    <row r="379" spans="2:17">
      <c r="B379" s="200"/>
      <c r="C379" s="200"/>
      <c r="D379" s="200"/>
      <c r="E379" s="200"/>
      <c r="F379" s="200"/>
      <c r="G379" s="200"/>
      <c r="H379" s="200"/>
      <c r="I379" s="200"/>
      <c r="J379" s="200"/>
      <c r="K379" s="200"/>
      <c r="L379" s="200"/>
      <c r="M379" s="200"/>
      <c r="N379" s="200"/>
      <c r="O379" s="200"/>
      <c r="P379" s="200"/>
      <c r="Q379" s="200"/>
    </row>
    <row r="380" spans="2:17">
      <c r="B380" s="200"/>
      <c r="C380" s="200"/>
      <c r="D380" s="200"/>
      <c r="E380" s="200"/>
      <c r="F380" s="200"/>
      <c r="G380" s="200"/>
      <c r="H380" s="200"/>
      <c r="I380" s="200"/>
      <c r="J380" s="200"/>
      <c r="K380" s="200"/>
      <c r="L380" s="200"/>
      <c r="M380" s="200"/>
      <c r="N380" s="200"/>
      <c r="O380" s="200"/>
      <c r="P380" s="200"/>
      <c r="Q380" s="200"/>
    </row>
    <row r="381" spans="2:17">
      <c r="B381" s="200"/>
      <c r="C381" s="200"/>
      <c r="D381" s="200"/>
      <c r="E381" s="200"/>
      <c r="F381" s="200"/>
      <c r="G381" s="200"/>
      <c r="H381" s="200"/>
      <c r="I381" s="200"/>
      <c r="J381" s="200"/>
      <c r="K381" s="200"/>
      <c r="L381" s="200"/>
      <c r="M381" s="200"/>
      <c r="N381" s="200"/>
      <c r="O381" s="200"/>
      <c r="P381" s="200"/>
      <c r="Q381" s="200"/>
    </row>
    <row r="382" spans="2:17">
      <c r="B382" s="200"/>
      <c r="C382" s="200"/>
      <c r="D382" s="200"/>
      <c r="E382" s="200"/>
      <c r="F382" s="200"/>
      <c r="G382" s="200"/>
      <c r="H382" s="200"/>
      <c r="I382" s="200"/>
      <c r="J382" s="200"/>
      <c r="K382" s="200"/>
      <c r="L382" s="200"/>
      <c r="M382" s="200"/>
      <c r="N382" s="200"/>
      <c r="O382" s="200"/>
      <c r="P382" s="200"/>
      <c r="Q382" s="200"/>
    </row>
    <row r="383" spans="2:17">
      <c r="B383" s="200"/>
      <c r="C383" s="200"/>
      <c r="D383" s="200"/>
      <c r="E383" s="200"/>
      <c r="F383" s="200"/>
      <c r="G383" s="200"/>
      <c r="H383" s="200"/>
      <c r="I383" s="200"/>
      <c r="J383" s="200"/>
      <c r="K383" s="200"/>
      <c r="L383" s="200"/>
      <c r="M383" s="200"/>
      <c r="N383" s="200"/>
      <c r="O383" s="200"/>
      <c r="P383" s="200"/>
      <c r="Q383" s="200"/>
    </row>
    <row r="384" spans="2:17">
      <c r="B384" s="200"/>
      <c r="C384" s="200"/>
      <c r="D384" s="200"/>
      <c r="E384" s="200"/>
      <c r="F384" s="200"/>
      <c r="G384" s="200"/>
      <c r="H384" s="200"/>
      <c r="I384" s="200"/>
      <c r="J384" s="200"/>
      <c r="K384" s="200"/>
      <c r="L384" s="200"/>
      <c r="M384" s="200"/>
      <c r="N384" s="200"/>
      <c r="O384" s="200"/>
      <c r="P384" s="200"/>
      <c r="Q384" s="200"/>
    </row>
    <row r="385" spans="2:17">
      <c r="B385" s="200"/>
      <c r="C385" s="200"/>
      <c r="D385" s="200"/>
      <c r="E385" s="200"/>
      <c r="F385" s="200"/>
      <c r="G385" s="200"/>
      <c r="H385" s="200"/>
      <c r="I385" s="200"/>
      <c r="J385" s="200"/>
      <c r="K385" s="200"/>
      <c r="L385" s="200"/>
      <c r="M385" s="200"/>
      <c r="N385" s="200"/>
      <c r="O385" s="200"/>
      <c r="P385" s="200"/>
      <c r="Q385" s="200"/>
    </row>
    <row r="386" spans="2:17">
      <c r="B386" s="200"/>
      <c r="C386" s="200"/>
      <c r="D386" s="200"/>
      <c r="E386" s="200"/>
      <c r="F386" s="200"/>
      <c r="G386" s="200"/>
      <c r="H386" s="200"/>
      <c r="I386" s="200"/>
      <c r="J386" s="200"/>
      <c r="K386" s="200"/>
      <c r="L386" s="200"/>
      <c r="M386" s="200"/>
      <c r="N386" s="200"/>
      <c r="O386" s="200"/>
      <c r="P386" s="200"/>
      <c r="Q386" s="200"/>
    </row>
    <row r="387" spans="2:17">
      <c r="B387" s="200"/>
      <c r="C387" s="200"/>
      <c r="D387" s="200"/>
      <c r="E387" s="200"/>
      <c r="F387" s="200"/>
      <c r="G387" s="200"/>
      <c r="H387" s="200"/>
      <c r="I387" s="200"/>
      <c r="J387" s="200"/>
      <c r="K387" s="200"/>
      <c r="L387" s="200"/>
      <c r="M387" s="200"/>
      <c r="N387" s="200"/>
      <c r="O387" s="200"/>
      <c r="P387" s="200"/>
      <c r="Q387" s="200"/>
    </row>
    <row r="388" spans="2:17">
      <c r="B388" s="200"/>
      <c r="C388" s="200"/>
      <c r="D388" s="200"/>
      <c r="E388" s="200"/>
      <c r="F388" s="200"/>
      <c r="G388" s="200"/>
      <c r="H388" s="200"/>
      <c r="I388" s="200"/>
      <c r="J388" s="200"/>
      <c r="K388" s="200"/>
      <c r="L388" s="200"/>
      <c r="M388" s="200"/>
      <c r="N388" s="200"/>
      <c r="O388" s="200"/>
      <c r="P388" s="200"/>
      <c r="Q388" s="200"/>
    </row>
    <row r="389" spans="2:17">
      <c r="B389" s="200"/>
      <c r="C389" s="200"/>
      <c r="D389" s="200"/>
      <c r="E389" s="200"/>
      <c r="F389" s="200"/>
      <c r="G389" s="200"/>
      <c r="H389" s="200"/>
      <c r="I389" s="200"/>
      <c r="J389" s="200"/>
      <c r="K389" s="200"/>
      <c r="L389" s="200"/>
      <c r="M389" s="200"/>
      <c r="N389" s="200"/>
      <c r="O389" s="200"/>
      <c r="P389" s="200"/>
      <c r="Q389" s="200"/>
    </row>
    <row r="390" spans="2:17">
      <c r="B390" s="200"/>
      <c r="C390" s="200"/>
      <c r="D390" s="200"/>
      <c r="E390" s="200"/>
      <c r="F390" s="200"/>
      <c r="G390" s="200"/>
      <c r="H390" s="200"/>
      <c r="I390" s="200"/>
      <c r="J390" s="200"/>
      <c r="K390" s="200"/>
      <c r="L390" s="200"/>
      <c r="M390" s="200"/>
      <c r="N390" s="200"/>
      <c r="O390" s="200"/>
      <c r="P390" s="200"/>
      <c r="Q390" s="200"/>
    </row>
    <row r="391" spans="2:17">
      <c r="B391" s="200"/>
      <c r="C391" s="200"/>
      <c r="D391" s="200"/>
      <c r="E391" s="200"/>
      <c r="F391" s="200"/>
      <c r="G391" s="200"/>
      <c r="H391" s="200"/>
      <c r="I391" s="200"/>
      <c r="J391" s="200"/>
      <c r="K391" s="200"/>
      <c r="L391" s="200"/>
      <c r="M391" s="200"/>
      <c r="N391" s="200"/>
      <c r="O391" s="200"/>
      <c r="P391" s="200"/>
      <c r="Q391" s="200"/>
    </row>
    <row r="392" spans="2:17">
      <c r="B392" s="200"/>
      <c r="C392" s="200"/>
      <c r="D392" s="200"/>
      <c r="E392" s="200"/>
      <c r="F392" s="200"/>
      <c r="G392" s="200"/>
      <c r="H392" s="200"/>
      <c r="I392" s="200"/>
      <c r="J392" s="200"/>
      <c r="K392" s="200"/>
      <c r="L392" s="200"/>
      <c r="M392" s="200"/>
      <c r="N392" s="200"/>
      <c r="O392" s="200"/>
      <c r="P392" s="200"/>
      <c r="Q392" s="200"/>
    </row>
    <row r="393" spans="2:17">
      <c r="B393" s="200"/>
      <c r="C393" s="200"/>
      <c r="D393" s="200"/>
      <c r="E393" s="200"/>
      <c r="F393" s="200"/>
      <c r="G393" s="200"/>
      <c r="H393" s="200"/>
      <c r="I393" s="200"/>
      <c r="J393" s="200"/>
      <c r="K393" s="200"/>
      <c r="L393" s="200"/>
      <c r="M393" s="200"/>
      <c r="N393" s="200"/>
      <c r="O393" s="200"/>
      <c r="P393" s="200"/>
      <c r="Q393" s="200"/>
    </row>
    <row r="394" spans="2:17">
      <c r="B394" s="200"/>
      <c r="C394" s="200"/>
      <c r="D394" s="200"/>
      <c r="E394" s="200"/>
      <c r="F394" s="200"/>
      <c r="G394" s="200"/>
      <c r="H394" s="200"/>
      <c r="I394" s="200"/>
      <c r="J394" s="200"/>
      <c r="K394" s="200"/>
      <c r="L394" s="200"/>
      <c r="M394" s="200"/>
      <c r="N394" s="200"/>
      <c r="O394" s="200"/>
      <c r="P394" s="200"/>
      <c r="Q394" s="200"/>
    </row>
    <row r="395" spans="2:17">
      <c r="B395" s="200"/>
      <c r="C395" s="200"/>
      <c r="D395" s="200"/>
      <c r="E395" s="200"/>
      <c r="F395" s="200"/>
      <c r="G395" s="200"/>
      <c r="H395" s="200"/>
      <c r="I395" s="200"/>
      <c r="J395" s="200"/>
      <c r="K395" s="200"/>
      <c r="L395" s="200"/>
      <c r="M395" s="200"/>
      <c r="N395" s="200"/>
      <c r="O395" s="200"/>
      <c r="P395" s="200"/>
      <c r="Q395" s="200"/>
    </row>
    <row r="396" spans="2:17">
      <c r="B396" s="200"/>
      <c r="C396" s="200"/>
      <c r="D396" s="200"/>
      <c r="E396" s="200"/>
      <c r="F396" s="200"/>
      <c r="G396" s="200"/>
      <c r="H396" s="200"/>
      <c r="I396" s="200"/>
      <c r="J396" s="200"/>
      <c r="K396" s="200"/>
      <c r="L396" s="200"/>
      <c r="M396" s="200"/>
      <c r="N396" s="200"/>
      <c r="O396" s="200"/>
      <c r="P396" s="200"/>
      <c r="Q396" s="200"/>
    </row>
    <row r="397" spans="2:17">
      <c r="B397" s="200"/>
      <c r="C397" s="200"/>
      <c r="D397" s="200"/>
      <c r="E397" s="200"/>
      <c r="F397" s="200"/>
      <c r="G397" s="200"/>
      <c r="H397" s="200"/>
      <c r="I397" s="200"/>
      <c r="J397" s="200"/>
      <c r="K397" s="200"/>
      <c r="L397" s="200"/>
      <c r="M397" s="200"/>
      <c r="N397" s="200"/>
      <c r="O397" s="200"/>
      <c r="P397" s="200"/>
      <c r="Q397" s="200"/>
    </row>
    <row r="398" spans="2:17">
      <c r="B398" s="200"/>
      <c r="C398" s="200"/>
      <c r="D398" s="200"/>
      <c r="E398" s="200"/>
      <c r="F398" s="200"/>
      <c r="G398" s="200"/>
      <c r="H398" s="200"/>
      <c r="I398" s="200"/>
      <c r="J398" s="200"/>
      <c r="K398" s="200"/>
      <c r="L398" s="200"/>
      <c r="M398" s="200"/>
      <c r="N398" s="200"/>
      <c r="O398" s="200"/>
      <c r="P398" s="200"/>
      <c r="Q398" s="200"/>
    </row>
    <row r="399" spans="2:17">
      <c r="B399" s="200"/>
      <c r="C399" s="200"/>
      <c r="D399" s="200"/>
      <c r="E399" s="200"/>
      <c r="F399" s="200"/>
      <c r="G399" s="200"/>
      <c r="H399" s="200"/>
      <c r="I399" s="200"/>
      <c r="J399" s="200"/>
      <c r="K399" s="200"/>
      <c r="L399" s="200"/>
      <c r="M399" s="200"/>
      <c r="N399" s="200"/>
      <c r="O399" s="200"/>
      <c r="P399" s="200"/>
      <c r="Q399" s="200"/>
    </row>
    <row r="400" spans="2:17">
      <c r="B400" s="200"/>
      <c r="C400" s="200"/>
      <c r="D400" s="200"/>
      <c r="E400" s="200"/>
      <c r="F400" s="200"/>
      <c r="G400" s="200"/>
      <c r="H400" s="200"/>
      <c r="I400" s="200"/>
      <c r="J400" s="200"/>
      <c r="K400" s="200"/>
      <c r="L400" s="200"/>
      <c r="M400" s="200"/>
      <c r="N400" s="200"/>
      <c r="O400" s="200"/>
      <c r="P400" s="200"/>
      <c r="Q400" s="200"/>
    </row>
    <row r="401" spans="2:17">
      <c r="B401" s="200"/>
      <c r="C401" s="200"/>
      <c r="D401" s="200"/>
      <c r="E401" s="200"/>
      <c r="F401" s="200"/>
      <c r="G401" s="200"/>
      <c r="H401" s="200"/>
      <c r="I401" s="200"/>
      <c r="J401" s="200"/>
      <c r="K401" s="200"/>
      <c r="L401" s="200"/>
      <c r="M401" s="200"/>
      <c r="N401" s="200"/>
      <c r="O401" s="200"/>
      <c r="P401" s="200"/>
      <c r="Q401" s="200"/>
    </row>
    <row r="402" spans="2:17">
      <c r="B402" s="200"/>
      <c r="C402" s="200"/>
      <c r="D402" s="200"/>
      <c r="E402" s="200"/>
      <c r="F402" s="200"/>
      <c r="G402" s="200"/>
      <c r="H402" s="200"/>
      <c r="I402" s="200"/>
      <c r="J402" s="200"/>
      <c r="K402" s="200"/>
      <c r="L402" s="200"/>
      <c r="M402" s="200"/>
      <c r="N402" s="200"/>
      <c r="O402" s="200"/>
      <c r="P402" s="200"/>
      <c r="Q402" s="200"/>
    </row>
    <row r="403" spans="2:17">
      <c r="B403" s="200"/>
      <c r="C403" s="200"/>
      <c r="D403" s="200"/>
      <c r="E403" s="200"/>
      <c r="F403" s="200"/>
      <c r="G403" s="200"/>
      <c r="H403" s="200"/>
      <c r="I403" s="200"/>
      <c r="J403" s="200"/>
      <c r="K403" s="200"/>
      <c r="L403" s="200"/>
      <c r="M403" s="200"/>
      <c r="N403" s="200"/>
      <c r="O403" s="200"/>
      <c r="P403" s="200"/>
      <c r="Q403" s="200"/>
    </row>
    <row r="404" spans="2:17">
      <c r="B404" s="200"/>
      <c r="C404" s="200"/>
      <c r="D404" s="200"/>
      <c r="E404" s="200"/>
      <c r="F404" s="200"/>
      <c r="G404" s="200"/>
      <c r="H404" s="200"/>
      <c r="I404" s="200"/>
      <c r="J404" s="200"/>
      <c r="K404" s="200"/>
      <c r="L404" s="200"/>
      <c r="M404" s="200"/>
      <c r="N404" s="200"/>
      <c r="O404" s="200"/>
      <c r="P404" s="200"/>
      <c r="Q404" s="200"/>
    </row>
    <row r="405" spans="2:17">
      <c r="B405" s="200"/>
      <c r="C405" s="200"/>
      <c r="D405" s="200"/>
      <c r="E405" s="200"/>
      <c r="F405" s="200"/>
      <c r="G405" s="200"/>
      <c r="H405" s="200"/>
      <c r="I405" s="200"/>
      <c r="J405" s="200"/>
      <c r="K405" s="200"/>
      <c r="L405" s="200"/>
      <c r="M405" s="200"/>
      <c r="N405" s="200"/>
      <c r="O405" s="200"/>
      <c r="P405" s="200"/>
      <c r="Q405" s="200"/>
    </row>
    <row r="406" spans="2:17">
      <c r="B406" s="200"/>
      <c r="C406" s="200"/>
      <c r="D406" s="200"/>
      <c r="E406" s="200"/>
      <c r="F406" s="200"/>
      <c r="G406" s="200"/>
      <c r="H406" s="200"/>
      <c r="I406" s="200"/>
      <c r="J406" s="200"/>
      <c r="K406" s="200"/>
      <c r="L406" s="200"/>
      <c r="M406" s="200"/>
      <c r="N406" s="200"/>
      <c r="O406" s="200"/>
      <c r="P406" s="200"/>
      <c r="Q406" s="200"/>
    </row>
    <row r="407" spans="2:17">
      <c r="B407" s="200"/>
      <c r="C407" s="200"/>
      <c r="D407" s="200"/>
      <c r="E407" s="200"/>
      <c r="F407" s="200"/>
      <c r="G407" s="200"/>
      <c r="H407" s="200"/>
      <c r="I407" s="200"/>
      <c r="J407" s="200"/>
      <c r="K407" s="200"/>
      <c r="L407" s="200"/>
      <c r="M407" s="200"/>
      <c r="N407" s="200"/>
      <c r="O407" s="200"/>
      <c r="P407" s="200"/>
      <c r="Q407" s="200"/>
    </row>
    <row r="408" spans="2:17">
      <c r="B408" s="200"/>
      <c r="C408" s="200"/>
      <c r="D408" s="200"/>
      <c r="E408" s="200"/>
      <c r="F408" s="200"/>
      <c r="G408" s="200"/>
      <c r="H408" s="200"/>
      <c r="I408" s="200"/>
      <c r="J408" s="200"/>
      <c r="K408" s="200"/>
      <c r="L408" s="200"/>
      <c r="M408" s="200"/>
      <c r="N408" s="200"/>
      <c r="O408" s="200"/>
      <c r="P408" s="200"/>
      <c r="Q408" s="200"/>
    </row>
    <row r="409" spans="2:17">
      <c r="B409" s="200"/>
      <c r="C409" s="200"/>
      <c r="D409" s="200"/>
      <c r="E409" s="200"/>
      <c r="F409" s="200"/>
      <c r="G409" s="200"/>
      <c r="H409" s="200"/>
      <c r="I409" s="200"/>
      <c r="J409" s="200"/>
      <c r="K409" s="200"/>
      <c r="L409" s="200"/>
      <c r="M409" s="200"/>
      <c r="N409" s="200"/>
      <c r="O409" s="200"/>
      <c r="P409" s="200"/>
      <c r="Q409" s="200"/>
    </row>
    <row r="410" spans="2:17">
      <c r="B410" s="200"/>
      <c r="C410" s="200"/>
      <c r="D410" s="200"/>
      <c r="E410" s="200"/>
      <c r="F410" s="200"/>
      <c r="G410" s="200"/>
      <c r="H410" s="200"/>
      <c r="I410" s="200"/>
      <c r="J410" s="200"/>
      <c r="K410" s="200"/>
      <c r="L410" s="200"/>
      <c r="M410" s="200"/>
      <c r="N410" s="200"/>
      <c r="O410" s="200"/>
      <c r="P410" s="200"/>
      <c r="Q410" s="200"/>
    </row>
    <row r="411" spans="2:17">
      <c r="B411" s="200"/>
      <c r="C411" s="200"/>
      <c r="D411" s="200"/>
      <c r="E411" s="200"/>
      <c r="F411" s="200"/>
      <c r="G411" s="200"/>
      <c r="H411" s="200"/>
      <c r="I411" s="200"/>
      <c r="J411" s="200"/>
      <c r="K411" s="200"/>
      <c r="L411" s="200"/>
      <c r="M411" s="200"/>
      <c r="N411" s="200"/>
      <c r="O411" s="200"/>
      <c r="P411" s="200"/>
      <c r="Q411" s="200"/>
    </row>
    <row r="412" spans="2:17">
      <c r="B412" s="200"/>
      <c r="C412" s="200"/>
      <c r="D412" s="200"/>
      <c r="E412" s="200"/>
      <c r="F412" s="200"/>
      <c r="G412" s="200"/>
      <c r="H412" s="200"/>
      <c r="I412" s="200"/>
      <c r="J412" s="200"/>
      <c r="K412" s="200"/>
      <c r="L412" s="200"/>
      <c r="M412" s="200"/>
      <c r="N412" s="200"/>
      <c r="O412" s="200"/>
      <c r="P412" s="200"/>
      <c r="Q412" s="200"/>
    </row>
    <row r="413" spans="2:17">
      <c r="B413" s="200"/>
      <c r="C413" s="200"/>
      <c r="D413" s="200"/>
      <c r="E413" s="200"/>
      <c r="F413" s="200"/>
      <c r="G413" s="200"/>
      <c r="H413" s="200"/>
      <c r="I413" s="200"/>
      <c r="J413" s="200"/>
      <c r="K413" s="200"/>
      <c r="L413" s="200"/>
      <c r="M413" s="200"/>
      <c r="N413" s="200"/>
      <c r="O413" s="200"/>
      <c r="P413" s="200"/>
      <c r="Q413" s="200"/>
    </row>
    <row r="414" spans="2:17">
      <c r="B414" s="200"/>
      <c r="C414" s="200"/>
      <c r="D414" s="200"/>
      <c r="E414" s="200"/>
      <c r="F414" s="200"/>
      <c r="G414" s="200"/>
      <c r="H414" s="200"/>
      <c r="I414" s="200"/>
      <c r="J414" s="200"/>
      <c r="K414" s="200"/>
      <c r="L414" s="200"/>
      <c r="M414" s="200"/>
      <c r="N414" s="200"/>
      <c r="O414" s="200"/>
      <c r="P414" s="200"/>
      <c r="Q414" s="200"/>
    </row>
    <row r="415" spans="2:17">
      <c r="B415" s="200"/>
      <c r="C415" s="200"/>
      <c r="D415" s="200"/>
      <c r="E415" s="200"/>
      <c r="F415" s="200"/>
      <c r="G415" s="200"/>
      <c r="H415" s="200"/>
      <c r="I415" s="200"/>
      <c r="J415" s="200"/>
      <c r="K415" s="200"/>
      <c r="L415" s="200"/>
      <c r="M415" s="200"/>
      <c r="N415" s="200"/>
      <c r="O415" s="200"/>
      <c r="P415" s="200"/>
      <c r="Q415" s="200"/>
    </row>
    <row r="416" spans="2:17">
      <c r="B416" s="200"/>
      <c r="C416" s="200"/>
      <c r="D416" s="200"/>
      <c r="E416" s="200"/>
      <c r="F416" s="200"/>
      <c r="G416" s="200"/>
      <c r="H416" s="200"/>
      <c r="I416" s="200"/>
      <c r="J416" s="200"/>
      <c r="K416" s="200"/>
      <c r="L416" s="200"/>
      <c r="M416" s="200"/>
      <c r="N416" s="200"/>
      <c r="O416" s="200"/>
      <c r="P416" s="200"/>
      <c r="Q416" s="200"/>
    </row>
    <row r="417" spans="2:17">
      <c r="B417" s="200"/>
      <c r="C417" s="200"/>
      <c r="D417" s="200"/>
      <c r="E417" s="200"/>
      <c r="F417" s="200"/>
      <c r="G417" s="200"/>
      <c r="H417" s="200"/>
      <c r="I417" s="200"/>
      <c r="J417" s="200"/>
      <c r="K417" s="200"/>
      <c r="L417" s="200"/>
      <c r="M417" s="200"/>
      <c r="N417" s="200"/>
      <c r="O417" s="200"/>
      <c r="P417" s="200"/>
      <c r="Q417" s="200"/>
    </row>
    <row r="418" spans="2:17">
      <c r="B418" s="200"/>
      <c r="C418" s="200"/>
      <c r="D418" s="200"/>
      <c r="E418" s="200"/>
      <c r="F418" s="200"/>
      <c r="G418" s="200"/>
      <c r="H418" s="200"/>
      <c r="I418" s="200"/>
      <c r="J418" s="200"/>
      <c r="K418" s="200"/>
      <c r="L418" s="200"/>
      <c r="M418" s="200"/>
      <c r="N418" s="200"/>
      <c r="O418" s="200"/>
      <c r="P418" s="200"/>
      <c r="Q418" s="200"/>
    </row>
    <row r="419" spans="2:17">
      <c r="B419" s="200"/>
      <c r="C419" s="200"/>
      <c r="D419" s="200"/>
      <c r="E419" s="200"/>
      <c r="F419" s="200"/>
      <c r="G419" s="200"/>
      <c r="H419" s="200"/>
      <c r="I419" s="200"/>
      <c r="J419" s="200"/>
      <c r="K419" s="200"/>
      <c r="L419" s="200"/>
      <c r="M419" s="200"/>
      <c r="N419" s="200"/>
      <c r="O419" s="200"/>
      <c r="P419" s="200"/>
      <c r="Q419" s="200"/>
    </row>
    <row r="420" spans="2:17">
      <c r="B420" s="200"/>
      <c r="C420" s="200"/>
      <c r="D420" s="200"/>
      <c r="E420" s="200"/>
      <c r="F420" s="200"/>
      <c r="G420" s="200"/>
      <c r="H420" s="200"/>
      <c r="I420" s="200"/>
      <c r="J420" s="200"/>
      <c r="K420" s="200"/>
      <c r="L420" s="200"/>
      <c r="M420" s="200"/>
      <c r="N420" s="200"/>
      <c r="O420" s="200"/>
      <c r="P420" s="200"/>
      <c r="Q420" s="200"/>
    </row>
    <row r="421" spans="2:17">
      <c r="B421" s="200"/>
      <c r="C421" s="200"/>
      <c r="D421" s="200"/>
      <c r="E421" s="200"/>
      <c r="F421" s="200"/>
      <c r="G421" s="200"/>
      <c r="H421" s="200"/>
      <c r="I421" s="200"/>
      <c r="J421" s="200"/>
      <c r="K421" s="200"/>
      <c r="L421" s="200"/>
      <c r="M421" s="200"/>
      <c r="N421" s="200"/>
      <c r="O421" s="200"/>
      <c r="P421" s="200"/>
      <c r="Q421" s="200"/>
    </row>
    <row r="422" spans="2:17">
      <c r="B422" s="200"/>
      <c r="C422" s="200"/>
      <c r="D422" s="200"/>
      <c r="E422" s="200"/>
      <c r="F422" s="200"/>
      <c r="G422" s="200"/>
      <c r="H422" s="200"/>
      <c r="I422" s="200"/>
      <c r="J422" s="200"/>
      <c r="K422" s="200"/>
      <c r="L422" s="200"/>
      <c r="M422" s="200"/>
      <c r="N422" s="200"/>
      <c r="O422" s="200"/>
      <c r="P422" s="200"/>
      <c r="Q422" s="200"/>
    </row>
    <row r="423" spans="2:17">
      <c r="B423" s="200"/>
      <c r="C423" s="200"/>
      <c r="D423" s="200"/>
      <c r="E423" s="200"/>
      <c r="F423" s="200"/>
      <c r="G423" s="200"/>
      <c r="H423" s="200"/>
      <c r="I423" s="200"/>
      <c r="J423" s="200"/>
      <c r="K423" s="200"/>
      <c r="L423" s="200"/>
      <c r="M423" s="200"/>
      <c r="N423" s="200"/>
      <c r="O423" s="200"/>
      <c r="P423" s="200"/>
      <c r="Q423" s="200"/>
    </row>
    <row r="424" spans="2:17">
      <c r="B424" s="200"/>
      <c r="C424" s="200"/>
      <c r="D424" s="200"/>
      <c r="E424" s="200"/>
      <c r="F424" s="200"/>
      <c r="G424" s="200"/>
      <c r="H424" s="200"/>
      <c r="I424" s="200"/>
      <c r="J424" s="200"/>
      <c r="K424" s="200"/>
      <c r="L424" s="200"/>
      <c r="M424" s="200"/>
      <c r="N424" s="200"/>
      <c r="O424" s="200"/>
      <c r="P424" s="200"/>
      <c r="Q424" s="200"/>
    </row>
    <row r="425" spans="2:17">
      <c r="B425" s="200"/>
      <c r="C425" s="200"/>
      <c r="D425" s="200"/>
      <c r="E425" s="200"/>
      <c r="F425" s="200"/>
      <c r="G425" s="200"/>
      <c r="H425" s="200"/>
      <c r="I425" s="200"/>
      <c r="J425" s="200"/>
      <c r="K425" s="200"/>
      <c r="L425" s="200"/>
      <c r="M425" s="200"/>
      <c r="N425" s="200"/>
      <c r="O425" s="200"/>
      <c r="P425" s="200"/>
      <c r="Q425" s="200"/>
    </row>
    <row r="426" spans="2:17">
      <c r="B426" s="200"/>
      <c r="C426" s="200"/>
      <c r="D426" s="200"/>
      <c r="E426" s="200"/>
      <c r="F426" s="200"/>
      <c r="G426" s="200"/>
      <c r="H426" s="200"/>
      <c r="I426" s="200"/>
      <c r="J426" s="200"/>
      <c r="K426" s="200"/>
      <c r="L426" s="200"/>
      <c r="M426" s="200"/>
      <c r="N426" s="200"/>
      <c r="O426" s="200"/>
      <c r="P426" s="200"/>
      <c r="Q426" s="200"/>
    </row>
    <row r="427" spans="2:17">
      <c r="B427" s="200"/>
      <c r="C427" s="200"/>
      <c r="D427" s="200"/>
      <c r="E427" s="200"/>
      <c r="F427" s="200"/>
      <c r="G427" s="200"/>
      <c r="H427" s="200"/>
      <c r="I427" s="200"/>
      <c r="J427" s="200"/>
      <c r="K427" s="200"/>
      <c r="L427" s="200"/>
      <c r="M427" s="200"/>
      <c r="N427" s="200"/>
      <c r="O427" s="200"/>
      <c r="P427" s="200"/>
      <c r="Q427" s="200"/>
    </row>
    <row r="428" spans="2:17">
      <c r="B428" s="200"/>
      <c r="C428" s="200"/>
      <c r="D428" s="200"/>
      <c r="E428" s="200"/>
      <c r="F428" s="200"/>
      <c r="G428" s="200"/>
      <c r="H428" s="200"/>
      <c r="I428" s="200"/>
      <c r="J428" s="200"/>
      <c r="K428" s="200"/>
      <c r="L428" s="200"/>
      <c r="M428" s="200"/>
      <c r="N428" s="200"/>
      <c r="O428" s="200"/>
      <c r="P428" s="200"/>
      <c r="Q428" s="200"/>
    </row>
    <row r="429" spans="2:17">
      <c r="B429" s="200"/>
      <c r="C429" s="200"/>
      <c r="D429" s="200"/>
      <c r="E429" s="200"/>
      <c r="F429" s="200"/>
      <c r="G429" s="200"/>
      <c r="H429" s="200"/>
      <c r="I429" s="200"/>
      <c r="J429" s="200"/>
      <c r="K429" s="200"/>
      <c r="L429" s="200"/>
      <c r="M429" s="200"/>
      <c r="N429" s="200"/>
      <c r="O429" s="200"/>
      <c r="P429" s="200"/>
      <c r="Q429" s="200"/>
    </row>
    <row r="430" spans="2:17">
      <c r="B430" s="200"/>
      <c r="C430" s="200"/>
      <c r="D430" s="200"/>
      <c r="E430" s="200"/>
      <c r="F430" s="200"/>
      <c r="G430" s="200"/>
      <c r="H430" s="200"/>
      <c r="I430" s="200"/>
      <c r="J430" s="200"/>
      <c r="K430" s="200"/>
      <c r="L430" s="200"/>
      <c r="M430" s="200"/>
      <c r="N430" s="200"/>
      <c r="O430" s="200"/>
      <c r="P430" s="200"/>
      <c r="Q430" s="200"/>
    </row>
    <row r="431" spans="2:17">
      <c r="B431" s="200"/>
      <c r="C431" s="200"/>
      <c r="D431" s="200"/>
      <c r="E431" s="200"/>
      <c r="F431" s="200"/>
      <c r="G431" s="200"/>
      <c r="H431" s="200"/>
      <c r="I431" s="200"/>
      <c r="J431" s="200"/>
      <c r="K431" s="200"/>
      <c r="L431" s="200"/>
      <c r="M431" s="200"/>
      <c r="N431" s="200"/>
      <c r="O431" s="200"/>
      <c r="P431" s="200"/>
      <c r="Q431" s="200"/>
    </row>
    <row r="432" spans="2:17">
      <c r="B432" s="200"/>
      <c r="C432" s="200"/>
      <c r="D432" s="200"/>
      <c r="E432" s="200"/>
      <c r="F432" s="200"/>
      <c r="G432" s="200"/>
      <c r="H432" s="200"/>
      <c r="I432" s="200"/>
      <c r="J432" s="200"/>
      <c r="K432" s="200"/>
      <c r="L432" s="200"/>
      <c r="M432" s="200"/>
      <c r="N432" s="200"/>
      <c r="O432" s="200"/>
      <c r="P432" s="200"/>
      <c r="Q432" s="200"/>
    </row>
    <row r="433" spans="2:17">
      <c r="B433" s="200"/>
      <c r="C433" s="200"/>
      <c r="D433" s="200"/>
      <c r="E433" s="200"/>
      <c r="F433" s="200"/>
      <c r="G433" s="200"/>
      <c r="H433" s="200"/>
      <c r="I433" s="200"/>
      <c r="J433" s="200"/>
      <c r="K433" s="200"/>
      <c r="L433" s="200"/>
      <c r="M433" s="200"/>
      <c r="N433" s="200"/>
      <c r="O433" s="200"/>
      <c r="P433" s="200"/>
      <c r="Q433" s="200"/>
    </row>
    <row r="434" spans="2:17">
      <c r="B434" s="200"/>
      <c r="C434" s="200"/>
      <c r="D434" s="200"/>
      <c r="E434" s="200"/>
      <c r="F434" s="200"/>
      <c r="G434" s="200"/>
      <c r="H434" s="200"/>
      <c r="I434" s="200"/>
      <c r="J434" s="200"/>
      <c r="K434" s="200"/>
      <c r="L434" s="200"/>
      <c r="M434" s="200"/>
      <c r="N434" s="200"/>
      <c r="O434" s="200"/>
      <c r="P434" s="200"/>
      <c r="Q434" s="200"/>
    </row>
    <row r="435" spans="2:17">
      <c r="B435" s="200"/>
      <c r="C435" s="200"/>
      <c r="D435" s="200"/>
      <c r="E435" s="200"/>
      <c r="F435" s="200"/>
      <c r="G435" s="200"/>
      <c r="H435" s="200"/>
      <c r="I435" s="200"/>
      <c r="J435" s="200"/>
      <c r="K435" s="200"/>
      <c r="L435" s="200"/>
      <c r="M435" s="200"/>
      <c r="N435" s="200"/>
      <c r="O435" s="200"/>
      <c r="P435" s="200"/>
      <c r="Q435" s="200"/>
    </row>
    <row r="436" spans="2:17">
      <c r="B436" s="200"/>
      <c r="C436" s="200"/>
      <c r="D436" s="200"/>
      <c r="E436" s="200"/>
      <c r="F436" s="200"/>
      <c r="G436" s="200"/>
      <c r="H436" s="200"/>
      <c r="I436" s="200"/>
      <c r="J436" s="200"/>
      <c r="K436" s="200"/>
      <c r="L436" s="200"/>
      <c r="M436" s="200"/>
      <c r="N436" s="200"/>
      <c r="O436" s="200"/>
      <c r="P436" s="200"/>
      <c r="Q436" s="200"/>
    </row>
    <row r="437" spans="2:17">
      <c r="B437" s="200"/>
      <c r="C437" s="200"/>
      <c r="D437" s="200"/>
      <c r="E437" s="200"/>
      <c r="F437" s="200"/>
      <c r="G437" s="200"/>
      <c r="H437" s="200"/>
      <c r="I437" s="200"/>
      <c r="J437" s="200"/>
      <c r="K437" s="200"/>
      <c r="L437" s="200"/>
      <c r="M437" s="200"/>
      <c r="N437" s="200"/>
      <c r="O437" s="200"/>
      <c r="P437" s="200"/>
      <c r="Q437" s="200"/>
    </row>
    <row r="438" spans="2:17">
      <c r="B438" s="200"/>
      <c r="C438" s="200"/>
      <c r="D438" s="200"/>
      <c r="E438" s="200"/>
      <c r="F438" s="200"/>
      <c r="G438" s="200"/>
      <c r="H438" s="200"/>
      <c r="I438" s="200"/>
      <c r="J438" s="200"/>
      <c r="K438" s="200"/>
      <c r="L438" s="200"/>
      <c r="M438" s="200"/>
      <c r="N438" s="200"/>
      <c r="O438" s="200"/>
      <c r="P438" s="200"/>
      <c r="Q438" s="200"/>
    </row>
    <row r="439" spans="2:17">
      <c r="B439" s="200"/>
      <c r="C439" s="200"/>
      <c r="D439" s="200"/>
      <c r="E439" s="200"/>
      <c r="F439" s="200"/>
      <c r="G439" s="200"/>
      <c r="H439" s="200"/>
      <c r="I439" s="200"/>
      <c r="J439" s="200"/>
      <c r="K439" s="200"/>
      <c r="L439" s="200"/>
      <c r="M439" s="200"/>
      <c r="N439" s="200"/>
      <c r="O439" s="200"/>
      <c r="P439" s="200"/>
      <c r="Q439" s="200"/>
    </row>
    <row r="440" spans="2:17">
      <c r="B440" s="200"/>
      <c r="C440" s="200"/>
      <c r="D440" s="200"/>
      <c r="E440" s="200"/>
      <c r="F440" s="200"/>
      <c r="G440" s="200"/>
      <c r="H440" s="200"/>
      <c r="I440" s="200"/>
      <c r="J440" s="200"/>
      <c r="K440" s="200"/>
      <c r="L440" s="200"/>
      <c r="M440" s="200"/>
      <c r="N440" s="200"/>
      <c r="O440" s="200"/>
      <c r="P440" s="200"/>
      <c r="Q440" s="200"/>
    </row>
    <row r="441" spans="2:17">
      <c r="B441" s="200"/>
      <c r="C441" s="200"/>
      <c r="D441" s="200"/>
      <c r="E441" s="200"/>
      <c r="F441" s="200"/>
      <c r="G441" s="200"/>
      <c r="H441" s="200"/>
      <c r="I441" s="200"/>
      <c r="J441" s="200"/>
      <c r="K441" s="200"/>
      <c r="L441" s="200"/>
      <c r="M441" s="200"/>
      <c r="N441" s="200"/>
      <c r="O441" s="200"/>
      <c r="P441" s="200"/>
      <c r="Q441" s="200"/>
    </row>
    <row r="442" spans="2:17">
      <c r="B442" s="200"/>
      <c r="C442" s="200"/>
      <c r="D442" s="200"/>
      <c r="E442" s="200"/>
      <c r="F442" s="200"/>
      <c r="G442" s="200"/>
      <c r="H442" s="200"/>
      <c r="I442" s="200"/>
      <c r="J442" s="200"/>
      <c r="K442" s="200"/>
      <c r="L442" s="200"/>
      <c r="M442" s="200"/>
      <c r="N442" s="200"/>
      <c r="O442" s="200"/>
      <c r="P442" s="200"/>
      <c r="Q442" s="200"/>
    </row>
    <row r="443" spans="2:17">
      <c r="B443" s="200"/>
      <c r="C443" s="200"/>
      <c r="D443" s="200"/>
      <c r="E443" s="200"/>
      <c r="F443" s="200"/>
      <c r="G443" s="200"/>
      <c r="H443" s="200"/>
      <c r="I443" s="200"/>
      <c r="J443" s="200"/>
      <c r="K443" s="200"/>
      <c r="L443" s="200"/>
      <c r="M443" s="200"/>
      <c r="N443" s="200"/>
      <c r="O443" s="200"/>
      <c r="P443" s="200"/>
      <c r="Q443" s="200"/>
    </row>
    <row r="444" spans="2:17">
      <c r="B444" s="200"/>
      <c r="C444" s="200"/>
      <c r="D444" s="200"/>
      <c r="E444" s="200"/>
      <c r="F444" s="200"/>
      <c r="G444" s="200"/>
      <c r="H444" s="200"/>
      <c r="I444" s="200"/>
      <c r="J444" s="200"/>
      <c r="K444" s="200"/>
      <c r="L444" s="200"/>
      <c r="M444" s="200"/>
      <c r="N444" s="200"/>
      <c r="O444" s="200"/>
      <c r="P444" s="200"/>
      <c r="Q444" s="200"/>
    </row>
    <row r="445" spans="2:17">
      <c r="B445" s="200"/>
      <c r="C445" s="200"/>
      <c r="D445" s="200"/>
      <c r="E445" s="200"/>
      <c r="F445" s="200"/>
      <c r="G445" s="200"/>
      <c r="H445" s="200"/>
      <c r="I445" s="200"/>
      <c r="J445" s="200"/>
      <c r="K445" s="200"/>
      <c r="L445" s="200"/>
      <c r="M445" s="200"/>
      <c r="N445" s="200"/>
      <c r="O445" s="200"/>
      <c r="P445" s="200"/>
      <c r="Q445" s="200"/>
    </row>
    <row r="446" spans="2:17">
      <c r="B446" s="200"/>
      <c r="C446" s="200"/>
      <c r="D446" s="200"/>
      <c r="E446" s="200"/>
      <c r="F446" s="200"/>
      <c r="G446" s="200"/>
      <c r="H446" s="200"/>
      <c r="I446" s="200"/>
      <c r="J446" s="200"/>
      <c r="K446" s="200"/>
      <c r="L446" s="200"/>
      <c r="M446" s="200"/>
      <c r="N446" s="200"/>
      <c r="O446" s="200"/>
      <c r="P446" s="200"/>
      <c r="Q446" s="200"/>
    </row>
    <row r="447" spans="2:17">
      <c r="B447" s="200"/>
      <c r="C447" s="200"/>
      <c r="D447" s="200"/>
      <c r="E447" s="200"/>
      <c r="F447" s="200"/>
      <c r="G447" s="200"/>
      <c r="H447" s="200"/>
      <c r="I447" s="200"/>
      <c r="J447" s="200"/>
      <c r="K447" s="200"/>
      <c r="L447" s="200"/>
      <c r="M447" s="200"/>
      <c r="N447" s="200"/>
      <c r="O447" s="200"/>
      <c r="P447" s="200"/>
      <c r="Q447" s="200"/>
    </row>
    <row r="448" spans="2:17">
      <c r="B448" s="200"/>
      <c r="C448" s="200"/>
      <c r="D448" s="200"/>
      <c r="E448" s="200"/>
      <c r="F448" s="200"/>
      <c r="G448" s="200"/>
      <c r="H448" s="200"/>
      <c r="I448" s="200"/>
      <c r="J448" s="200"/>
      <c r="K448" s="200"/>
      <c r="L448" s="200"/>
      <c r="M448" s="200"/>
      <c r="N448" s="200"/>
      <c r="O448" s="200"/>
      <c r="P448" s="200"/>
      <c r="Q448" s="200"/>
    </row>
    <row r="449" spans="2:17">
      <c r="B449" s="200"/>
      <c r="C449" s="200"/>
      <c r="D449" s="200"/>
      <c r="E449" s="200"/>
      <c r="F449" s="200"/>
      <c r="G449" s="200"/>
      <c r="H449" s="200"/>
      <c r="I449" s="200"/>
      <c r="J449" s="200"/>
      <c r="K449" s="200"/>
      <c r="L449" s="200"/>
      <c r="M449" s="200"/>
      <c r="N449" s="200"/>
      <c r="O449" s="200"/>
      <c r="P449" s="200"/>
      <c r="Q449" s="200"/>
    </row>
    <row r="450" spans="2:17">
      <c r="B450" s="200"/>
      <c r="C450" s="200"/>
      <c r="D450" s="200"/>
      <c r="E450" s="200"/>
      <c r="F450" s="200"/>
      <c r="G450" s="200"/>
      <c r="H450" s="200"/>
      <c r="I450" s="200"/>
      <c r="J450" s="200"/>
      <c r="K450" s="200"/>
      <c r="L450" s="200"/>
      <c r="M450" s="200"/>
      <c r="N450" s="200"/>
      <c r="O450" s="200"/>
      <c r="P450" s="200"/>
      <c r="Q450" s="200"/>
    </row>
    <row r="451" spans="2:17">
      <c r="B451" s="200"/>
      <c r="C451" s="200"/>
      <c r="D451" s="200"/>
      <c r="E451" s="200"/>
      <c r="F451" s="200"/>
      <c r="G451" s="200"/>
      <c r="H451" s="200"/>
      <c r="I451" s="200"/>
      <c r="J451" s="200"/>
      <c r="K451" s="200"/>
      <c r="L451" s="200"/>
      <c r="M451" s="200"/>
      <c r="N451" s="200"/>
      <c r="O451" s="200"/>
      <c r="P451" s="200"/>
      <c r="Q451" s="200"/>
    </row>
    <row r="452" spans="2:17">
      <c r="B452" s="200"/>
      <c r="C452" s="200"/>
      <c r="D452" s="200"/>
      <c r="E452" s="200"/>
      <c r="F452" s="200"/>
      <c r="G452" s="200"/>
      <c r="H452" s="200"/>
      <c r="I452" s="200"/>
      <c r="J452" s="200"/>
      <c r="K452" s="200"/>
      <c r="L452" s="200"/>
      <c r="M452" s="200"/>
      <c r="N452" s="200"/>
      <c r="O452" s="200"/>
      <c r="P452" s="200"/>
      <c r="Q452" s="200"/>
    </row>
    <row r="453" spans="2:17">
      <c r="B453" s="200"/>
      <c r="C453" s="200"/>
      <c r="D453" s="200"/>
      <c r="E453" s="200"/>
      <c r="F453" s="200"/>
      <c r="G453" s="200"/>
      <c r="H453" s="200"/>
      <c r="I453" s="200"/>
      <c r="J453" s="200"/>
      <c r="K453" s="200"/>
      <c r="L453" s="200"/>
      <c r="M453" s="200"/>
      <c r="N453" s="200"/>
      <c r="O453" s="200"/>
      <c r="P453" s="200"/>
      <c r="Q453" s="200"/>
    </row>
    <row r="454" spans="2:17">
      <c r="B454" s="200"/>
      <c r="C454" s="200"/>
      <c r="D454" s="200"/>
      <c r="E454" s="200"/>
      <c r="F454" s="200"/>
      <c r="G454" s="200"/>
      <c r="H454" s="200"/>
      <c r="I454" s="200"/>
      <c r="J454" s="200"/>
      <c r="K454" s="200"/>
      <c r="L454" s="200"/>
      <c r="M454" s="200"/>
      <c r="N454" s="200"/>
      <c r="O454" s="200"/>
      <c r="P454" s="200"/>
      <c r="Q454" s="200"/>
    </row>
    <row r="455" spans="2:17">
      <c r="B455" s="200"/>
      <c r="C455" s="200"/>
      <c r="D455" s="200"/>
      <c r="E455" s="200"/>
      <c r="F455" s="200"/>
      <c r="G455" s="200"/>
      <c r="H455" s="200"/>
      <c r="I455" s="200"/>
      <c r="J455" s="200"/>
      <c r="K455" s="200"/>
      <c r="L455" s="200"/>
      <c r="M455" s="200"/>
      <c r="N455" s="200"/>
      <c r="O455" s="200"/>
      <c r="P455" s="200"/>
      <c r="Q455" s="200"/>
    </row>
    <row r="456" spans="2:17">
      <c r="B456" s="200"/>
      <c r="C456" s="200"/>
      <c r="D456" s="200"/>
      <c r="E456" s="200"/>
      <c r="F456" s="200"/>
      <c r="G456" s="200"/>
      <c r="H456" s="200"/>
      <c r="I456" s="200"/>
      <c r="J456" s="200"/>
      <c r="K456" s="200"/>
      <c r="L456" s="200"/>
      <c r="M456" s="200"/>
      <c r="N456" s="200"/>
      <c r="O456" s="200"/>
      <c r="P456" s="200"/>
      <c r="Q456" s="200"/>
    </row>
    <row r="457" spans="2:17">
      <c r="B457" s="200"/>
      <c r="C457" s="200"/>
      <c r="D457" s="200"/>
      <c r="E457" s="200"/>
      <c r="F457" s="200"/>
      <c r="G457" s="200"/>
      <c r="H457" s="200"/>
      <c r="I457" s="200"/>
      <c r="J457" s="200"/>
      <c r="K457" s="200"/>
      <c r="L457" s="200"/>
      <c r="M457" s="200"/>
      <c r="N457" s="200"/>
      <c r="O457" s="200"/>
      <c r="P457" s="200"/>
      <c r="Q457" s="200"/>
    </row>
    <row r="458" spans="2:17">
      <c r="B458" s="200"/>
      <c r="C458" s="200"/>
      <c r="D458" s="200"/>
      <c r="E458" s="200"/>
      <c r="F458" s="200"/>
      <c r="G458" s="200"/>
      <c r="H458" s="200"/>
      <c r="I458" s="200"/>
      <c r="J458" s="200"/>
      <c r="K458" s="200"/>
      <c r="L458" s="200"/>
      <c r="M458" s="200"/>
      <c r="N458" s="200"/>
      <c r="O458" s="200"/>
      <c r="P458" s="200"/>
      <c r="Q458" s="200"/>
    </row>
    <row r="459" spans="2:17">
      <c r="B459" s="200"/>
      <c r="C459" s="200"/>
      <c r="D459" s="200"/>
      <c r="E459" s="200"/>
      <c r="F459" s="200"/>
      <c r="G459" s="200"/>
      <c r="H459" s="200"/>
      <c r="I459" s="200"/>
      <c r="J459" s="200"/>
      <c r="K459" s="200"/>
      <c r="L459" s="200"/>
      <c r="M459" s="200"/>
      <c r="N459" s="200"/>
      <c r="O459" s="200"/>
      <c r="P459" s="200"/>
      <c r="Q459" s="200"/>
    </row>
    <row r="460" spans="2:17">
      <c r="B460" s="200"/>
      <c r="C460" s="200"/>
      <c r="D460" s="200"/>
      <c r="E460" s="200"/>
      <c r="F460" s="200"/>
      <c r="G460" s="200"/>
      <c r="H460" s="200"/>
      <c r="I460" s="200"/>
      <c r="J460" s="200"/>
      <c r="K460" s="200"/>
      <c r="L460" s="200"/>
      <c r="M460" s="200"/>
      <c r="N460" s="200"/>
      <c r="O460" s="200"/>
      <c r="P460" s="200"/>
      <c r="Q460" s="200"/>
    </row>
    <row r="461" spans="2:17">
      <c r="B461" s="200"/>
      <c r="C461" s="200"/>
      <c r="D461" s="200"/>
      <c r="E461" s="200"/>
      <c r="F461" s="200"/>
      <c r="G461" s="200"/>
      <c r="H461" s="200"/>
      <c r="I461" s="200"/>
      <c r="J461" s="200"/>
      <c r="K461" s="200"/>
      <c r="L461" s="200"/>
      <c r="M461" s="200"/>
      <c r="N461" s="200"/>
      <c r="O461" s="200"/>
      <c r="P461" s="200"/>
      <c r="Q461" s="200"/>
    </row>
    <row r="462" spans="2:17">
      <c r="B462" s="200"/>
      <c r="C462" s="200"/>
      <c r="D462" s="200"/>
      <c r="E462" s="200"/>
      <c r="F462" s="200"/>
      <c r="G462" s="200"/>
      <c r="H462" s="200"/>
      <c r="I462" s="200"/>
      <c r="J462" s="200"/>
      <c r="K462" s="200"/>
      <c r="L462" s="200"/>
      <c r="M462" s="200"/>
      <c r="N462" s="200"/>
      <c r="O462" s="200"/>
      <c r="P462" s="200"/>
      <c r="Q462" s="200"/>
    </row>
    <row r="463" spans="2:17">
      <c r="B463" s="200"/>
      <c r="C463" s="200"/>
      <c r="D463" s="200"/>
      <c r="E463" s="200"/>
      <c r="F463" s="200"/>
      <c r="G463" s="200"/>
      <c r="H463" s="200"/>
      <c r="I463" s="200"/>
      <c r="J463" s="200"/>
      <c r="K463" s="200"/>
      <c r="L463" s="200"/>
      <c r="M463" s="200"/>
      <c r="N463" s="200"/>
      <c r="O463" s="200"/>
      <c r="P463" s="200"/>
      <c r="Q463" s="200"/>
    </row>
    <row r="464" spans="2:17">
      <c r="B464" s="200"/>
      <c r="C464" s="200"/>
      <c r="D464" s="200"/>
      <c r="E464" s="200"/>
      <c r="F464" s="200"/>
      <c r="G464" s="200"/>
      <c r="H464" s="200"/>
      <c r="I464" s="200"/>
      <c r="J464" s="200"/>
      <c r="K464" s="200"/>
      <c r="L464" s="200"/>
      <c r="M464" s="200"/>
      <c r="N464" s="200"/>
      <c r="O464" s="200"/>
      <c r="P464" s="200"/>
      <c r="Q464" s="200"/>
    </row>
    <row r="465" spans="2:17">
      <c r="B465" s="200"/>
      <c r="C465" s="200"/>
      <c r="D465" s="200"/>
      <c r="E465" s="200"/>
      <c r="F465" s="200"/>
      <c r="G465" s="200"/>
      <c r="H465" s="200"/>
      <c r="I465" s="200"/>
      <c r="J465" s="200"/>
      <c r="K465" s="200"/>
      <c r="L465" s="200"/>
      <c r="M465" s="200"/>
      <c r="N465" s="200"/>
      <c r="O465" s="200"/>
      <c r="P465" s="200"/>
      <c r="Q465" s="200"/>
    </row>
    <row r="466" spans="2:17">
      <c r="B466" s="200"/>
      <c r="C466" s="200"/>
      <c r="D466" s="200"/>
      <c r="E466" s="200"/>
      <c r="F466" s="200"/>
      <c r="G466" s="200"/>
      <c r="H466" s="200"/>
      <c r="I466" s="200"/>
      <c r="J466" s="200"/>
      <c r="K466" s="200"/>
      <c r="L466" s="200"/>
      <c r="M466" s="200"/>
      <c r="N466" s="200"/>
      <c r="O466" s="200"/>
      <c r="P466" s="200"/>
      <c r="Q466" s="200"/>
    </row>
    <row r="467" spans="2:17">
      <c r="B467" s="200"/>
      <c r="C467" s="200"/>
      <c r="D467" s="200"/>
      <c r="E467" s="200"/>
      <c r="F467" s="200"/>
      <c r="G467" s="200"/>
      <c r="H467" s="200"/>
      <c r="I467" s="200"/>
      <c r="J467" s="200"/>
      <c r="K467" s="200"/>
      <c r="L467" s="200"/>
      <c r="M467" s="200"/>
      <c r="N467" s="200"/>
      <c r="O467" s="200"/>
      <c r="P467" s="200"/>
      <c r="Q467" s="200"/>
    </row>
    <row r="468" spans="2:17">
      <c r="B468" s="200"/>
      <c r="C468" s="200"/>
      <c r="D468" s="200"/>
      <c r="E468" s="200"/>
      <c r="F468" s="200"/>
      <c r="G468" s="200"/>
      <c r="H468" s="200"/>
      <c r="I468" s="200"/>
      <c r="J468" s="200"/>
      <c r="K468" s="200"/>
      <c r="L468" s="200"/>
      <c r="M468" s="200"/>
      <c r="N468" s="200"/>
      <c r="O468" s="200"/>
      <c r="P468" s="200"/>
      <c r="Q468" s="200"/>
    </row>
    <row r="469" spans="2:17">
      <c r="B469" s="200"/>
      <c r="C469" s="200"/>
      <c r="D469" s="200"/>
      <c r="E469" s="200"/>
      <c r="F469" s="200"/>
      <c r="G469" s="200"/>
      <c r="H469" s="200"/>
      <c r="I469" s="200"/>
      <c r="J469" s="200"/>
      <c r="K469" s="200"/>
      <c r="L469" s="200"/>
      <c r="M469" s="200"/>
      <c r="N469" s="200"/>
      <c r="O469" s="200"/>
      <c r="P469" s="200"/>
      <c r="Q469" s="200"/>
    </row>
    <row r="470" spans="2:17">
      <c r="B470" s="200"/>
      <c r="C470" s="200"/>
      <c r="D470" s="200"/>
      <c r="E470" s="200"/>
      <c r="F470" s="200"/>
      <c r="G470" s="200"/>
      <c r="H470" s="200"/>
      <c r="I470" s="200"/>
      <c r="J470" s="200"/>
      <c r="K470" s="200"/>
      <c r="L470" s="200"/>
      <c r="M470" s="200"/>
      <c r="N470" s="200"/>
      <c r="O470" s="200"/>
      <c r="P470" s="200"/>
      <c r="Q470" s="200"/>
    </row>
    <row r="471" spans="2:17">
      <c r="B471" s="200"/>
      <c r="C471" s="200"/>
      <c r="D471" s="200"/>
      <c r="E471" s="200"/>
      <c r="F471" s="200"/>
      <c r="G471" s="200"/>
      <c r="H471" s="200"/>
      <c r="I471" s="200"/>
      <c r="J471" s="200"/>
      <c r="K471" s="200"/>
      <c r="L471" s="200"/>
      <c r="M471" s="200"/>
      <c r="N471" s="200"/>
      <c r="O471" s="200"/>
      <c r="P471" s="200"/>
      <c r="Q471" s="200"/>
    </row>
    <row r="472" spans="2:17">
      <c r="B472" s="200"/>
      <c r="C472" s="200"/>
      <c r="D472" s="200"/>
      <c r="E472" s="200"/>
      <c r="F472" s="200"/>
      <c r="G472" s="200"/>
      <c r="H472" s="200"/>
      <c r="I472" s="200"/>
      <c r="J472" s="200"/>
      <c r="K472" s="200"/>
      <c r="L472" s="200"/>
      <c r="M472" s="200"/>
      <c r="N472" s="200"/>
      <c r="O472" s="200"/>
      <c r="P472" s="200"/>
      <c r="Q472" s="200"/>
    </row>
    <row r="473" spans="2:17">
      <c r="B473" s="200"/>
      <c r="C473" s="200"/>
      <c r="D473" s="200"/>
      <c r="E473" s="200"/>
      <c r="F473" s="200"/>
      <c r="G473" s="200"/>
      <c r="H473" s="200"/>
      <c r="I473" s="200"/>
      <c r="J473" s="200"/>
      <c r="K473" s="200"/>
      <c r="L473" s="200"/>
      <c r="M473" s="200"/>
      <c r="N473" s="200"/>
      <c r="O473" s="200"/>
      <c r="P473" s="200"/>
      <c r="Q473" s="200"/>
    </row>
    <row r="474" spans="2:17">
      <c r="B474" s="200"/>
      <c r="C474" s="200"/>
      <c r="D474" s="200"/>
      <c r="E474" s="200"/>
      <c r="F474" s="200"/>
      <c r="G474" s="200"/>
      <c r="H474" s="200"/>
      <c r="I474" s="200"/>
      <c r="J474" s="200"/>
      <c r="K474" s="200"/>
      <c r="L474" s="200"/>
      <c r="M474" s="200"/>
      <c r="N474" s="200"/>
      <c r="O474" s="200"/>
      <c r="P474" s="200"/>
      <c r="Q474" s="200"/>
    </row>
    <row r="475" spans="2:17">
      <c r="B475" s="200"/>
      <c r="C475" s="200"/>
      <c r="D475" s="200"/>
      <c r="E475" s="200"/>
      <c r="F475" s="200"/>
      <c r="G475" s="200"/>
      <c r="H475" s="200"/>
      <c r="I475" s="200"/>
      <c r="J475" s="200"/>
      <c r="K475" s="200"/>
      <c r="L475" s="200"/>
      <c r="M475" s="200"/>
      <c r="N475" s="200"/>
      <c r="O475" s="200"/>
      <c r="P475" s="200"/>
      <c r="Q475" s="200"/>
    </row>
    <row r="476" spans="2:17">
      <c r="B476" s="200"/>
      <c r="C476" s="200"/>
      <c r="D476" s="200"/>
      <c r="E476" s="200"/>
      <c r="F476" s="200"/>
      <c r="G476" s="200"/>
      <c r="H476" s="200"/>
      <c r="I476" s="200"/>
      <c r="J476" s="200"/>
      <c r="K476" s="200"/>
      <c r="L476" s="200"/>
      <c r="M476" s="200"/>
      <c r="N476" s="200"/>
      <c r="O476" s="200"/>
      <c r="P476" s="200"/>
      <c r="Q476" s="200"/>
    </row>
    <row r="477" spans="2:17">
      <c r="B477" s="200"/>
      <c r="C477" s="200"/>
      <c r="D477" s="200"/>
      <c r="E477" s="200"/>
      <c r="F477" s="200"/>
      <c r="G477" s="200"/>
      <c r="H477" s="200"/>
      <c r="I477" s="200"/>
      <c r="J477" s="200"/>
      <c r="K477" s="200"/>
      <c r="L477" s="200"/>
      <c r="M477" s="200"/>
      <c r="N477" s="200"/>
      <c r="O477" s="200"/>
      <c r="P477" s="200"/>
      <c r="Q477" s="200"/>
    </row>
    <row r="478" spans="2:17">
      <c r="B478" s="200"/>
      <c r="C478" s="200"/>
      <c r="D478" s="200"/>
      <c r="E478" s="200"/>
      <c r="F478" s="200"/>
      <c r="G478" s="200"/>
      <c r="H478" s="200"/>
      <c r="I478" s="200"/>
      <c r="J478" s="200"/>
      <c r="K478" s="200"/>
      <c r="L478" s="200"/>
      <c r="M478" s="200"/>
      <c r="N478" s="200"/>
      <c r="O478" s="200"/>
      <c r="P478" s="200"/>
      <c r="Q478" s="200"/>
    </row>
    <row r="479" spans="2:17">
      <c r="B479" s="200"/>
      <c r="C479" s="200"/>
      <c r="D479" s="200"/>
      <c r="E479" s="200"/>
      <c r="F479" s="200"/>
      <c r="G479" s="200"/>
      <c r="H479" s="200"/>
      <c r="I479" s="200"/>
      <c r="J479" s="200"/>
      <c r="K479" s="200"/>
      <c r="L479" s="200"/>
      <c r="M479" s="200"/>
      <c r="N479" s="200"/>
      <c r="O479" s="200"/>
      <c r="P479" s="200"/>
      <c r="Q479" s="200"/>
    </row>
    <row r="480" spans="2:17">
      <c r="B480" s="200"/>
      <c r="C480" s="200"/>
      <c r="D480" s="200"/>
      <c r="E480" s="200"/>
      <c r="F480" s="200"/>
      <c r="G480" s="200"/>
      <c r="H480" s="200"/>
      <c r="I480" s="200"/>
      <c r="J480" s="200"/>
      <c r="K480" s="200"/>
      <c r="L480" s="200"/>
      <c r="M480" s="200"/>
      <c r="N480" s="200"/>
      <c r="O480" s="200"/>
      <c r="P480" s="200"/>
      <c r="Q480" s="200"/>
    </row>
    <row r="481" spans="2:17">
      <c r="B481" s="200"/>
      <c r="C481" s="200"/>
      <c r="D481" s="200"/>
      <c r="E481" s="200"/>
      <c r="F481" s="200"/>
      <c r="G481" s="200"/>
      <c r="H481" s="200"/>
      <c r="I481" s="200"/>
      <c r="J481" s="200"/>
      <c r="K481" s="200"/>
      <c r="L481" s="200"/>
      <c r="M481" s="200"/>
      <c r="N481" s="200"/>
      <c r="O481" s="200"/>
      <c r="P481" s="200"/>
      <c r="Q481" s="200"/>
    </row>
    <row r="482" spans="2:17">
      <c r="B482" s="200"/>
      <c r="C482" s="200"/>
      <c r="D482" s="200"/>
      <c r="E482" s="200"/>
      <c r="F482" s="200"/>
      <c r="G482" s="200"/>
      <c r="H482" s="200"/>
      <c r="I482" s="200"/>
      <c r="J482" s="200"/>
      <c r="K482" s="200"/>
      <c r="L482" s="200"/>
      <c r="M482" s="200"/>
      <c r="N482" s="200"/>
      <c r="O482" s="200"/>
      <c r="P482" s="200"/>
      <c r="Q482" s="200"/>
    </row>
    <row r="483" spans="2:17">
      <c r="B483" s="200"/>
      <c r="C483" s="200"/>
      <c r="D483" s="200"/>
      <c r="E483" s="200"/>
      <c r="F483" s="200"/>
      <c r="G483" s="200"/>
      <c r="H483" s="200"/>
      <c r="I483" s="200"/>
      <c r="J483" s="200"/>
      <c r="K483" s="200"/>
      <c r="L483" s="200"/>
      <c r="M483" s="200"/>
      <c r="N483" s="200"/>
      <c r="O483" s="200"/>
      <c r="P483" s="200"/>
      <c r="Q483" s="200"/>
    </row>
    <row r="484" spans="2:17">
      <c r="B484" s="200"/>
      <c r="C484" s="200"/>
      <c r="D484" s="200"/>
      <c r="E484" s="200"/>
      <c r="F484" s="200"/>
      <c r="G484" s="200"/>
      <c r="H484" s="200"/>
      <c r="I484" s="200"/>
      <c r="J484" s="200"/>
      <c r="K484" s="200"/>
      <c r="L484" s="200"/>
      <c r="M484" s="200"/>
      <c r="N484" s="200"/>
      <c r="O484" s="200"/>
      <c r="P484" s="200"/>
      <c r="Q484" s="200"/>
    </row>
    <row r="485" spans="2:17">
      <c r="B485" s="200"/>
      <c r="C485" s="200"/>
      <c r="D485" s="200"/>
      <c r="E485" s="200"/>
      <c r="F485" s="200"/>
      <c r="G485" s="200"/>
      <c r="H485" s="200"/>
      <c r="I485" s="200"/>
      <c r="J485" s="200"/>
      <c r="K485" s="200"/>
      <c r="L485" s="200"/>
      <c r="M485" s="200"/>
      <c r="N485" s="200"/>
      <c r="O485" s="200"/>
      <c r="P485" s="200"/>
      <c r="Q485" s="200"/>
    </row>
    <row r="486" spans="2:17">
      <c r="B486" s="200"/>
      <c r="C486" s="200"/>
      <c r="D486" s="200"/>
      <c r="E486" s="200"/>
      <c r="F486" s="200"/>
      <c r="G486" s="200"/>
      <c r="H486" s="200"/>
      <c r="I486" s="200"/>
      <c r="J486" s="200"/>
      <c r="K486" s="200"/>
      <c r="L486" s="200"/>
      <c r="M486" s="200"/>
      <c r="N486" s="200"/>
      <c r="O486" s="200"/>
      <c r="P486" s="200"/>
      <c r="Q486" s="200"/>
    </row>
    <row r="487" spans="2:17">
      <c r="B487" s="200"/>
      <c r="C487" s="200"/>
      <c r="D487" s="200"/>
      <c r="E487" s="200"/>
      <c r="F487" s="200"/>
      <c r="G487" s="200"/>
      <c r="H487" s="200"/>
      <c r="I487" s="200"/>
      <c r="J487" s="200"/>
      <c r="K487" s="200"/>
      <c r="L487" s="200"/>
      <c r="M487" s="200"/>
      <c r="N487" s="200"/>
      <c r="O487" s="200"/>
      <c r="P487" s="200"/>
      <c r="Q487" s="200"/>
    </row>
    <row r="488" spans="2:17">
      <c r="B488" s="200"/>
      <c r="C488" s="200"/>
      <c r="D488" s="200"/>
      <c r="E488" s="200"/>
      <c r="F488" s="200"/>
      <c r="G488" s="200"/>
      <c r="H488" s="200"/>
      <c r="I488" s="200"/>
      <c r="J488" s="200"/>
      <c r="K488" s="200"/>
      <c r="L488" s="200"/>
      <c r="M488" s="200"/>
      <c r="N488" s="200"/>
      <c r="O488" s="200"/>
      <c r="P488" s="200"/>
      <c r="Q488" s="200"/>
    </row>
    <row r="489" spans="2:17">
      <c r="B489" s="200"/>
      <c r="C489" s="200"/>
      <c r="D489" s="200"/>
      <c r="E489" s="200"/>
      <c r="F489" s="200"/>
      <c r="G489" s="200"/>
      <c r="H489" s="200"/>
      <c r="I489" s="200"/>
      <c r="J489" s="200"/>
      <c r="K489" s="200"/>
      <c r="L489" s="200"/>
      <c r="M489" s="200"/>
      <c r="N489" s="200"/>
      <c r="O489" s="200"/>
      <c r="P489" s="200"/>
      <c r="Q489" s="200"/>
    </row>
    <row r="490" spans="2:17">
      <c r="B490" s="200"/>
      <c r="C490" s="200"/>
      <c r="D490" s="200"/>
      <c r="E490" s="200"/>
      <c r="F490" s="200"/>
      <c r="G490" s="200"/>
      <c r="H490" s="200"/>
      <c r="I490" s="200"/>
      <c r="J490" s="200"/>
      <c r="K490" s="200"/>
      <c r="L490" s="200"/>
      <c r="M490" s="200"/>
      <c r="N490" s="200"/>
      <c r="O490" s="200"/>
      <c r="P490" s="200"/>
      <c r="Q490" s="200"/>
    </row>
    <row r="491" spans="2:17">
      <c r="B491" s="200"/>
      <c r="C491" s="200"/>
      <c r="D491" s="200"/>
      <c r="E491" s="200"/>
      <c r="F491" s="200"/>
      <c r="G491" s="200"/>
      <c r="H491" s="200"/>
      <c r="I491" s="200"/>
      <c r="J491" s="200"/>
      <c r="K491" s="200"/>
      <c r="L491" s="200"/>
      <c r="M491" s="200"/>
      <c r="N491" s="200"/>
      <c r="O491" s="200"/>
      <c r="P491" s="200"/>
      <c r="Q491" s="200"/>
    </row>
    <row r="492" spans="2:17">
      <c r="B492" s="200"/>
      <c r="C492" s="200"/>
      <c r="D492" s="200"/>
      <c r="E492" s="200"/>
      <c r="F492" s="200"/>
      <c r="G492" s="200"/>
      <c r="H492" s="200"/>
      <c r="I492" s="200"/>
      <c r="J492" s="200"/>
      <c r="K492" s="200"/>
      <c r="L492" s="200"/>
      <c r="M492" s="200"/>
      <c r="N492" s="200"/>
      <c r="O492" s="200"/>
      <c r="P492" s="200"/>
      <c r="Q492" s="200"/>
    </row>
    <row r="493" spans="2:17">
      <c r="B493" s="200"/>
      <c r="C493" s="200"/>
      <c r="D493" s="200"/>
      <c r="E493" s="200"/>
      <c r="F493" s="200"/>
      <c r="G493" s="200"/>
      <c r="H493" s="200"/>
      <c r="I493" s="200"/>
      <c r="J493" s="200"/>
      <c r="K493" s="200"/>
      <c r="L493" s="200"/>
      <c r="M493" s="200"/>
      <c r="N493" s="200"/>
      <c r="O493" s="200"/>
      <c r="P493" s="200"/>
      <c r="Q493" s="200"/>
    </row>
    <row r="494" spans="2:17">
      <c r="B494" s="200"/>
      <c r="C494" s="200"/>
      <c r="D494" s="200"/>
      <c r="E494" s="200"/>
      <c r="F494" s="200"/>
      <c r="G494" s="200"/>
      <c r="H494" s="200"/>
      <c r="I494" s="200"/>
      <c r="J494" s="200"/>
      <c r="K494" s="200"/>
      <c r="L494" s="200"/>
      <c r="M494" s="200"/>
      <c r="N494" s="200"/>
      <c r="O494" s="200"/>
      <c r="P494" s="200"/>
      <c r="Q494" s="200"/>
    </row>
    <row r="495" spans="2:17">
      <c r="B495" s="200"/>
      <c r="C495" s="200"/>
      <c r="D495" s="200"/>
      <c r="E495" s="200"/>
      <c r="F495" s="200"/>
      <c r="G495" s="200"/>
      <c r="H495" s="200"/>
      <c r="I495" s="200"/>
      <c r="J495" s="200"/>
      <c r="K495" s="200"/>
      <c r="L495" s="200"/>
      <c r="M495" s="200"/>
      <c r="N495" s="200"/>
      <c r="O495" s="200"/>
      <c r="P495" s="200"/>
      <c r="Q495" s="200"/>
    </row>
    <row r="496" spans="2:17">
      <c r="B496" s="200"/>
      <c r="C496" s="200"/>
      <c r="D496" s="200"/>
      <c r="E496" s="200"/>
      <c r="F496" s="200"/>
      <c r="G496" s="200"/>
      <c r="H496" s="200"/>
      <c r="I496" s="200"/>
      <c r="J496" s="200"/>
      <c r="K496" s="200"/>
      <c r="L496" s="200"/>
      <c r="M496" s="200"/>
      <c r="N496" s="200"/>
      <c r="O496" s="200"/>
      <c r="P496" s="200"/>
      <c r="Q496" s="200"/>
    </row>
    <row r="497" spans="2:17">
      <c r="B497" s="200"/>
      <c r="C497" s="200"/>
      <c r="D497" s="200"/>
      <c r="E497" s="200"/>
      <c r="F497" s="200"/>
      <c r="G497" s="200"/>
      <c r="H497" s="200"/>
      <c r="I497" s="200"/>
      <c r="J497" s="200"/>
      <c r="K497" s="200"/>
      <c r="L497" s="200"/>
      <c r="M497" s="200"/>
      <c r="N497" s="200"/>
      <c r="O497" s="200"/>
      <c r="P497" s="200"/>
      <c r="Q497" s="200"/>
    </row>
    <row r="498" spans="2:17">
      <c r="B498" s="200"/>
      <c r="C498" s="200"/>
      <c r="D498" s="200"/>
      <c r="E498" s="200"/>
      <c r="F498" s="200"/>
      <c r="G498" s="200"/>
      <c r="H498" s="200"/>
      <c r="I498" s="200"/>
      <c r="J498" s="200"/>
      <c r="K498" s="200"/>
      <c r="L498" s="200"/>
      <c r="M498" s="200"/>
      <c r="N498" s="200"/>
      <c r="O498" s="200"/>
      <c r="P498" s="200"/>
      <c r="Q498" s="200"/>
    </row>
    <row r="499" spans="2:17">
      <c r="B499" s="200"/>
      <c r="C499" s="200"/>
      <c r="D499" s="200"/>
      <c r="E499" s="200"/>
      <c r="F499" s="200"/>
      <c r="G499" s="200"/>
      <c r="H499" s="200"/>
      <c r="I499" s="200"/>
      <c r="J499" s="200"/>
      <c r="K499" s="200"/>
      <c r="L499" s="200"/>
      <c r="M499" s="200"/>
      <c r="N499" s="200"/>
      <c r="O499" s="200"/>
      <c r="P499" s="200"/>
      <c r="Q499" s="200"/>
    </row>
    <row r="500" spans="2:17">
      <c r="B500" s="200"/>
      <c r="C500" s="200"/>
      <c r="D500" s="200"/>
      <c r="E500" s="200"/>
      <c r="F500" s="200"/>
      <c r="G500" s="200"/>
      <c r="H500" s="200"/>
      <c r="I500" s="200"/>
      <c r="J500" s="200"/>
      <c r="K500" s="200"/>
      <c r="L500" s="200"/>
      <c r="M500" s="200"/>
      <c r="N500" s="200"/>
      <c r="O500" s="200"/>
      <c r="P500" s="200"/>
      <c r="Q500" s="200"/>
    </row>
    <row r="501" spans="2:17">
      <c r="B501" s="200"/>
      <c r="C501" s="200"/>
      <c r="D501" s="200"/>
      <c r="E501" s="200"/>
      <c r="F501" s="200"/>
      <c r="G501" s="200"/>
      <c r="H501" s="200"/>
      <c r="I501" s="200"/>
      <c r="J501" s="200"/>
      <c r="K501" s="200"/>
      <c r="L501" s="200"/>
      <c r="M501" s="200"/>
      <c r="N501" s="200"/>
      <c r="O501" s="200"/>
      <c r="P501" s="200"/>
      <c r="Q501" s="200"/>
    </row>
    <row r="502" spans="2:17">
      <c r="B502" s="200"/>
      <c r="C502" s="200"/>
      <c r="D502" s="200"/>
      <c r="E502" s="200"/>
      <c r="F502" s="200"/>
      <c r="G502" s="200"/>
      <c r="H502" s="200"/>
      <c r="I502" s="200"/>
      <c r="J502" s="200"/>
      <c r="K502" s="200"/>
      <c r="L502" s="200"/>
      <c r="M502" s="200"/>
      <c r="N502" s="200"/>
      <c r="O502" s="200"/>
      <c r="P502" s="200"/>
      <c r="Q502" s="200"/>
    </row>
    <row r="503" spans="2:17">
      <c r="B503" s="200"/>
      <c r="C503" s="200"/>
      <c r="D503" s="200"/>
      <c r="E503" s="200"/>
      <c r="F503" s="200"/>
      <c r="G503" s="200"/>
      <c r="H503" s="200"/>
      <c r="I503" s="200"/>
      <c r="J503" s="200"/>
      <c r="K503" s="200"/>
      <c r="L503" s="200"/>
      <c r="M503" s="200"/>
      <c r="N503" s="200"/>
      <c r="O503" s="200"/>
      <c r="P503" s="200"/>
      <c r="Q503" s="200"/>
    </row>
    <row r="504" spans="2:17">
      <c r="B504" s="200"/>
      <c r="C504" s="200"/>
      <c r="D504" s="200"/>
      <c r="E504" s="200"/>
      <c r="F504" s="200"/>
      <c r="G504" s="200"/>
      <c r="H504" s="200"/>
      <c r="I504" s="200"/>
      <c r="J504" s="200"/>
      <c r="K504" s="200"/>
      <c r="L504" s="200"/>
      <c r="M504" s="200"/>
      <c r="N504" s="200"/>
      <c r="O504" s="200"/>
      <c r="P504" s="200"/>
      <c r="Q504" s="200"/>
    </row>
    <row r="505" spans="2:17">
      <c r="B505" s="200"/>
      <c r="C505" s="200"/>
      <c r="D505" s="200"/>
      <c r="E505" s="200"/>
      <c r="F505" s="200"/>
      <c r="G505" s="200"/>
      <c r="H505" s="200"/>
      <c r="I505" s="200"/>
      <c r="J505" s="200"/>
      <c r="K505" s="200"/>
      <c r="L505" s="200"/>
      <c r="M505" s="200"/>
      <c r="N505" s="200"/>
      <c r="O505" s="200"/>
      <c r="P505" s="200"/>
      <c r="Q505" s="200"/>
    </row>
    <row r="506" spans="2:17">
      <c r="B506" s="200"/>
      <c r="C506" s="200"/>
      <c r="D506" s="200"/>
      <c r="E506" s="200"/>
      <c r="F506" s="200"/>
      <c r="G506" s="200"/>
      <c r="H506" s="200"/>
      <c r="I506" s="200"/>
      <c r="J506" s="200"/>
      <c r="K506" s="200"/>
      <c r="L506" s="200"/>
      <c r="M506" s="200"/>
      <c r="N506" s="200"/>
      <c r="O506" s="200"/>
      <c r="P506" s="200"/>
      <c r="Q506" s="200"/>
    </row>
    <row r="507" spans="2:17">
      <c r="B507" s="200"/>
      <c r="C507" s="200"/>
      <c r="D507" s="200"/>
      <c r="E507" s="200"/>
      <c r="F507" s="200"/>
      <c r="G507" s="200"/>
      <c r="H507" s="200"/>
      <c r="I507" s="200"/>
      <c r="J507" s="200"/>
      <c r="K507" s="200"/>
      <c r="L507" s="200"/>
      <c r="M507" s="200"/>
      <c r="N507" s="200"/>
      <c r="O507" s="200"/>
      <c r="P507" s="200"/>
      <c r="Q507" s="200"/>
    </row>
    <row r="508" spans="2:17">
      <c r="B508" s="200"/>
      <c r="C508" s="200"/>
      <c r="D508" s="200"/>
      <c r="E508" s="200"/>
      <c r="F508" s="200"/>
      <c r="G508" s="200"/>
      <c r="H508" s="200"/>
      <c r="I508" s="200"/>
      <c r="J508" s="200"/>
      <c r="K508" s="200"/>
      <c r="L508" s="200"/>
      <c r="M508" s="200"/>
      <c r="N508" s="200"/>
      <c r="O508" s="200"/>
      <c r="P508" s="200"/>
      <c r="Q508" s="200"/>
    </row>
    <row r="509" spans="2:17">
      <c r="B509" s="200"/>
      <c r="C509" s="200"/>
      <c r="D509" s="200"/>
      <c r="E509" s="200"/>
      <c r="F509" s="200"/>
      <c r="G509" s="200"/>
      <c r="H509" s="200"/>
      <c r="I509" s="200"/>
      <c r="J509" s="200"/>
      <c r="K509" s="200"/>
      <c r="L509" s="200"/>
      <c r="M509" s="200"/>
      <c r="N509" s="200"/>
      <c r="O509" s="200"/>
      <c r="P509" s="200"/>
      <c r="Q509" s="200"/>
    </row>
    <row r="510" spans="2:17">
      <c r="B510" s="200"/>
      <c r="C510" s="200"/>
      <c r="D510" s="200"/>
      <c r="E510" s="200"/>
      <c r="F510" s="200"/>
      <c r="G510" s="200"/>
      <c r="H510" s="200"/>
      <c r="I510" s="200"/>
      <c r="J510" s="200"/>
      <c r="K510" s="200"/>
      <c r="L510" s="200"/>
      <c r="M510" s="200"/>
      <c r="N510" s="200"/>
      <c r="O510" s="200"/>
      <c r="P510" s="200"/>
      <c r="Q510" s="200"/>
    </row>
    <row r="511" spans="2:17">
      <c r="B511" s="200"/>
      <c r="C511" s="200"/>
      <c r="D511" s="200"/>
      <c r="E511" s="200"/>
      <c r="F511" s="200"/>
      <c r="G511" s="200"/>
      <c r="H511" s="200"/>
      <c r="I511" s="200"/>
      <c r="J511" s="200"/>
      <c r="K511" s="200"/>
      <c r="L511" s="200"/>
      <c r="M511" s="200"/>
      <c r="N511" s="200"/>
      <c r="O511" s="200"/>
      <c r="P511" s="200"/>
      <c r="Q511" s="200"/>
    </row>
    <row r="512" spans="2:17">
      <c r="B512" s="200"/>
      <c r="C512" s="200"/>
      <c r="D512" s="200"/>
      <c r="E512" s="200"/>
      <c r="F512" s="200"/>
      <c r="G512" s="200"/>
      <c r="H512" s="200"/>
      <c r="I512" s="200"/>
      <c r="J512" s="200"/>
      <c r="K512" s="200"/>
      <c r="L512" s="200"/>
      <c r="M512" s="200"/>
      <c r="N512" s="200"/>
      <c r="O512" s="200"/>
      <c r="P512" s="200"/>
      <c r="Q512" s="200"/>
    </row>
    <row r="513" spans="2:17">
      <c r="B513" s="200"/>
      <c r="C513" s="200"/>
      <c r="D513" s="200"/>
      <c r="E513" s="200"/>
      <c r="F513" s="200"/>
      <c r="G513" s="200"/>
      <c r="H513" s="200"/>
      <c r="I513" s="200"/>
      <c r="J513" s="200"/>
      <c r="K513" s="200"/>
      <c r="L513" s="200"/>
      <c r="M513" s="200"/>
      <c r="N513" s="200"/>
      <c r="O513" s="200"/>
      <c r="P513" s="200"/>
      <c r="Q513" s="200"/>
    </row>
    <row r="514" spans="2:17">
      <c r="B514" s="200"/>
      <c r="C514" s="200"/>
      <c r="D514" s="200"/>
      <c r="E514" s="200"/>
      <c r="F514" s="200"/>
      <c r="G514" s="200"/>
      <c r="H514" s="200"/>
      <c r="I514" s="200"/>
      <c r="J514" s="200"/>
      <c r="K514" s="200"/>
      <c r="L514" s="200"/>
      <c r="M514" s="200"/>
      <c r="N514" s="200"/>
      <c r="O514" s="200"/>
      <c r="P514" s="200"/>
      <c r="Q514" s="200"/>
    </row>
    <row r="515" spans="2:17">
      <c r="B515" s="200"/>
      <c r="C515" s="200"/>
      <c r="D515" s="200"/>
      <c r="E515" s="200"/>
      <c r="F515" s="200"/>
      <c r="G515" s="200"/>
      <c r="H515" s="200"/>
      <c r="I515" s="200"/>
      <c r="J515" s="200"/>
      <c r="K515" s="200"/>
      <c r="L515" s="200"/>
      <c r="M515" s="200"/>
      <c r="N515" s="200"/>
      <c r="O515" s="200"/>
      <c r="P515" s="200"/>
      <c r="Q515" s="200"/>
    </row>
    <row r="516" spans="2:17">
      <c r="B516" s="200"/>
      <c r="C516" s="200"/>
      <c r="D516" s="200"/>
      <c r="E516" s="200"/>
      <c r="F516" s="200"/>
      <c r="G516" s="200"/>
      <c r="H516" s="200"/>
      <c r="I516" s="200"/>
      <c r="J516" s="200"/>
      <c r="K516" s="200"/>
      <c r="L516" s="200"/>
      <c r="M516" s="200"/>
      <c r="N516" s="200"/>
      <c r="O516" s="200"/>
      <c r="P516" s="200"/>
      <c r="Q516" s="200"/>
    </row>
    <row r="517" spans="2:17">
      <c r="B517" s="200"/>
      <c r="C517" s="200"/>
      <c r="D517" s="200"/>
      <c r="E517" s="200"/>
      <c r="F517" s="200"/>
      <c r="G517" s="200"/>
      <c r="H517" s="200"/>
      <c r="I517" s="200"/>
      <c r="J517" s="200"/>
      <c r="K517" s="200"/>
      <c r="L517" s="200"/>
      <c r="M517" s="200"/>
      <c r="N517" s="200"/>
      <c r="O517" s="200"/>
      <c r="P517" s="200"/>
      <c r="Q517" s="200"/>
    </row>
    <row r="518" spans="2:17">
      <c r="B518" s="200"/>
      <c r="C518" s="200"/>
      <c r="D518" s="200"/>
      <c r="E518" s="200"/>
      <c r="F518" s="200"/>
      <c r="G518" s="200"/>
      <c r="H518" s="200"/>
      <c r="I518" s="200"/>
      <c r="J518" s="200"/>
      <c r="K518" s="200"/>
      <c r="L518" s="200"/>
      <c r="M518" s="200"/>
      <c r="N518" s="200"/>
      <c r="O518" s="200"/>
      <c r="P518" s="200"/>
      <c r="Q518" s="200"/>
    </row>
    <row r="519" spans="2:17">
      <c r="B519" s="200"/>
      <c r="C519" s="200"/>
      <c r="D519" s="200"/>
      <c r="E519" s="200"/>
      <c r="F519" s="200"/>
      <c r="G519" s="200"/>
      <c r="H519" s="200"/>
      <c r="I519" s="200"/>
      <c r="J519" s="200"/>
      <c r="K519" s="200"/>
      <c r="L519" s="200"/>
      <c r="M519" s="200"/>
      <c r="N519" s="200"/>
      <c r="O519" s="200"/>
      <c r="P519" s="200"/>
      <c r="Q519" s="200"/>
    </row>
    <row r="520" spans="2:17">
      <c r="B520" s="200"/>
      <c r="C520" s="200"/>
      <c r="D520" s="200"/>
      <c r="E520" s="200"/>
      <c r="F520" s="200"/>
      <c r="G520" s="200"/>
      <c r="H520" s="200"/>
      <c r="I520" s="200"/>
      <c r="J520" s="200"/>
      <c r="K520" s="200"/>
      <c r="L520" s="200"/>
      <c r="M520" s="200"/>
      <c r="N520" s="200"/>
      <c r="O520" s="200"/>
      <c r="P520" s="200"/>
      <c r="Q520" s="200"/>
    </row>
    <row r="521" spans="2:17">
      <c r="B521" s="200"/>
      <c r="C521" s="200"/>
      <c r="D521" s="200"/>
      <c r="E521" s="200"/>
      <c r="F521" s="200"/>
      <c r="G521" s="200"/>
      <c r="H521" s="200"/>
      <c r="I521" s="200"/>
      <c r="J521" s="200"/>
      <c r="K521" s="200"/>
      <c r="L521" s="200"/>
      <c r="M521" s="200"/>
      <c r="N521" s="200"/>
      <c r="O521" s="200"/>
      <c r="P521" s="200"/>
      <c r="Q521" s="200"/>
    </row>
    <row r="522" spans="2:17">
      <c r="B522" s="200"/>
      <c r="C522" s="200"/>
      <c r="D522" s="200"/>
      <c r="E522" s="200"/>
      <c r="F522" s="200"/>
      <c r="G522" s="200"/>
      <c r="H522" s="200"/>
      <c r="I522" s="200"/>
      <c r="J522" s="200"/>
      <c r="K522" s="200"/>
      <c r="L522" s="200"/>
      <c r="M522" s="200"/>
      <c r="N522" s="200"/>
      <c r="O522" s="200"/>
      <c r="P522" s="200"/>
      <c r="Q522" s="200"/>
    </row>
    <row r="523" spans="2:17">
      <c r="B523" s="200"/>
      <c r="C523" s="200"/>
      <c r="D523" s="200"/>
      <c r="E523" s="200"/>
      <c r="F523" s="200"/>
      <c r="G523" s="200"/>
      <c r="H523" s="200"/>
      <c r="I523" s="200"/>
      <c r="J523" s="200"/>
      <c r="K523" s="200"/>
      <c r="L523" s="200"/>
      <c r="M523" s="200"/>
      <c r="N523" s="200"/>
      <c r="O523" s="200"/>
      <c r="P523" s="200"/>
      <c r="Q523" s="200"/>
    </row>
    <row r="524" spans="2:17">
      <c r="B524" s="200"/>
      <c r="C524" s="200"/>
      <c r="D524" s="200"/>
      <c r="E524" s="200"/>
      <c r="F524" s="200"/>
      <c r="G524" s="200"/>
      <c r="H524" s="200"/>
      <c r="I524" s="200"/>
      <c r="J524" s="200"/>
      <c r="K524" s="200"/>
      <c r="L524" s="200"/>
      <c r="M524" s="200"/>
      <c r="N524" s="200"/>
      <c r="O524" s="200"/>
      <c r="P524" s="200"/>
      <c r="Q524" s="200"/>
    </row>
    <row r="525" spans="2:17">
      <c r="B525" s="200"/>
      <c r="C525" s="200"/>
      <c r="D525" s="200"/>
      <c r="E525" s="200"/>
      <c r="F525" s="200"/>
      <c r="G525" s="200"/>
      <c r="H525" s="200"/>
      <c r="I525" s="200"/>
      <c r="J525" s="200"/>
      <c r="K525" s="200"/>
      <c r="L525" s="200"/>
      <c r="M525" s="200"/>
      <c r="N525" s="200"/>
      <c r="O525" s="200"/>
      <c r="P525" s="200"/>
      <c r="Q525" s="200"/>
    </row>
    <row r="526" spans="2:17">
      <c r="B526" s="200"/>
      <c r="C526" s="200"/>
      <c r="D526" s="200"/>
      <c r="E526" s="200"/>
      <c r="F526" s="200"/>
      <c r="G526" s="200"/>
      <c r="H526" s="200"/>
      <c r="I526" s="200"/>
      <c r="J526" s="200"/>
      <c r="K526" s="200"/>
      <c r="L526" s="200"/>
      <c r="M526" s="200"/>
      <c r="N526" s="200"/>
      <c r="O526" s="200"/>
      <c r="P526" s="200"/>
      <c r="Q526" s="200"/>
    </row>
    <row r="527" spans="2:17">
      <c r="B527" s="200"/>
      <c r="C527" s="200"/>
      <c r="D527" s="200"/>
      <c r="E527" s="200"/>
      <c r="F527" s="200"/>
      <c r="G527" s="200"/>
      <c r="H527" s="200"/>
      <c r="I527" s="200"/>
      <c r="J527" s="200"/>
      <c r="K527" s="200"/>
      <c r="L527" s="200"/>
      <c r="M527" s="200"/>
      <c r="N527" s="200"/>
      <c r="O527" s="200"/>
      <c r="P527" s="200"/>
      <c r="Q527" s="200"/>
    </row>
    <row r="528" spans="2:17">
      <c r="B528" s="200"/>
      <c r="C528" s="200"/>
      <c r="D528" s="200"/>
      <c r="E528" s="200"/>
      <c r="F528" s="200"/>
      <c r="G528" s="200"/>
      <c r="H528" s="200"/>
      <c r="I528" s="200"/>
      <c r="J528" s="200"/>
      <c r="K528" s="200"/>
      <c r="L528" s="200"/>
      <c r="M528" s="200"/>
      <c r="N528" s="200"/>
      <c r="O528" s="200"/>
      <c r="P528" s="200"/>
      <c r="Q528" s="200"/>
    </row>
    <row r="529" spans="2:17">
      <c r="B529" s="200"/>
      <c r="C529" s="200"/>
      <c r="D529" s="200"/>
      <c r="E529" s="200"/>
      <c r="F529" s="200"/>
      <c r="G529" s="200"/>
      <c r="H529" s="200"/>
      <c r="I529" s="200"/>
      <c r="J529" s="200"/>
      <c r="K529" s="200"/>
      <c r="L529" s="200"/>
      <c r="M529" s="200"/>
      <c r="N529" s="200"/>
      <c r="O529" s="200"/>
      <c r="P529" s="200"/>
      <c r="Q529" s="200"/>
    </row>
    <row r="530" spans="2:17">
      <c r="B530" s="200"/>
      <c r="C530" s="200"/>
      <c r="D530" s="200"/>
      <c r="E530" s="200"/>
      <c r="F530" s="200"/>
      <c r="G530" s="200"/>
      <c r="H530" s="200"/>
      <c r="I530" s="200"/>
      <c r="J530" s="200"/>
      <c r="K530" s="200"/>
      <c r="L530" s="200"/>
      <c r="M530" s="200"/>
      <c r="N530" s="200"/>
      <c r="O530" s="200"/>
      <c r="P530" s="200"/>
      <c r="Q530" s="200"/>
    </row>
    <row r="531" spans="2:17">
      <c r="B531" s="200"/>
      <c r="C531" s="200"/>
      <c r="D531" s="200"/>
      <c r="E531" s="200"/>
      <c r="F531" s="200"/>
      <c r="G531" s="200"/>
      <c r="H531" s="200"/>
      <c r="I531" s="200"/>
      <c r="J531" s="200"/>
      <c r="K531" s="200"/>
      <c r="L531" s="200"/>
      <c r="M531" s="200"/>
      <c r="N531" s="200"/>
      <c r="O531" s="200"/>
      <c r="P531" s="200"/>
      <c r="Q531" s="200"/>
    </row>
    <row r="532" spans="2:17">
      <c r="B532" s="200"/>
      <c r="C532" s="200"/>
      <c r="D532" s="200"/>
      <c r="E532" s="200"/>
      <c r="F532" s="200"/>
      <c r="G532" s="200"/>
      <c r="H532" s="200"/>
      <c r="I532" s="200"/>
      <c r="J532" s="200"/>
      <c r="K532" s="200"/>
      <c r="L532" s="200"/>
      <c r="M532" s="200"/>
      <c r="N532" s="200"/>
      <c r="O532" s="200"/>
      <c r="P532" s="200"/>
      <c r="Q532" s="200"/>
    </row>
    <row r="533" spans="2:17">
      <c r="B533" s="200"/>
      <c r="C533" s="200"/>
      <c r="D533" s="200"/>
      <c r="E533" s="200"/>
      <c r="F533" s="200"/>
      <c r="G533" s="200"/>
      <c r="H533" s="200"/>
      <c r="I533" s="200"/>
      <c r="J533" s="200"/>
      <c r="K533" s="200"/>
      <c r="L533" s="200"/>
      <c r="M533" s="200"/>
      <c r="N533" s="200"/>
      <c r="O533" s="200"/>
      <c r="P533" s="200"/>
      <c r="Q533" s="200"/>
    </row>
    <row r="534" spans="2:17">
      <c r="B534" s="200"/>
      <c r="C534" s="200"/>
      <c r="D534" s="200"/>
      <c r="E534" s="200"/>
      <c r="F534" s="200"/>
      <c r="G534" s="200"/>
      <c r="H534" s="200"/>
      <c r="I534" s="200"/>
      <c r="J534" s="200"/>
      <c r="K534" s="200"/>
      <c r="L534" s="200"/>
      <c r="M534" s="200"/>
      <c r="N534" s="200"/>
      <c r="O534" s="200"/>
      <c r="P534" s="200"/>
      <c r="Q534" s="200"/>
    </row>
    <row r="535" spans="2:17">
      <c r="B535" s="200"/>
      <c r="C535" s="200"/>
      <c r="D535" s="200"/>
      <c r="E535" s="200"/>
      <c r="F535" s="200"/>
      <c r="G535" s="200"/>
      <c r="H535" s="200"/>
      <c r="I535" s="200"/>
      <c r="J535" s="200"/>
      <c r="K535" s="200"/>
      <c r="L535" s="200"/>
      <c r="M535" s="200"/>
      <c r="N535" s="200"/>
      <c r="O535" s="200"/>
      <c r="P535" s="200"/>
      <c r="Q535" s="200"/>
    </row>
    <row r="536" spans="2:17">
      <c r="B536" s="200"/>
      <c r="C536" s="200"/>
      <c r="D536" s="200"/>
      <c r="E536" s="200"/>
      <c r="F536" s="200"/>
      <c r="G536" s="200"/>
      <c r="H536" s="200"/>
      <c r="I536" s="200"/>
      <c r="J536" s="200"/>
      <c r="K536" s="200"/>
      <c r="L536" s="200"/>
      <c r="M536" s="200"/>
      <c r="N536" s="200"/>
      <c r="O536" s="200"/>
      <c r="P536" s="200"/>
      <c r="Q536" s="200"/>
    </row>
    <row r="537" spans="2:17">
      <c r="B537" s="200"/>
      <c r="C537" s="200"/>
      <c r="D537" s="200"/>
      <c r="E537" s="200"/>
      <c r="F537" s="200"/>
      <c r="G537" s="200"/>
      <c r="H537" s="200"/>
      <c r="I537" s="200"/>
      <c r="J537" s="200"/>
      <c r="K537" s="200"/>
      <c r="L537" s="200"/>
      <c r="M537" s="200"/>
      <c r="N537" s="200"/>
      <c r="O537" s="200"/>
      <c r="P537" s="200"/>
      <c r="Q537" s="200"/>
    </row>
    <row r="538" spans="2:17">
      <c r="B538" s="200"/>
      <c r="C538" s="200"/>
      <c r="D538" s="200"/>
      <c r="E538" s="200"/>
      <c r="F538" s="200"/>
      <c r="G538" s="200"/>
      <c r="H538" s="200"/>
      <c r="I538" s="200"/>
      <c r="J538" s="200"/>
      <c r="K538" s="200"/>
      <c r="L538" s="200"/>
      <c r="M538" s="200"/>
      <c r="N538" s="200"/>
      <c r="O538" s="200"/>
      <c r="P538" s="200"/>
      <c r="Q538" s="200"/>
    </row>
    <row r="539" spans="2:17">
      <c r="B539" s="200"/>
      <c r="C539" s="200"/>
      <c r="D539" s="200"/>
      <c r="E539" s="200"/>
      <c r="F539" s="200"/>
      <c r="G539" s="200"/>
      <c r="H539" s="200"/>
      <c r="I539" s="200"/>
      <c r="J539" s="200"/>
      <c r="K539" s="200"/>
      <c r="L539" s="200"/>
      <c r="M539" s="200"/>
      <c r="N539" s="200"/>
      <c r="O539" s="200"/>
      <c r="P539" s="200"/>
      <c r="Q539" s="200"/>
    </row>
    <row r="540" spans="2:17">
      <c r="B540" s="200"/>
      <c r="C540" s="200"/>
      <c r="D540" s="200"/>
      <c r="E540" s="200"/>
      <c r="F540" s="200"/>
      <c r="G540" s="200"/>
      <c r="H540" s="200"/>
      <c r="I540" s="200"/>
      <c r="J540" s="200"/>
      <c r="K540" s="200"/>
      <c r="L540" s="200"/>
      <c r="M540" s="200"/>
      <c r="N540" s="200"/>
      <c r="O540" s="200"/>
      <c r="P540" s="200"/>
      <c r="Q540" s="200"/>
    </row>
    <row r="541" spans="2:17">
      <c r="B541" s="200"/>
      <c r="C541" s="200"/>
      <c r="D541" s="200"/>
      <c r="E541" s="200"/>
      <c r="F541" s="200"/>
      <c r="G541" s="200"/>
      <c r="H541" s="200"/>
      <c r="I541" s="200"/>
      <c r="J541" s="200"/>
      <c r="K541" s="200"/>
      <c r="L541" s="200"/>
      <c r="M541" s="200"/>
      <c r="N541" s="200"/>
      <c r="O541" s="200"/>
      <c r="P541" s="200"/>
      <c r="Q541" s="200"/>
    </row>
    <row r="542" spans="2:17">
      <c r="B542" s="200"/>
      <c r="C542" s="200"/>
      <c r="D542" s="200"/>
      <c r="E542" s="200"/>
      <c r="F542" s="200"/>
      <c r="G542" s="200"/>
      <c r="H542" s="200"/>
      <c r="I542" s="200"/>
      <c r="J542" s="200"/>
      <c r="K542" s="200"/>
      <c r="L542" s="200"/>
      <c r="M542" s="200"/>
      <c r="N542" s="200"/>
      <c r="O542" s="200"/>
      <c r="P542" s="200"/>
      <c r="Q542" s="200"/>
    </row>
    <row r="543" spans="2:17">
      <c r="B543" s="200"/>
      <c r="C543" s="200"/>
      <c r="D543" s="200"/>
      <c r="E543" s="200"/>
      <c r="F543" s="200"/>
      <c r="G543" s="200"/>
      <c r="H543" s="200"/>
      <c r="I543" s="200"/>
      <c r="J543" s="200"/>
      <c r="K543" s="200"/>
      <c r="L543" s="200"/>
      <c r="M543" s="200"/>
      <c r="N543" s="200"/>
      <c r="O543" s="200"/>
      <c r="P543" s="200"/>
      <c r="Q543" s="200"/>
    </row>
    <row r="544" spans="2:17">
      <c r="B544" s="200"/>
      <c r="C544" s="200"/>
      <c r="D544" s="200"/>
      <c r="E544" s="200"/>
      <c r="F544" s="200"/>
      <c r="G544" s="200"/>
      <c r="H544" s="200"/>
      <c r="I544" s="200"/>
      <c r="J544" s="200"/>
      <c r="K544" s="200"/>
      <c r="L544" s="200"/>
      <c r="M544" s="200"/>
      <c r="N544" s="200"/>
      <c r="O544" s="200"/>
      <c r="P544" s="200"/>
      <c r="Q544" s="200"/>
    </row>
    <row r="545" spans="2:17">
      <c r="B545" s="200"/>
      <c r="C545" s="200"/>
      <c r="D545" s="200"/>
      <c r="E545" s="200"/>
      <c r="F545" s="200"/>
      <c r="G545" s="200"/>
      <c r="H545" s="200"/>
      <c r="I545" s="200"/>
      <c r="J545" s="200"/>
      <c r="K545" s="200"/>
      <c r="L545" s="200"/>
      <c r="M545" s="200"/>
      <c r="N545" s="200"/>
      <c r="O545" s="200"/>
      <c r="P545" s="200"/>
      <c r="Q545" s="200"/>
    </row>
    <row r="546" spans="2:17">
      <c r="B546" s="200"/>
      <c r="C546" s="200"/>
      <c r="D546" s="200"/>
      <c r="E546" s="200"/>
      <c r="F546" s="200"/>
      <c r="G546" s="200"/>
      <c r="H546" s="200"/>
      <c r="I546" s="200"/>
      <c r="J546" s="200"/>
      <c r="K546" s="200"/>
      <c r="L546" s="200"/>
      <c r="M546" s="200"/>
      <c r="N546" s="200"/>
      <c r="O546" s="200"/>
      <c r="P546" s="200"/>
      <c r="Q546" s="200"/>
    </row>
    <row r="547" spans="2:17">
      <c r="B547" s="200"/>
      <c r="C547" s="200"/>
      <c r="D547" s="200"/>
      <c r="E547" s="200"/>
      <c r="F547" s="200"/>
      <c r="G547" s="200"/>
      <c r="H547" s="200"/>
      <c r="I547" s="200"/>
      <c r="J547" s="200"/>
      <c r="K547" s="200"/>
      <c r="L547" s="200"/>
      <c r="M547" s="200"/>
      <c r="N547" s="200"/>
      <c r="O547" s="200"/>
      <c r="P547" s="200"/>
      <c r="Q547" s="200"/>
    </row>
    <row r="548" spans="2:17">
      <c r="B548" s="200"/>
      <c r="C548" s="200"/>
      <c r="D548" s="200"/>
      <c r="E548" s="200"/>
      <c r="F548" s="200"/>
      <c r="G548" s="200"/>
      <c r="H548" s="200"/>
      <c r="I548" s="200"/>
      <c r="J548" s="200"/>
      <c r="K548" s="200"/>
      <c r="L548" s="200"/>
      <c r="M548" s="200"/>
      <c r="N548" s="200"/>
      <c r="O548" s="200"/>
      <c r="P548" s="200"/>
      <c r="Q548" s="200"/>
    </row>
    <row r="549" spans="2:17">
      <c r="B549" s="200"/>
      <c r="C549" s="200"/>
      <c r="D549" s="200"/>
      <c r="E549" s="200"/>
      <c r="F549" s="200"/>
      <c r="G549" s="200"/>
      <c r="H549" s="200"/>
      <c r="I549" s="200"/>
      <c r="J549" s="200"/>
      <c r="K549" s="200"/>
      <c r="L549" s="200"/>
      <c r="M549" s="200"/>
      <c r="N549" s="200"/>
      <c r="O549" s="200"/>
      <c r="P549" s="200"/>
      <c r="Q549" s="200"/>
    </row>
    <row r="550" spans="2:17">
      <c r="B550" s="200"/>
      <c r="C550" s="200"/>
      <c r="D550" s="200"/>
      <c r="E550" s="200"/>
      <c r="F550" s="200"/>
      <c r="G550" s="200"/>
      <c r="H550" s="200"/>
      <c r="I550" s="200"/>
      <c r="J550" s="200"/>
      <c r="K550" s="200"/>
      <c r="L550" s="200"/>
      <c r="M550" s="200"/>
      <c r="N550" s="200"/>
      <c r="O550" s="200"/>
      <c r="P550" s="200"/>
      <c r="Q550" s="200"/>
    </row>
    <row r="551" spans="2:17">
      <c r="B551" s="200"/>
      <c r="C551" s="200"/>
      <c r="D551" s="200"/>
      <c r="E551" s="200"/>
      <c r="F551" s="200"/>
      <c r="G551" s="200"/>
      <c r="H551" s="200"/>
      <c r="I551" s="200"/>
      <c r="J551" s="200"/>
      <c r="K551" s="200"/>
      <c r="L551" s="200"/>
      <c r="M551" s="200"/>
      <c r="N551" s="200"/>
      <c r="O551" s="200"/>
      <c r="P551" s="200"/>
      <c r="Q551" s="200"/>
    </row>
    <row r="552" spans="2:17">
      <c r="B552" s="200"/>
      <c r="C552" s="200"/>
      <c r="D552" s="200"/>
      <c r="E552" s="200"/>
      <c r="F552" s="200"/>
      <c r="G552" s="200"/>
      <c r="H552" s="200"/>
      <c r="I552" s="200"/>
      <c r="J552" s="200"/>
      <c r="K552" s="200"/>
      <c r="L552" s="200"/>
      <c r="M552" s="200"/>
      <c r="N552" s="200"/>
      <c r="O552" s="200"/>
      <c r="P552" s="200"/>
      <c r="Q552" s="200"/>
    </row>
    <row r="553" spans="2:17">
      <c r="B553" s="200"/>
      <c r="C553" s="200"/>
      <c r="D553" s="200"/>
      <c r="E553" s="200"/>
      <c r="F553" s="200"/>
      <c r="G553" s="200"/>
      <c r="H553" s="200"/>
      <c r="I553" s="200"/>
      <c r="J553" s="200"/>
      <c r="K553" s="200"/>
      <c r="L553" s="200"/>
      <c r="M553" s="200"/>
      <c r="N553" s="200"/>
      <c r="O553" s="200"/>
      <c r="P553" s="200"/>
      <c r="Q553" s="200"/>
    </row>
    <row r="554" spans="2:17">
      <c r="B554" s="200"/>
      <c r="C554" s="200"/>
      <c r="D554" s="200"/>
      <c r="E554" s="200"/>
      <c r="F554" s="200"/>
      <c r="G554" s="200"/>
      <c r="H554" s="200"/>
      <c r="I554" s="200"/>
      <c r="J554" s="200"/>
      <c r="K554" s="200"/>
      <c r="L554" s="200"/>
      <c r="M554" s="200"/>
      <c r="N554" s="200"/>
      <c r="O554" s="200"/>
      <c r="P554" s="200"/>
      <c r="Q554" s="200"/>
    </row>
    <row r="555" spans="2:17">
      <c r="B555" s="200"/>
      <c r="C555" s="200"/>
      <c r="D555" s="200"/>
      <c r="E555" s="200"/>
      <c r="F555" s="200"/>
      <c r="G555" s="200"/>
      <c r="H555" s="200"/>
      <c r="I555" s="200"/>
      <c r="J555" s="200"/>
      <c r="K555" s="200"/>
      <c r="L555" s="200"/>
      <c r="M555" s="200"/>
      <c r="N555" s="200"/>
      <c r="O555" s="200"/>
      <c r="P555" s="200"/>
      <c r="Q555" s="200"/>
    </row>
    <row r="556" spans="2:17">
      <c r="B556" s="200"/>
      <c r="C556" s="200"/>
      <c r="D556" s="200"/>
      <c r="E556" s="200"/>
      <c r="F556" s="200"/>
      <c r="G556" s="200"/>
      <c r="H556" s="200"/>
      <c r="I556" s="200"/>
      <c r="J556" s="200"/>
      <c r="K556" s="200"/>
      <c r="L556" s="200"/>
      <c r="M556" s="200"/>
      <c r="N556" s="200"/>
      <c r="O556" s="200"/>
      <c r="P556" s="200"/>
      <c r="Q556" s="200"/>
    </row>
    <row r="557" spans="2:17">
      <c r="B557" s="200"/>
      <c r="C557" s="200"/>
      <c r="D557" s="200"/>
      <c r="E557" s="200"/>
      <c r="F557" s="200"/>
      <c r="G557" s="200"/>
      <c r="H557" s="200"/>
      <c r="I557" s="200"/>
      <c r="J557" s="200"/>
      <c r="K557" s="200"/>
      <c r="L557" s="200"/>
      <c r="M557" s="200"/>
      <c r="N557" s="200"/>
      <c r="O557" s="200"/>
      <c r="P557" s="200"/>
      <c r="Q557" s="200"/>
    </row>
    <row r="558" spans="2:17">
      <c r="B558" s="200"/>
      <c r="C558" s="200"/>
      <c r="D558" s="200"/>
      <c r="E558" s="200"/>
      <c r="F558" s="200"/>
      <c r="G558" s="200"/>
      <c r="H558" s="200"/>
      <c r="I558" s="200"/>
      <c r="J558" s="200"/>
      <c r="K558" s="200"/>
      <c r="L558" s="200"/>
      <c r="M558" s="200"/>
      <c r="N558" s="200"/>
      <c r="O558" s="200"/>
      <c r="P558" s="200"/>
      <c r="Q558" s="200"/>
    </row>
    <row r="559" spans="2:17">
      <c r="B559" s="200"/>
      <c r="C559" s="200"/>
      <c r="D559" s="200"/>
      <c r="E559" s="200"/>
      <c r="F559" s="200"/>
      <c r="G559" s="200"/>
      <c r="H559" s="200"/>
      <c r="I559" s="200"/>
      <c r="J559" s="200"/>
      <c r="K559" s="200"/>
      <c r="L559" s="200"/>
      <c r="M559" s="200"/>
      <c r="N559" s="200"/>
      <c r="O559" s="200"/>
      <c r="P559" s="200"/>
      <c r="Q559" s="200"/>
    </row>
    <row r="560" spans="2:17">
      <c r="B560" s="200"/>
      <c r="C560" s="200"/>
      <c r="D560" s="200"/>
      <c r="E560" s="200"/>
      <c r="F560" s="200"/>
      <c r="G560" s="200"/>
      <c r="H560" s="200"/>
      <c r="I560" s="200"/>
      <c r="J560" s="200"/>
      <c r="K560" s="200"/>
      <c r="L560" s="200"/>
      <c r="M560" s="200"/>
      <c r="N560" s="200"/>
      <c r="O560" s="200"/>
      <c r="P560" s="200"/>
      <c r="Q560" s="200"/>
    </row>
    <row r="561" spans="2:17">
      <c r="B561" s="200"/>
      <c r="C561" s="200"/>
      <c r="D561" s="200"/>
      <c r="E561" s="200"/>
      <c r="F561" s="200"/>
      <c r="G561" s="200"/>
      <c r="H561" s="200"/>
      <c r="I561" s="200"/>
      <c r="J561" s="200"/>
      <c r="K561" s="200"/>
      <c r="L561" s="200"/>
      <c r="M561" s="200"/>
      <c r="N561" s="200"/>
      <c r="O561" s="200"/>
      <c r="P561" s="200"/>
      <c r="Q561" s="200"/>
    </row>
    <row r="562" spans="2:17">
      <c r="B562" s="200"/>
      <c r="C562" s="200"/>
      <c r="D562" s="200"/>
      <c r="E562" s="200"/>
      <c r="F562" s="200"/>
      <c r="G562" s="200"/>
      <c r="H562" s="200"/>
      <c r="I562" s="200"/>
      <c r="J562" s="200"/>
      <c r="K562" s="200"/>
      <c r="L562" s="200"/>
      <c r="M562" s="200"/>
      <c r="N562" s="200"/>
      <c r="O562" s="200"/>
      <c r="P562" s="200"/>
      <c r="Q562" s="200"/>
    </row>
    <row r="563" spans="2:17">
      <c r="B563" s="200"/>
      <c r="C563" s="200"/>
      <c r="D563" s="200"/>
      <c r="E563" s="200"/>
      <c r="F563" s="200"/>
      <c r="G563" s="200"/>
      <c r="H563" s="200"/>
      <c r="I563" s="200"/>
      <c r="J563" s="200"/>
      <c r="K563" s="200"/>
      <c r="L563" s="200"/>
      <c r="M563" s="200"/>
      <c r="N563" s="200"/>
      <c r="O563" s="200"/>
      <c r="P563" s="200"/>
      <c r="Q563" s="200"/>
    </row>
    <row r="564" spans="2:17">
      <c r="B564" s="200"/>
      <c r="C564" s="200"/>
      <c r="D564" s="200"/>
      <c r="E564" s="200"/>
      <c r="F564" s="200"/>
      <c r="G564" s="200"/>
      <c r="H564" s="200"/>
      <c r="I564" s="200"/>
      <c r="J564" s="200"/>
      <c r="K564" s="200"/>
      <c r="L564" s="200"/>
      <c r="M564" s="200"/>
      <c r="N564" s="200"/>
      <c r="O564" s="200"/>
      <c r="P564" s="200"/>
      <c r="Q564" s="200"/>
    </row>
    <row r="565" spans="2:17">
      <c r="B565" s="200"/>
      <c r="C565" s="200"/>
      <c r="D565" s="200"/>
      <c r="E565" s="200"/>
      <c r="F565" s="200"/>
      <c r="G565" s="200"/>
      <c r="H565" s="200"/>
      <c r="I565" s="200"/>
      <c r="J565" s="200"/>
      <c r="K565" s="200"/>
      <c r="L565" s="200"/>
      <c r="M565" s="200"/>
      <c r="N565" s="200"/>
      <c r="O565" s="200"/>
      <c r="P565" s="200"/>
      <c r="Q565" s="200"/>
    </row>
    <row r="566" spans="2:17">
      <c r="B566" s="200"/>
      <c r="C566" s="200"/>
      <c r="D566" s="200"/>
      <c r="E566" s="200"/>
      <c r="F566" s="200"/>
      <c r="G566" s="200"/>
      <c r="H566" s="200"/>
      <c r="I566" s="200"/>
      <c r="J566" s="200"/>
      <c r="K566" s="200"/>
      <c r="L566" s="200"/>
      <c r="M566" s="200"/>
      <c r="N566" s="200"/>
      <c r="O566" s="200"/>
      <c r="P566" s="200"/>
      <c r="Q566" s="200"/>
    </row>
    <row r="567" spans="2:17">
      <c r="B567" s="200"/>
      <c r="C567" s="200"/>
      <c r="D567" s="200"/>
      <c r="E567" s="200"/>
      <c r="F567" s="200"/>
      <c r="G567" s="200"/>
      <c r="H567" s="200"/>
      <c r="I567" s="200"/>
      <c r="J567" s="200"/>
      <c r="K567" s="200"/>
      <c r="L567" s="200"/>
      <c r="M567" s="200"/>
      <c r="N567" s="200"/>
      <c r="O567" s="200"/>
      <c r="P567" s="200"/>
      <c r="Q567" s="200"/>
    </row>
    <row r="568" spans="2:17">
      <c r="B568" s="200"/>
      <c r="C568" s="200"/>
      <c r="D568" s="200"/>
      <c r="E568" s="200"/>
      <c r="F568" s="200"/>
      <c r="G568" s="200"/>
      <c r="H568" s="200"/>
      <c r="I568" s="200"/>
      <c r="J568" s="200"/>
      <c r="K568" s="200"/>
      <c r="L568" s="200"/>
      <c r="M568" s="200"/>
      <c r="N568" s="200"/>
      <c r="O568" s="200"/>
      <c r="P568" s="200"/>
      <c r="Q568" s="200"/>
    </row>
    <row r="569" spans="2:17">
      <c r="B569" s="200"/>
      <c r="C569" s="200"/>
      <c r="D569" s="200"/>
      <c r="E569" s="200"/>
      <c r="F569" s="200"/>
      <c r="G569" s="200"/>
      <c r="H569" s="200"/>
      <c r="I569" s="200"/>
      <c r="J569" s="200"/>
      <c r="K569" s="200"/>
      <c r="L569" s="200"/>
      <c r="M569" s="200"/>
      <c r="N569" s="200"/>
      <c r="O569" s="200"/>
      <c r="P569" s="200"/>
      <c r="Q569" s="200"/>
    </row>
    <row r="570" spans="2:17">
      <c r="B570" s="200"/>
      <c r="C570" s="200"/>
      <c r="D570" s="200"/>
      <c r="E570" s="200"/>
      <c r="F570" s="200"/>
      <c r="G570" s="200"/>
      <c r="H570" s="200"/>
      <c r="I570" s="200"/>
      <c r="J570" s="200"/>
      <c r="K570" s="200"/>
      <c r="L570" s="200"/>
      <c r="M570" s="200"/>
      <c r="N570" s="200"/>
      <c r="O570" s="200"/>
      <c r="P570" s="200"/>
      <c r="Q570" s="200"/>
    </row>
    <row r="571" spans="2:17">
      <c r="B571" s="200"/>
      <c r="C571" s="200"/>
      <c r="D571" s="200"/>
      <c r="E571" s="200"/>
      <c r="F571" s="200"/>
      <c r="G571" s="200"/>
      <c r="H571" s="200"/>
      <c r="I571" s="200"/>
      <c r="J571" s="200"/>
      <c r="K571" s="200"/>
      <c r="L571" s="200"/>
      <c r="M571" s="200"/>
      <c r="N571" s="200"/>
      <c r="O571" s="200"/>
      <c r="P571" s="200"/>
      <c r="Q571" s="200"/>
    </row>
    <row r="572" spans="2:17">
      <c r="B572" s="200"/>
      <c r="C572" s="200"/>
      <c r="D572" s="200"/>
      <c r="E572" s="200"/>
      <c r="F572" s="200"/>
      <c r="G572" s="200"/>
      <c r="H572" s="200"/>
      <c r="I572" s="200"/>
      <c r="J572" s="200"/>
      <c r="K572" s="200"/>
      <c r="L572" s="200"/>
      <c r="M572" s="200"/>
      <c r="N572" s="200"/>
      <c r="O572" s="200"/>
      <c r="P572" s="200"/>
      <c r="Q572" s="200"/>
    </row>
    <row r="573" spans="2:17">
      <c r="B573" s="200"/>
      <c r="C573" s="200"/>
      <c r="D573" s="200"/>
      <c r="E573" s="200"/>
      <c r="F573" s="200"/>
      <c r="G573" s="200"/>
      <c r="H573" s="200"/>
      <c r="I573" s="200"/>
      <c r="J573" s="200"/>
      <c r="K573" s="200"/>
      <c r="L573" s="200"/>
      <c r="M573" s="200"/>
      <c r="N573" s="200"/>
      <c r="O573" s="200"/>
      <c r="P573" s="200"/>
      <c r="Q573" s="200"/>
    </row>
    <row r="574" spans="2:17">
      <c r="B574" s="200"/>
      <c r="C574" s="200"/>
      <c r="D574" s="200"/>
      <c r="E574" s="200"/>
      <c r="F574" s="200"/>
      <c r="G574" s="200"/>
      <c r="H574" s="200"/>
      <c r="I574" s="200"/>
      <c r="J574" s="200"/>
      <c r="K574" s="200"/>
      <c r="L574" s="200"/>
      <c r="M574" s="200"/>
      <c r="N574" s="200"/>
      <c r="O574" s="200"/>
      <c r="P574" s="200"/>
      <c r="Q574" s="200"/>
    </row>
    <row r="575" spans="2:17">
      <c r="B575" s="200"/>
      <c r="C575" s="200"/>
      <c r="D575" s="200"/>
      <c r="E575" s="200"/>
      <c r="F575" s="200"/>
      <c r="G575" s="200"/>
      <c r="H575" s="200"/>
      <c r="I575" s="200"/>
      <c r="J575" s="200"/>
      <c r="K575" s="200"/>
      <c r="L575" s="200"/>
      <c r="M575" s="200"/>
      <c r="N575" s="200"/>
      <c r="O575" s="200"/>
      <c r="P575" s="200"/>
      <c r="Q575" s="200"/>
    </row>
    <row r="576" spans="2:17">
      <c r="B576" s="200"/>
      <c r="C576" s="200"/>
      <c r="D576" s="200"/>
      <c r="E576" s="200"/>
      <c r="F576" s="200"/>
      <c r="G576" s="200"/>
      <c r="H576" s="200"/>
      <c r="I576" s="200"/>
      <c r="J576" s="200"/>
      <c r="K576" s="200"/>
      <c r="L576" s="200"/>
      <c r="M576" s="200"/>
      <c r="N576" s="200"/>
      <c r="O576" s="200"/>
      <c r="P576" s="200"/>
      <c r="Q576" s="200"/>
    </row>
    <row r="577" spans="2:17">
      <c r="B577" s="200"/>
      <c r="C577" s="200"/>
      <c r="D577" s="200"/>
      <c r="E577" s="200"/>
      <c r="F577" s="200"/>
      <c r="G577" s="200"/>
      <c r="H577" s="200"/>
      <c r="I577" s="200"/>
      <c r="J577" s="200"/>
      <c r="K577" s="200"/>
      <c r="L577" s="200"/>
      <c r="M577" s="200"/>
      <c r="N577" s="200"/>
      <c r="O577" s="200"/>
      <c r="P577" s="200"/>
      <c r="Q577" s="200"/>
    </row>
    <row r="578" spans="2:17">
      <c r="B578" s="200"/>
      <c r="C578" s="200"/>
      <c r="D578" s="200"/>
      <c r="E578" s="200"/>
      <c r="F578" s="200"/>
      <c r="G578" s="200"/>
      <c r="H578" s="200"/>
      <c r="I578" s="200"/>
      <c r="J578" s="200"/>
      <c r="K578" s="200"/>
      <c r="L578" s="200"/>
      <c r="M578" s="200"/>
      <c r="N578" s="200"/>
      <c r="O578" s="200"/>
      <c r="P578" s="200"/>
      <c r="Q578" s="200"/>
    </row>
    <row r="579" spans="2:17">
      <c r="B579" s="200"/>
      <c r="C579" s="200"/>
      <c r="D579" s="200"/>
      <c r="E579" s="200"/>
      <c r="F579" s="200"/>
      <c r="G579" s="200"/>
      <c r="H579" s="200"/>
      <c r="I579" s="200"/>
      <c r="J579" s="200"/>
      <c r="K579" s="200"/>
      <c r="L579" s="200"/>
      <c r="M579" s="200"/>
      <c r="N579" s="200"/>
      <c r="O579" s="200"/>
      <c r="P579" s="200"/>
      <c r="Q579" s="200"/>
    </row>
    <row r="580" spans="2:17">
      <c r="B580" s="200"/>
      <c r="C580" s="200"/>
      <c r="D580" s="200"/>
      <c r="E580" s="200"/>
      <c r="F580" s="200"/>
      <c r="G580" s="200"/>
      <c r="H580" s="200"/>
      <c r="I580" s="200"/>
      <c r="J580" s="200"/>
      <c r="K580" s="200"/>
      <c r="L580" s="200"/>
      <c r="M580" s="200"/>
      <c r="N580" s="200"/>
      <c r="O580" s="200"/>
      <c r="P580" s="200"/>
      <c r="Q580" s="200"/>
    </row>
    <row r="581" spans="2:17">
      <c r="B581" s="200"/>
      <c r="C581" s="200"/>
      <c r="D581" s="200"/>
      <c r="E581" s="200"/>
      <c r="F581" s="200"/>
      <c r="G581" s="200"/>
      <c r="H581" s="200"/>
      <c r="I581" s="200"/>
      <c r="J581" s="200"/>
      <c r="K581" s="200"/>
      <c r="L581" s="200"/>
      <c r="M581" s="200"/>
      <c r="N581" s="200"/>
      <c r="O581" s="200"/>
      <c r="P581" s="200"/>
      <c r="Q581" s="200"/>
    </row>
    <row r="582" spans="2:17">
      <c r="B582" s="200"/>
      <c r="C582" s="200"/>
      <c r="D582" s="200"/>
      <c r="E582" s="200"/>
      <c r="F582" s="200"/>
      <c r="G582" s="200"/>
      <c r="H582" s="200"/>
      <c r="I582" s="200"/>
      <c r="J582" s="200"/>
      <c r="K582" s="200"/>
      <c r="L582" s="200"/>
      <c r="M582" s="200"/>
      <c r="N582" s="200"/>
      <c r="O582" s="200"/>
      <c r="P582" s="200"/>
      <c r="Q582" s="200"/>
    </row>
    <row r="583" spans="2:17">
      <c r="B583" s="200"/>
      <c r="C583" s="200"/>
      <c r="D583" s="200"/>
      <c r="E583" s="200"/>
      <c r="F583" s="200"/>
      <c r="G583" s="200"/>
      <c r="H583" s="200"/>
      <c r="I583" s="200"/>
      <c r="J583" s="200"/>
      <c r="K583" s="200"/>
      <c r="L583" s="200"/>
      <c r="M583" s="200"/>
      <c r="N583" s="200"/>
      <c r="O583" s="200"/>
      <c r="P583" s="200"/>
      <c r="Q583" s="200"/>
    </row>
    <row r="584" spans="2:17">
      <c r="B584" s="200"/>
      <c r="C584" s="200"/>
      <c r="D584" s="200"/>
      <c r="E584" s="200"/>
      <c r="F584" s="200"/>
      <c r="G584" s="200"/>
      <c r="H584" s="200"/>
      <c r="I584" s="200"/>
      <c r="J584" s="200"/>
      <c r="K584" s="200"/>
      <c r="L584" s="200"/>
      <c r="M584" s="200"/>
      <c r="N584" s="200"/>
      <c r="O584" s="200"/>
      <c r="P584" s="200"/>
      <c r="Q584" s="200"/>
    </row>
    <row r="585" spans="2:17">
      <c r="B585" s="200"/>
      <c r="C585" s="200"/>
      <c r="D585" s="200"/>
      <c r="E585" s="200"/>
      <c r="F585" s="200"/>
      <c r="G585" s="200"/>
      <c r="H585" s="200"/>
      <c r="I585" s="200"/>
      <c r="J585" s="200"/>
      <c r="K585" s="200"/>
      <c r="L585" s="200"/>
      <c r="M585" s="200"/>
      <c r="N585" s="200"/>
      <c r="O585" s="200"/>
      <c r="P585" s="200"/>
      <c r="Q585" s="200"/>
    </row>
    <row r="586" spans="2:17">
      <c r="B586" s="200"/>
      <c r="C586" s="200"/>
      <c r="D586" s="200"/>
      <c r="E586" s="200"/>
      <c r="F586" s="200"/>
      <c r="G586" s="200"/>
      <c r="H586" s="200"/>
      <c r="I586" s="200"/>
      <c r="J586" s="200"/>
      <c r="K586" s="200"/>
      <c r="L586" s="200"/>
      <c r="M586" s="200"/>
      <c r="N586" s="200"/>
      <c r="O586" s="200"/>
      <c r="P586" s="200"/>
      <c r="Q586" s="200"/>
    </row>
    <row r="587" spans="2:17">
      <c r="B587" s="200"/>
      <c r="C587" s="200"/>
      <c r="D587" s="200"/>
      <c r="E587" s="200"/>
      <c r="F587" s="200"/>
      <c r="G587" s="200"/>
      <c r="H587" s="200"/>
      <c r="I587" s="200"/>
      <c r="J587" s="200"/>
      <c r="K587" s="200"/>
      <c r="L587" s="200"/>
      <c r="M587" s="200"/>
      <c r="N587" s="200"/>
      <c r="O587" s="200"/>
      <c r="P587" s="200"/>
      <c r="Q587" s="200"/>
    </row>
    <row r="588" spans="2:17">
      <c r="B588" s="200"/>
      <c r="C588" s="200"/>
      <c r="D588" s="200"/>
      <c r="E588" s="200"/>
      <c r="F588" s="200"/>
      <c r="G588" s="200"/>
      <c r="H588" s="200"/>
      <c r="I588" s="200"/>
      <c r="J588" s="200"/>
      <c r="K588" s="200"/>
      <c r="L588" s="200"/>
      <c r="M588" s="200"/>
      <c r="N588" s="200"/>
      <c r="O588" s="200"/>
      <c r="P588" s="200"/>
      <c r="Q588" s="200"/>
    </row>
    <row r="589" spans="2:17">
      <c r="B589" s="200"/>
      <c r="C589" s="200"/>
      <c r="D589" s="200"/>
      <c r="E589" s="200"/>
      <c r="F589" s="200"/>
      <c r="G589" s="200"/>
      <c r="H589" s="200"/>
      <c r="I589" s="200"/>
      <c r="J589" s="200"/>
      <c r="K589" s="200"/>
      <c r="L589" s="200"/>
      <c r="M589" s="200"/>
      <c r="N589" s="200"/>
      <c r="O589" s="200"/>
      <c r="P589" s="200"/>
      <c r="Q589" s="200"/>
    </row>
    <row r="590" spans="2:17">
      <c r="B590" s="200"/>
      <c r="C590" s="200"/>
      <c r="D590" s="200"/>
      <c r="E590" s="200"/>
      <c r="F590" s="200"/>
      <c r="G590" s="200"/>
      <c r="H590" s="200"/>
      <c r="I590" s="200"/>
      <c r="J590" s="200"/>
      <c r="K590" s="200"/>
      <c r="L590" s="200"/>
      <c r="M590" s="200"/>
      <c r="N590" s="200"/>
      <c r="O590" s="200"/>
      <c r="P590" s="200"/>
      <c r="Q590" s="200"/>
    </row>
    <row r="591" spans="2:17">
      <c r="B591" s="200"/>
      <c r="C591" s="200"/>
      <c r="D591" s="200"/>
      <c r="E591" s="200"/>
      <c r="F591" s="200"/>
      <c r="G591" s="200"/>
      <c r="H591" s="200"/>
      <c r="I591" s="200"/>
      <c r="J591" s="200"/>
      <c r="K591" s="200"/>
      <c r="L591" s="200"/>
      <c r="M591" s="200"/>
      <c r="N591" s="200"/>
      <c r="O591" s="200"/>
      <c r="P591" s="200"/>
      <c r="Q591" s="200"/>
    </row>
    <row r="592" spans="2:17">
      <c r="B592" s="200"/>
      <c r="C592" s="200"/>
      <c r="D592" s="200"/>
      <c r="E592" s="200"/>
      <c r="F592" s="200"/>
      <c r="G592" s="200"/>
      <c r="H592" s="200"/>
      <c r="I592" s="200"/>
      <c r="J592" s="200"/>
      <c r="K592" s="200"/>
      <c r="L592" s="200"/>
      <c r="M592" s="200"/>
      <c r="N592" s="200"/>
      <c r="O592" s="200"/>
      <c r="P592" s="200"/>
      <c r="Q592" s="200"/>
    </row>
    <row r="593" spans="2:17">
      <c r="B593" s="200"/>
      <c r="C593" s="200"/>
      <c r="D593" s="200"/>
      <c r="E593" s="200"/>
      <c r="F593" s="200"/>
      <c r="G593" s="200"/>
      <c r="H593" s="200"/>
      <c r="I593" s="200"/>
      <c r="J593" s="200"/>
      <c r="K593" s="200"/>
      <c r="L593" s="200"/>
      <c r="M593" s="200"/>
      <c r="N593" s="200"/>
      <c r="O593" s="200"/>
      <c r="P593" s="200"/>
      <c r="Q593" s="200"/>
    </row>
    <row r="594" spans="2:17">
      <c r="B594" s="200"/>
      <c r="C594" s="200"/>
      <c r="D594" s="200"/>
      <c r="E594" s="200"/>
      <c r="F594" s="200"/>
      <c r="G594" s="200"/>
      <c r="H594" s="200"/>
      <c r="I594" s="200"/>
      <c r="J594" s="200"/>
      <c r="K594" s="200"/>
      <c r="L594" s="200"/>
      <c r="M594" s="200"/>
      <c r="N594" s="200"/>
      <c r="O594" s="200"/>
      <c r="P594" s="200"/>
      <c r="Q594" s="200"/>
    </row>
    <row r="595" spans="2:17">
      <c r="B595" s="200"/>
      <c r="C595" s="200"/>
      <c r="D595" s="200"/>
      <c r="E595" s="200"/>
      <c r="F595" s="200"/>
      <c r="G595" s="200"/>
      <c r="H595" s="200"/>
      <c r="I595" s="200"/>
      <c r="J595" s="200"/>
      <c r="K595" s="200"/>
      <c r="L595" s="200"/>
      <c r="M595" s="200"/>
      <c r="N595" s="200"/>
      <c r="O595" s="200"/>
      <c r="P595" s="200"/>
      <c r="Q595" s="200"/>
    </row>
    <row r="596" spans="2:17">
      <c r="B596" s="200"/>
      <c r="C596" s="200"/>
      <c r="D596" s="200"/>
      <c r="E596" s="200"/>
      <c r="F596" s="200"/>
      <c r="G596" s="200"/>
      <c r="H596" s="200"/>
      <c r="I596" s="200"/>
      <c r="J596" s="200"/>
      <c r="K596" s="200"/>
      <c r="L596" s="200"/>
      <c r="M596" s="200"/>
      <c r="N596" s="200"/>
      <c r="O596" s="200"/>
      <c r="P596" s="200"/>
      <c r="Q596" s="200"/>
    </row>
    <row r="597" spans="2:17">
      <c r="B597" s="200"/>
      <c r="C597" s="200"/>
      <c r="D597" s="200"/>
      <c r="E597" s="200"/>
      <c r="F597" s="200"/>
      <c r="G597" s="200"/>
      <c r="H597" s="200"/>
      <c r="I597" s="200"/>
      <c r="J597" s="200"/>
      <c r="K597" s="200"/>
      <c r="L597" s="200"/>
      <c r="M597" s="200"/>
      <c r="N597" s="200"/>
      <c r="O597" s="200"/>
      <c r="P597" s="200"/>
      <c r="Q597" s="200"/>
    </row>
    <row r="598" spans="2:17">
      <c r="B598" s="200"/>
      <c r="C598" s="200"/>
      <c r="D598" s="200"/>
      <c r="E598" s="200"/>
      <c r="F598" s="200"/>
      <c r="G598" s="200"/>
      <c r="H598" s="200"/>
      <c r="I598" s="200"/>
      <c r="J598" s="200"/>
      <c r="K598" s="200"/>
      <c r="L598" s="200"/>
      <c r="M598" s="200"/>
      <c r="N598" s="200"/>
      <c r="O598" s="200"/>
      <c r="P598" s="200"/>
      <c r="Q598" s="200"/>
    </row>
    <row r="599" spans="2:17">
      <c r="B599" s="200"/>
      <c r="C599" s="200"/>
      <c r="D599" s="200"/>
      <c r="E599" s="200"/>
      <c r="F599" s="200"/>
      <c r="G599" s="200"/>
      <c r="H599" s="200"/>
      <c r="I599" s="200"/>
      <c r="J599" s="200"/>
      <c r="K599" s="200"/>
      <c r="L599" s="200"/>
      <c r="M599" s="200"/>
      <c r="N599" s="200"/>
      <c r="O599" s="200"/>
      <c r="P599" s="200"/>
      <c r="Q599" s="200"/>
    </row>
    <row r="600" spans="2:17">
      <c r="B600" s="200"/>
      <c r="C600" s="200"/>
      <c r="D600" s="200"/>
      <c r="E600" s="200"/>
      <c r="F600" s="200"/>
      <c r="G600" s="200"/>
      <c r="H600" s="200"/>
      <c r="I600" s="200"/>
      <c r="J600" s="200"/>
      <c r="K600" s="200"/>
      <c r="L600" s="200"/>
      <c r="M600" s="200"/>
      <c r="N600" s="200"/>
      <c r="O600" s="200"/>
      <c r="P600" s="200"/>
      <c r="Q600" s="200"/>
    </row>
    <row r="601" spans="2:17">
      <c r="B601" s="200"/>
      <c r="C601" s="200"/>
      <c r="D601" s="200"/>
      <c r="E601" s="200"/>
      <c r="F601" s="200"/>
      <c r="G601" s="200"/>
      <c r="H601" s="200"/>
      <c r="I601" s="200"/>
      <c r="J601" s="200"/>
      <c r="K601" s="200"/>
      <c r="L601" s="200"/>
      <c r="M601" s="200"/>
      <c r="N601" s="200"/>
      <c r="O601" s="200"/>
      <c r="P601" s="200"/>
      <c r="Q601" s="200"/>
    </row>
    <row r="602" spans="2:17">
      <c r="B602" s="200"/>
      <c r="C602" s="200"/>
      <c r="D602" s="200"/>
      <c r="E602" s="200"/>
      <c r="F602" s="200"/>
      <c r="G602" s="200"/>
      <c r="H602" s="200"/>
      <c r="I602" s="200"/>
      <c r="J602" s="200"/>
      <c r="K602" s="200"/>
      <c r="L602" s="200"/>
      <c r="M602" s="200"/>
      <c r="N602" s="200"/>
      <c r="O602" s="200"/>
      <c r="P602" s="200"/>
      <c r="Q602" s="200"/>
    </row>
    <row r="603" spans="2:17">
      <c r="B603" s="200"/>
      <c r="C603" s="200"/>
      <c r="D603" s="200"/>
      <c r="E603" s="200"/>
      <c r="F603" s="200"/>
      <c r="G603" s="200"/>
      <c r="H603" s="200"/>
      <c r="I603" s="200"/>
      <c r="J603" s="200"/>
      <c r="K603" s="200"/>
      <c r="L603" s="200"/>
      <c r="M603" s="200"/>
      <c r="N603" s="200"/>
      <c r="O603" s="200"/>
      <c r="P603" s="200"/>
      <c r="Q603" s="200"/>
    </row>
    <row r="604" spans="2:17">
      <c r="B604" s="200"/>
      <c r="C604" s="200"/>
      <c r="D604" s="200"/>
      <c r="E604" s="200"/>
      <c r="F604" s="200"/>
      <c r="G604" s="200"/>
      <c r="H604" s="200"/>
      <c r="I604" s="200"/>
      <c r="J604" s="200"/>
      <c r="K604" s="200"/>
      <c r="L604" s="200"/>
      <c r="M604" s="200"/>
      <c r="N604" s="200"/>
      <c r="O604" s="200"/>
      <c r="P604" s="200"/>
      <c r="Q604" s="200"/>
    </row>
    <row r="605" spans="2:17">
      <c r="B605" s="200"/>
      <c r="C605" s="200"/>
      <c r="D605" s="200"/>
      <c r="E605" s="200"/>
      <c r="F605" s="200"/>
      <c r="G605" s="200"/>
      <c r="H605" s="200"/>
      <c r="I605" s="200"/>
      <c r="J605" s="200"/>
      <c r="K605" s="200"/>
      <c r="L605" s="200"/>
      <c r="M605" s="200"/>
      <c r="N605" s="200"/>
      <c r="O605" s="200"/>
      <c r="P605" s="200"/>
      <c r="Q605" s="200"/>
    </row>
    <row r="606" spans="2:17">
      <c r="B606" s="200"/>
      <c r="C606" s="200"/>
      <c r="D606" s="200"/>
      <c r="E606" s="200"/>
      <c r="F606" s="200"/>
      <c r="G606" s="200"/>
      <c r="H606" s="200"/>
      <c r="I606" s="200"/>
      <c r="J606" s="200"/>
      <c r="K606" s="200"/>
      <c r="L606" s="200"/>
      <c r="M606" s="200"/>
      <c r="N606" s="200"/>
      <c r="O606" s="200"/>
      <c r="P606" s="200"/>
      <c r="Q606" s="200"/>
    </row>
    <row r="607" spans="2:17">
      <c r="B607" s="200"/>
      <c r="C607" s="200"/>
      <c r="D607" s="200"/>
      <c r="E607" s="200"/>
      <c r="F607" s="200"/>
      <c r="G607" s="200"/>
      <c r="H607" s="200"/>
      <c r="I607" s="200"/>
      <c r="J607" s="200"/>
      <c r="K607" s="200"/>
      <c r="L607" s="200"/>
      <c r="M607" s="200"/>
      <c r="N607" s="200"/>
      <c r="O607" s="200"/>
      <c r="P607" s="200"/>
      <c r="Q607" s="200"/>
    </row>
    <row r="608" spans="2:17">
      <c r="B608" s="200"/>
      <c r="C608" s="200"/>
      <c r="D608" s="200"/>
      <c r="E608" s="200"/>
      <c r="F608" s="200"/>
      <c r="G608" s="200"/>
      <c r="H608" s="200"/>
      <c r="I608" s="200"/>
      <c r="J608" s="200"/>
      <c r="K608" s="200"/>
      <c r="L608" s="200"/>
      <c r="M608" s="200"/>
      <c r="N608" s="200"/>
      <c r="O608" s="200"/>
      <c r="P608" s="200"/>
      <c r="Q608" s="200"/>
    </row>
    <row r="609" spans="2:17">
      <c r="B609" s="200"/>
      <c r="C609" s="200"/>
      <c r="D609" s="200"/>
      <c r="E609" s="200"/>
      <c r="F609" s="200"/>
      <c r="G609" s="200"/>
      <c r="H609" s="200"/>
      <c r="I609" s="200"/>
      <c r="J609" s="200"/>
      <c r="K609" s="200"/>
      <c r="L609" s="200"/>
      <c r="M609" s="200"/>
      <c r="N609" s="200"/>
      <c r="O609" s="200"/>
      <c r="P609" s="200"/>
      <c r="Q609" s="200"/>
    </row>
    <row r="610" spans="2:17">
      <c r="B610" s="200"/>
      <c r="C610" s="200"/>
      <c r="D610" s="200"/>
      <c r="E610" s="200"/>
      <c r="F610" s="200"/>
      <c r="G610" s="200"/>
      <c r="H610" s="200"/>
      <c r="I610" s="200"/>
      <c r="J610" s="200"/>
      <c r="K610" s="200"/>
      <c r="L610" s="200"/>
      <c r="M610" s="200"/>
      <c r="N610" s="200"/>
      <c r="O610" s="200"/>
      <c r="P610" s="200"/>
      <c r="Q610" s="200"/>
    </row>
    <row r="611" spans="2:17">
      <c r="B611" s="200"/>
      <c r="C611" s="200"/>
      <c r="D611" s="200"/>
      <c r="E611" s="200"/>
      <c r="F611" s="200"/>
      <c r="G611" s="200"/>
      <c r="H611" s="200"/>
      <c r="I611" s="200"/>
      <c r="J611" s="200"/>
      <c r="K611" s="200"/>
      <c r="L611" s="200"/>
      <c r="M611" s="200"/>
      <c r="N611" s="200"/>
      <c r="O611" s="200"/>
      <c r="P611" s="200"/>
      <c r="Q611" s="200"/>
    </row>
    <row r="612" spans="2:17">
      <c r="B612" s="200"/>
      <c r="C612" s="200"/>
      <c r="D612" s="200"/>
      <c r="E612" s="200"/>
      <c r="F612" s="200"/>
      <c r="G612" s="200"/>
      <c r="H612" s="200"/>
      <c r="I612" s="200"/>
      <c r="J612" s="200"/>
      <c r="K612" s="200"/>
      <c r="L612" s="200"/>
      <c r="M612" s="200"/>
      <c r="N612" s="200"/>
      <c r="O612" s="200"/>
      <c r="P612" s="200"/>
      <c r="Q612" s="200"/>
    </row>
    <row r="613" spans="2:17">
      <c r="B613" s="200"/>
      <c r="C613" s="200"/>
      <c r="D613" s="200"/>
      <c r="E613" s="200"/>
      <c r="F613" s="200"/>
      <c r="G613" s="200"/>
      <c r="H613" s="200"/>
      <c r="I613" s="200"/>
      <c r="J613" s="200"/>
      <c r="K613" s="200"/>
      <c r="L613" s="200"/>
      <c r="M613" s="200"/>
      <c r="N613" s="200"/>
      <c r="O613" s="200"/>
      <c r="P613" s="200"/>
      <c r="Q613" s="200"/>
    </row>
    <row r="614" spans="2:17">
      <c r="B614" s="200"/>
      <c r="C614" s="200"/>
      <c r="D614" s="200"/>
      <c r="E614" s="200"/>
      <c r="F614" s="200"/>
      <c r="G614" s="200"/>
      <c r="H614" s="200"/>
      <c r="I614" s="200"/>
      <c r="J614" s="200"/>
      <c r="K614" s="200"/>
      <c r="L614" s="200"/>
      <c r="M614" s="200"/>
      <c r="N614" s="200"/>
      <c r="O614" s="200"/>
      <c r="P614" s="200"/>
      <c r="Q614" s="200"/>
    </row>
    <row r="615" spans="2:17">
      <c r="B615" s="200"/>
      <c r="C615" s="200"/>
      <c r="D615" s="200"/>
      <c r="E615" s="200"/>
      <c r="F615" s="200"/>
      <c r="G615" s="200"/>
      <c r="H615" s="200"/>
      <c r="I615" s="200"/>
      <c r="J615" s="200"/>
      <c r="K615" s="200"/>
      <c r="L615" s="200"/>
      <c r="M615" s="200"/>
      <c r="N615" s="200"/>
      <c r="O615" s="200"/>
      <c r="P615" s="200"/>
      <c r="Q615" s="200"/>
    </row>
    <row r="616" spans="2:17">
      <c r="B616" s="200"/>
      <c r="C616" s="200"/>
      <c r="D616" s="200"/>
      <c r="E616" s="200"/>
      <c r="F616" s="200"/>
      <c r="G616" s="200"/>
      <c r="H616" s="200"/>
      <c r="I616" s="200"/>
      <c r="J616" s="200"/>
      <c r="K616" s="200"/>
      <c r="L616" s="200"/>
      <c r="M616" s="200"/>
      <c r="N616" s="200"/>
      <c r="O616" s="200"/>
      <c r="P616" s="200"/>
      <c r="Q616" s="200"/>
    </row>
    <row r="617" spans="2:17">
      <c r="B617" s="200"/>
      <c r="C617" s="200"/>
      <c r="D617" s="200"/>
      <c r="E617" s="200"/>
      <c r="F617" s="200"/>
      <c r="G617" s="200"/>
      <c r="H617" s="200"/>
      <c r="I617" s="200"/>
      <c r="J617" s="200"/>
      <c r="K617" s="200"/>
      <c r="L617" s="200"/>
      <c r="M617" s="200"/>
      <c r="N617" s="200"/>
      <c r="O617" s="200"/>
      <c r="P617" s="200"/>
      <c r="Q617" s="200"/>
    </row>
    <row r="618" spans="2:17">
      <c r="B618" s="200"/>
      <c r="C618" s="200"/>
      <c r="D618" s="200"/>
      <c r="E618" s="200"/>
      <c r="F618" s="200"/>
      <c r="G618" s="200"/>
      <c r="H618" s="200"/>
      <c r="I618" s="200"/>
      <c r="J618" s="200"/>
      <c r="K618" s="200"/>
      <c r="L618" s="200"/>
      <c r="M618" s="200"/>
      <c r="N618" s="200"/>
      <c r="O618" s="200"/>
      <c r="P618" s="200"/>
      <c r="Q618" s="200"/>
    </row>
    <row r="619" spans="2:17">
      <c r="B619" s="200"/>
      <c r="C619" s="200"/>
      <c r="D619" s="200"/>
      <c r="E619" s="200"/>
      <c r="F619" s="200"/>
      <c r="G619" s="200"/>
      <c r="H619" s="200"/>
      <c r="I619" s="200"/>
      <c r="J619" s="200"/>
      <c r="K619" s="200"/>
      <c r="L619" s="200"/>
      <c r="M619" s="200"/>
      <c r="N619" s="200"/>
      <c r="O619" s="200"/>
      <c r="P619" s="200"/>
      <c r="Q619" s="200"/>
    </row>
    <row r="620" spans="2:17">
      <c r="B620" s="200"/>
      <c r="C620" s="200"/>
      <c r="D620" s="200"/>
      <c r="E620" s="200"/>
      <c r="F620" s="200"/>
      <c r="G620" s="200"/>
      <c r="H620" s="200"/>
      <c r="I620" s="200"/>
      <c r="J620" s="200"/>
      <c r="K620" s="200"/>
      <c r="L620" s="200"/>
      <c r="M620" s="200"/>
      <c r="N620" s="200"/>
      <c r="O620" s="200"/>
      <c r="P620" s="200"/>
      <c r="Q620" s="200"/>
    </row>
    <row r="621" spans="2:17">
      <c r="B621" s="200"/>
      <c r="C621" s="200"/>
      <c r="D621" s="200"/>
      <c r="E621" s="200"/>
      <c r="F621" s="200"/>
      <c r="G621" s="200"/>
      <c r="H621" s="200"/>
      <c r="I621" s="200"/>
      <c r="J621" s="200"/>
      <c r="K621" s="200"/>
      <c r="L621" s="200"/>
      <c r="M621" s="200"/>
      <c r="N621" s="200"/>
      <c r="O621" s="200"/>
      <c r="P621" s="200"/>
      <c r="Q621" s="200"/>
    </row>
    <row r="622" spans="2:17">
      <c r="B622" s="200"/>
      <c r="C622" s="200"/>
      <c r="D622" s="200"/>
      <c r="E622" s="200"/>
      <c r="F622" s="200"/>
      <c r="G622" s="200"/>
      <c r="H622" s="200"/>
      <c r="I622" s="200"/>
      <c r="J622" s="200"/>
      <c r="K622" s="200"/>
      <c r="L622" s="200"/>
      <c r="M622" s="200"/>
      <c r="N622" s="200"/>
      <c r="O622" s="200"/>
      <c r="P622" s="200"/>
      <c r="Q622" s="200"/>
    </row>
    <row r="623" spans="2:17">
      <c r="B623" s="200"/>
      <c r="C623" s="200"/>
      <c r="D623" s="200"/>
      <c r="E623" s="200"/>
      <c r="F623" s="200"/>
      <c r="G623" s="200"/>
      <c r="H623" s="200"/>
      <c r="I623" s="200"/>
      <c r="J623" s="200"/>
      <c r="K623" s="200"/>
      <c r="L623" s="200"/>
      <c r="M623" s="200"/>
      <c r="N623" s="200"/>
      <c r="O623" s="200"/>
      <c r="P623" s="200"/>
      <c r="Q623" s="200"/>
    </row>
    <row r="624" spans="2:17">
      <c r="B624" s="200"/>
      <c r="C624" s="200"/>
      <c r="D624" s="200"/>
      <c r="E624" s="200"/>
      <c r="F624" s="200"/>
      <c r="G624" s="200"/>
      <c r="H624" s="200"/>
      <c r="I624" s="200"/>
      <c r="J624" s="200"/>
      <c r="K624" s="200"/>
      <c r="L624" s="200"/>
      <c r="M624" s="200"/>
      <c r="N624" s="200"/>
      <c r="O624" s="200"/>
      <c r="P624" s="200"/>
      <c r="Q624" s="200"/>
    </row>
    <row r="625" spans="2:17">
      <c r="B625" s="200"/>
      <c r="C625" s="200"/>
      <c r="D625" s="200"/>
      <c r="E625" s="200"/>
      <c r="F625" s="200"/>
      <c r="G625" s="200"/>
      <c r="H625" s="200"/>
      <c r="I625" s="200"/>
      <c r="J625" s="200"/>
      <c r="K625" s="200"/>
      <c r="L625" s="200"/>
      <c r="M625" s="200"/>
      <c r="N625" s="200"/>
      <c r="O625" s="200"/>
      <c r="P625" s="200"/>
      <c r="Q625" s="200"/>
    </row>
    <row r="626" spans="2:17">
      <c r="B626" s="200"/>
      <c r="C626" s="200"/>
      <c r="D626" s="200"/>
      <c r="E626" s="200"/>
      <c r="F626" s="200"/>
      <c r="G626" s="200"/>
      <c r="H626" s="200"/>
      <c r="I626" s="200"/>
      <c r="J626" s="200"/>
      <c r="K626" s="200"/>
      <c r="L626" s="200"/>
      <c r="M626" s="200"/>
      <c r="N626" s="200"/>
      <c r="O626" s="200"/>
      <c r="P626" s="200"/>
      <c r="Q626" s="200"/>
    </row>
    <row r="627" spans="2:17">
      <c r="B627" s="200"/>
      <c r="C627" s="200"/>
      <c r="D627" s="200"/>
      <c r="E627" s="200"/>
      <c r="F627" s="200"/>
      <c r="G627" s="200"/>
      <c r="H627" s="200"/>
      <c r="I627" s="200"/>
      <c r="J627" s="200"/>
      <c r="K627" s="200"/>
      <c r="L627" s="200"/>
      <c r="M627" s="200"/>
      <c r="N627" s="200"/>
      <c r="O627" s="200"/>
      <c r="P627" s="200"/>
      <c r="Q627" s="200"/>
    </row>
    <row r="628" spans="2:17">
      <c r="B628" s="200"/>
      <c r="C628" s="200"/>
      <c r="D628" s="200"/>
      <c r="E628" s="200"/>
      <c r="F628" s="200"/>
      <c r="G628" s="200"/>
      <c r="H628" s="200"/>
      <c r="I628" s="200"/>
      <c r="J628" s="200"/>
      <c r="K628" s="200"/>
      <c r="L628" s="200"/>
      <c r="M628" s="200"/>
      <c r="N628" s="200"/>
      <c r="O628" s="200"/>
      <c r="P628" s="200"/>
      <c r="Q628" s="200"/>
    </row>
    <row r="629" spans="2:17">
      <c r="B629" s="200"/>
      <c r="C629" s="200"/>
      <c r="D629" s="200"/>
      <c r="E629" s="200"/>
      <c r="F629" s="200"/>
      <c r="G629" s="200"/>
      <c r="H629" s="200"/>
      <c r="I629" s="200"/>
      <c r="J629" s="200"/>
      <c r="K629" s="200"/>
      <c r="L629" s="200"/>
      <c r="M629" s="200"/>
      <c r="N629" s="200"/>
      <c r="O629" s="200"/>
      <c r="P629" s="200"/>
      <c r="Q629" s="200"/>
    </row>
    <row r="630" spans="2:17">
      <c r="B630" s="200"/>
      <c r="C630" s="200"/>
      <c r="D630" s="200"/>
      <c r="E630" s="200"/>
      <c r="F630" s="200"/>
      <c r="G630" s="200"/>
      <c r="H630" s="200"/>
      <c r="I630" s="200"/>
      <c r="J630" s="200"/>
      <c r="K630" s="200"/>
      <c r="L630" s="200"/>
      <c r="M630" s="200"/>
      <c r="N630" s="200"/>
      <c r="O630" s="200"/>
      <c r="P630" s="200"/>
      <c r="Q630" s="200"/>
    </row>
    <row r="631" spans="2:17">
      <c r="B631" s="200"/>
      <c r="C631" s="200"/>
      <c r="D631" s="200"/>
      <c r="E631" s="200"/>
      <c r="F631" s="200"/>
      <c r="G631" s="200"/>
      <c r="H631" s="200"/>
      <c r="I631" s="200"/>
      <c r="J631" s="200"/>
      <c r="K631" s="200"/>
      <c r="L631" s="200"/>
      <c r="M631" s="200"/>
      <c r="N631" s="200"/>
      <c r="O631" s="200"/>
      <c r="P631" s="200"/>
      <c r="Q631" s="200"/>
    </row>
    <row r="632" spans="2:17">
      <c r="B632" s="200"/>
      <c r="C632" s="200"/>
      <c r="D632" s="200"/>
      <c r="E632" s="200"/>
      <c r="F632" s="200"/>
      <c r="G632" s="200"/>
      <c r="H632" s="200"/>
      <c r="I632" s="200"/>
      <c r="J632" s="200"/>
      <c r="K632" s="200"/>
      <c r="L632" s="200"/>
      <c r="M632" s="200"/>
      <c r="N632" s="200"/>
      <c r="O632" s="200"/>
      <c r="P632" s="200"/>
      <c r="Q632" s="200"/>
    </row>
    <row r="633" spans="2:17">
      <c r="B633" s="200"/>
      <c r="C633" s="200"/>
      <c r="D633" s="200"/>
      <c r="E633" s="200"/>
      <c r="F633" s="200"/>
      <c r="G633" s="200"/>
      <c r="H633" s="200"/>
      <c r="I633" s="200"/>
      <c r="J633" s="200"/>
      <c r="K633" s="200"/>
      <c r="L633" s="200"/>
      <c r="M633" s="200"/>
      <c r="N633" s="200"/>
      <c r="O633" s="200"/>
      <c r="P633" s="200"/>
      <c r="Q633" s="200"/>
    </row>
    <row r="634" spans="2:17">
      <c r="B634" s="200"/>
      <c r="C634" s="200"/>
      <c r="D634" s="200"/>
      <c r="E634" s="200"/>
      <c r="F634" s="200"/>
      <c r="G634" s="200"/>
      <c r="H634" s="200"/>
      <c r="I634" s="200"/>
      <c r="J634" s="200"/>
      <c r="K634" s="200"/>
      <c r="L634" s="200"/>
      <c r="M634" s="200"/>
      <c r="N634" s="200"/>
      <c r="O634" s="200"/>
      <c r="P634" s="200"/>
      <c r="Q634" s="200"/>
    </row>
    <row r="635" spans="2:17">
      <c r="B635" s="200"/>
      <c r="C635" s="200"/>
      <c r="D635" s="200"/>
      <c r="E635" s="200"/>
      <c r="F635" s="200"/>
      <c r="G635" s="200"/>
      <c r="H635" s="200"/>
      <c r="I635" s="200"/>
      <c r="J635" s="200"/>
      <c r="K635" s="200"/>
      <c r="L635" s="200"/>
      <c r="M635" s="200"/>
      <c r="N635" s="200"/>
      <c r="O635" s="200"/>
      <c r="P635" s="200"/>
      <c r="Q635" s="200"/>
    </row>
    <row r="636" spans="2:17">
      <c r="B636" s="200"/>
      <c r="C636" s="200"/>
      <c r="D636" s="200"/>
      <c r="E636" s="200"/>
      <c r="F636" s="200"/>
      <c r="G636" s="200"/>
      <c r="H636" s="200"/>
      <c r="I636" s="200"/>
      <c r="J636" s="200"/>
      <c r="K636" s="200"/>
      <c r="L636" s="200"/>
      <c r="M636" s="200"/>
      <c r="N636" s="200"/>
      <c r="O636" s="200"/>
      <c r="P636" s="200"/>
      <c r="Q636" s="200"/>
    </row>
    <row r="637" spans="2:17">
      <c r="B637" s="200"/>
      <c r="C637" s="200"/>
      <c r="D637" s="200"/>
      <c r="E637" s="200"/>
      <c r="F637" s="200"/>
      <c r="G637" s="200"/>
      <c r="H637" s="200"/>
      <c r="I637" s="200"/>
      <c r="J637" s="200"/>
      <c r="K637" s="200"/>
      <c r="L637" s="200"/>
      <c r="M637" s="200"/>
      <c r="N637" s="200"/>
      <c r="O637" s="200"/>
      <c r="P637" s="200"/>
      <c r="Q637" s="200"/>
    </row>
    <row r="638" spans="2:17">
      <c r="B638" s="200"/>
      <c r="C638" s="200"/>
      <c r="D638" s="200"/>
      <c r="E638" s="200"/>
      <c r="F638" s="200"/>
      <c r="G638" s="200"/>
      <c r="H638" s="200"/>
      <c r="I638" s="200"/>
      <c r="J638" s="200"/>
      <c r="K638" s="200"/>
      <c r="L638" s="200"/>
      <c r="M638" s="200"/>
      <c r="N638" s="200"/>
      <c r="O638" s="200"/>
      <c r="P638" s="200"/>
      <c r="Q638" s="200"/>
    </row>
    <row r="639" spans="2:17">
      <c r="B639" s="200"/>
      <c r="C639" s="200"/>
      <c r="D639" s="200"/>
      <c r="E639" s="200"/>
      <c r="F639" s="200"/>
      <c r="G639" s="200"/>
      <c r="H639" s="200"/>
      <c r="I639" s="200"/>
      <c r="J639" s="200"/>
      <c r="K639" s="200"/>
      <c r="L639" s="200"/>
      <c r="M639" s="200"/>
      <c r="N639" s="200"/>
      <c r="O639" s="200"/>
      <c r="P639" s="200"/>
      <c r="Q639" s="200"/>
    </row>
    <row r="640" spans="2:17">
      <c r="B640" s="200"/>
      <c r="C640" s="200"/>
      <c r="D640" s="200"/>
      <c r="E640" s="200"/>
      <c r="F640" s="200"/>
      <c r="G640" s="200"/>
      <c r="H640" s="200"/>
      <c r="I640" s="200"/>
      <c r="J640" s="200"/>
      <c r="K640" s="200"/>
      <c r="L640" s="200"/>
      <c r="M640" s="200"/>
      <c r="N640" s="200"/>
      <c r="O640" s="200"/>
      <c r="P640" s="200"/>
      <c r="Q640" s="200"/>
    </row>
    <row r="641" spans="2:17">
      <c r="B641" s="200"/>
      <c r="C641" s="200"/>
      <c r="D641" s="200"/>
      <c r="E641" s="200"/>
      <c r="F641" s="200"/>
      <c r="G641" s="200"/>
      <c r="H641" s="200"/>
      <c r="I641" s="200"/>
      <c r="J641" s="200"/>
      <c r="K641" s="200"/>
      <c r="L641" s="200"/>
      <c r="M641" s="200"/>
      <c r="N641" s="200"/>
      <c r="O641" s="200"/>
      <c r="P641" s="200"/>
      <c r="Q641" s="200"/>
    </row>
    <row r="642" spans="2:17">
      <c r="B642" s="200"/>
      <c r="C642" s="200"/>
      <c r="D642" s="200"/>
      <c r="E642" s="200"/>
      <c r="F642" s="200"/>
      <c r="G642" s="200"/>
      <c r="H642" s="200"/>
      <c r="I642" s="200"/>
      <c r="J642" s="200"/>
      <c r="K642" s="200"/>
      <c r="L642" s="200"/>
      <c r="M642" s="200"/>
      <c r="N642" s="200"/>
      <c r="O642" s="200"/>
      <c r="P642" s="200"/>
      <c r="Q642" s="200"/>
    </row>
    <row r="643" spans="2:17">
      <c r="B643" s="200"/>
      <c r="C643" s="200"/>
      <c r="D643" s="200"/>
      <c r="E643" s="200"/>
      <c r="F643" s="200"/>
      <c r="G643" s="200"/>
      <c r="H643" s="200"/>
      <c r="I643" s="200"/>
      <c r="J643" s="200"/>
      <c r="K643" s="200"/>
      <c r="L643" s="200"/>
      <c r="M643" s="200"/>
      <c r="N643" s="200"/>
      <c r="O643" s="200"/>
      <c r="P643" s="200"/>
      <c r="Q643" s="200"/>
    </row>
    <row r="644" spans="2:17">
      <c r="B644" s="200"/>
      <c r="C644" s="200"/>
      <c r="D644" s="200"/>
      <c r="E644" s="200"/>
      <c r="F644" s="200"/>
      <c r="G644" s="200"/>
      <c r="H644" s="200"/>
      <c r="I644" s="200"/>
      <c r="J644" s="200"/>
      <c r="K644" s="200"/>
      <c r="L644" s="200"/>
      <c r="M644" s="200"/>
      <c r="N644" s="200"/>
      <c r="O644" s="200"/>
      <c r="P644" s="200"/>
      <c r="Q644" s="200"/>
    </row>
    <row r="645" spans="2:17">
      <c r="B645" s="200"/>
      <c r="C645" s="200"/>
      <c r="D645" s="200"/>
      <c r="E645" s="200"/>
      <c r="F645" s="200"/>
      <c r="G645" s="200"/>
      <c r="H645" s="200"/>
      <c r="I645" s="200"/>
      <c r="J645" s="200"/>
      <c r="K645" s="200"/>
      <c r="L645" s="200"/>
      <c r="M645" s="200"/>
      <c r="N645" s="200"/>
      <c r="O645" s="200"/>
      <c r="P645" s="200"/>
      <c r="Q645" s="200"/>
    </row>
    <row r="646" spans="2:17">
      <c r="B646" s="200"/>
      <c r="C646" s="200"/>
      <c r="D646" s="200"/>
      <c r="E646" s="200"/>
      <c r="F646" s="200"/>
      <c r="G646" s="200"/>
      <c r="H646" s="200"/>
      <c r="I646" s="200"/>
      <c r="J646" s="200"/>
      <c r="K646" s="200"/>
      <c r="L646" s="200"/>
      <c r="M646" s="200"/>
      <c r="N646" s="200"/>
      <c r="O646" s="200"/>
      <c r="P646" s="200"/>
      <c r="Q646" s="200"/>
    </row>
    <row r="647" spans="2:17">
      <c r="B647" s="200"/>
      <c r="C647" s="200"/>
      <c r="D647" s="200"/>
      <c r="E647" s="200"/>
      <c r="F647" s="200"/>
      <c r="G647" s="200"/>
      <c r="H647" s="200"/>
      <c r="I647" s="200"/>
      <c r="J647" s="200"/>
      <c r="K647" s="200"/>
      <c r="L647" s="200"/>
      <c r="M647" s="200"/>
      <c r="N647" s="200"/>
      <c r="O647" s="200"/>
      <c r="P647" s="200"/>
      <c r="Q647" s="200"/>
    </row>
    <row r="648" spans="2:17">
      <c r="B648" s="200"/>
      <c r="C648" s="200"/>
      <c r="D648" s="200"/>
      <c r="E648" s="200"/>
      <c r="F648" s="200"/>
      <c r="G648" s="200"/>
      <c r="H648" s="200"/>
      <c r="I648" s="200"/>
      <c r="J648" s="200"/>
      <c r="K648" s="200"/>
      <c r="L648" s="200"/>
      <c r="M648" s="200"/>
      <c r="N648" s="200"/>
      <c r="O648" s="200"/>
      <c r="P648" s="200"/>
      <c r="Q648" s="200"/>
    </row>
    <row r="649" spans="2:17">
      <c r="B649" s="200"/>
      <c r="C649" s="200"/>
      <c r="D649" s="200"/>
      <c r="E649" s="200"/>
      <c r="F649" s="200"/>
      <c r="G649" s="200"/>
      <c r="H649" s="200"/>
      <c r="I649" s="200"/>
      <c r="J649" s="200"/>
      <c r="K649" s="200"/>
      <c r="L649" s="200"/>
      <c r="M649" s="200"/>
      <c r="N649" s="200"/>
      <c r="O649" s="200"/>
      <c r="P649" s="200"/>
      <c r="Q649" s="200"/>
    </row>
    <row r="650" spans="2:17">
      <c r="B650" s="200"/>
      <c r="C650" s="200"/>
      <c r="D650" s="200"/>
      <c r="E650" s="200"/>
      <c r="F650" s="200"/>
      <c r="G650" s="200"/>
      <c r="H650" s="200"/>
      <c r="I650" s="200"/>
      <c r="J650" s="200"/>
      <c r="K650" s="200"/>
      <c r="L650" s="200"/>
      <c r="M650" s="200"/>
      <c r="N650" s="200"/>
      <c r="O650" s="200"/>
      <c r="P650" s="200"/>
      <c r="Q650" s="200"/>
    </row>
    <row r="651" spans="2:17">
      <c r="B651" s="200"/>
      <c r="C651" s="200"/>
      <c r="D651" s="200"/>
      <c r="E651" s="200"/>
      <c r="F651" s="200"/>
      <c r="G651" s="200"/>
      <c r="H651" s="200"/>
      <c r="I651" s="200"/>
      <c r="J651" s="200"/>
      <c r="K651" s="200"/>
      <c r="L651" s="200"/>
      <c r="M651" s="200"/>
      <c r="N651" s="200"/>
      <c r="O651" s="200"/>
      <c r="P651" s="200"/>
      <c r="Q651" s="200"/>
    </row>
    <row r="652" spans="2:17">
      <c r="B652" s="200"/>
      <c r="C652" s="200"/>
      <c r="D652" s="200"/>
      <c r="E652" s="200"/>
      <c r="F652" s="200"/>
      <c r="G652" s="200"/>
      <c r="H652" s="200"/>
      <c r="I652" s="200"/>
      <c r="J652" s="200"/>
      <c r="K652" s="200"/>
      <c r="L652" s="200"/>
      <c r="M652" s="200"/>
      <c r="N652" s="200"/>
      <c r="O652" s="200"/>
      <c r="P652" s="200"/>
      <c r="Q652" s="200"/>
    </row>
    <row r="653" spans="2:17">
      <c r="B653" s="200"/>
      <c r="C653" s="200"/>
      <c r="D653" s="200"/>
      <c r="E653" s="200"/>
      <c r="F653" s="200"/>
      <c r="G653" s="200"/>
      <c r="H653" s="200"/>
      <c r="I653" s="200"/>
      <c r="J653" s="200"/>
      <c r="K653" s="200"/>
      <c r="L653" s="200"/>
      <c r="M653" s="200"/>
      <c r="N653" s="200"/>
      <c r="O653" s="200"/>
      <c r="P653" s="200"/>
      <c r="Q653" s="200"/>
    </row>
    <row r="654" spans="2:17">
      <c r="B654" s="200"/>
      <c r="C654" s="200"/>
      <c r="D654" s="200"/>
      <c r="E654" s="200"/>
      <c r="F654" s="200"/>
      <c r="G654" s="200"/>
      <c r="H654" s="200"/>
      <c r="I654" s="200"/>
      <c r="J654" s="200"/>
      <c r="K654" s="200"/>
      <c r="L654" s="200"/>
      <c r="M654" s="200"/>
      <c r="N654" s="200"/>
      <c r="O654" s="200"/>
      <c r="P654" s="200"/>
      <c r="Q654" s="200"/>
    </row>
    <row r="655" spans="2:17">
      <c r="B655" s="200"/>
      <c r="C655" s="200"/>
      <c r="D655" s="200"/>
      <c r="E655" s="200"/>
      <c r="F655" s="200"/>
      <c r="G655" s="200"/>
      <c r="H655" s="200"/>
      <c r="I655" s="200"/>
      <c r="J655" s="200"/>
      <c r="K655" s="200"/>
      <c r="L655" s="200"/>
      <c r="M655" s="200"/>
      <c r="N655" s="200"/>
      <c r="O655" s="200"/>
      <c r="P655" s="200"/>
      <c r="Q655" s="200"/>
    </row>
    <row r="656" spans="2:17">
      <c r="B656" s="200"/>
      <c r="C656" s="200"/>
      <c r="D656" s="200"/>
      <c r="E656" s="200"/>
      <c r="F656" s="200"/>
      <c r="G656" s="200"/>
      <c r="H656" s="200"/>
      <c r="I656" s="200"/>
      <c r="J656" s="200"/>
      <c r="K656" s="200"/>
      <c r="L656" s="200"/>
      <c r="M656" s="200"/>
      <c r="N656" s="200"/>
      <c r="O656" s="200"/>
      <c r="P656" s="200"/>
      <c r="Q656" s="200"/>
    </row>
    <row r="657" spans="2:17">
      <c r="B657" s="200"/>
      <c r="C657" s="200"/>
      <c r="D657" s="200"/>
      <c r="E657" s="200"/>
      <c r="F657" s="200"/>
      <c r="G657" s="200"/>
      <c r="H657" s="200"/>
      <c r="I657" s="200"/>
      <c r="J657" s="200"/>
      <c r="K657" s="200"/>
      <c r="L657" s="200"/>
      <c r="M657" s="200"/>
      <c r="N657" s="200"/>
      <c r="O657" s="200"/>
      <c r="P657" s="200"/>
      <c r="Q657" s="200"/>
    </row>
    <row r="658" spans="2:17">
      <c r="B658" s="200"/>
      <c r="C658" s="200"/>
      <c r="D658" s="200"/>
      <c r="E658" s="200"/>
      <c r="F658" s="200"/>
      <c r="G658" s="200"/>
      <c r="H658" s="200"/>
      <c r="I658" s="200"/>
      <c r="J658" s="200"/>
      <c r="K658" s="200"/>
      <c r="L658" s="200"/>
      <c r="M658" s="200"/>
      <c r="N658" s="200"/>
      <c r="O658" s="200"/>
      <c r="P658" s="200"/>
      <c r="Q658" s="200"/>
    </row>
    <row r="659" spans="2:17">
      <c r="B659" s="200"/>
      <c r="C659" s="200"/>
      <c r="D659" s="200"/>
      <c r="E659" s="200"/>
      <c r="F659" s="200"/>
      <c r="G659" s="200"/>
      <c r="H659" s="200"/>
      <c r="I659" s="200"/>
      <c r="J659" s="200"/>
      <c r="K659" s="200"/>
      <c r="L659" s="200"/>
      <c r="M659" s="200"/>
      <c r="N659" s="200"/>
      <c r="O659" s="200"/>
      <c r="P659" s="200"/>
      <c r="Q659" s="200"/>
    </row>
    <row r="660" spans="2:17">
      <c r="B660" s="200"/>
      <c r="C660" s="200"/>
      <c r="D660" s="200"/>
      <c r="E660" s="200"/>
      <c r="F660" s="200"/>
      <c r="G660" s="200"/>
      <c r="H660" s="200"/>
      <c r="I660" s="200"/>
      <c r="J660" s="200"/>
      <c r="K660" s="200"/>
      <c r="L660" s="200"/>
      <c r="M660" s="200"/>
      <c r="N660" s="200"/>
      <c r="O660" s="200"/>
      <c r="P660" s="200"/>
      <c r="Q660" s="200"/>
    </row>
    <row r="661" spans="2:17">
      <c r="B661" s="200"/>
      <c r="C661" s="200"/>
      <c r="D661" s="200"/>
      <c r="E661" s="200"/>
      <c r="F661" s="200"/>
      <c r="G661" s="200"/>
      <c r="H661" s="200"/>
      <c r="I661" s="200"/>
      <c r="J661" s="200"/>
      <c r="K661" s="200"/>
      <c r="L661" s="200"/>
      <c r="M661" s="200"/>
      <c r="N661" s="200"/>
      <c r="O661" s="200"/>
      <c r="P661" s="200"/>
      <c r="Q661" s="200"/>
    </row>
    <row r="662" spans="2:17">
      <c r="B662" s="200"/>
      <c r="C662" s="200"/>
      <c r="D662" s="200"/>
      <c r="E662" s="200"/>
      <c r="F662" s="200"/>
      <c r="G662" s="200"/>
      <c r="H662" s="200"/>
      <c r="I662" s="200"/>
      <c r="J662" s="200"/>
      <c r="K662" s="200"/>
      <c r="L662" s="200"/>
      <c r="M662" s="200"/>
      <c r="N662" s="200"/>
      <c r="O662" s="200"/>
      <c r="P662" s="200"/>
      <c r="Q662" s="200"/>
    </row>
    <row r="663" spans="2:17">
      <c r="B663" s="200"/>
      <c r="C663" s="200"/>
      <c r="D663" s="200"/>
      <c r="E663" s="200"/>
      <c r="F663" s="200"/>
      <c r="G663" s="200"/>
      <c r="H663" s="200"/>
      <c r="I663" s="200"/>
      <c r="J663" s="200"/>
      <c r="K663" s="200"/>
      <c r="L663" s="200"/>
      <c r="M663" s="200"/>
      <c r="N663" s="200"/>
      <c r="O663" s="200"/>
      <c r="P663" s="200"/>
      <c r="Q663" s="200"/>
    </row>
    <row r="664" spans="2:17">
      <c r="B664" s="200"/>
      <c r="C664" s="200"/>
      <c r="D664" s="200"/>
      <c r="E664" s="200"/>
      <c r="F664" s="200"/>
      <c r="G664" s="200"/>
      <c r="H664" s="200"/>
      <c r="I664" s="200"/>
      <c r="J664" s="200"/>
      <c r="K664" s="200"/>
      <c r="L664" s="200"/>
      <c r="M664" s="200"/>
      <c r="N664" s="200"/>
      <c r="O664" s="200"/>
      <c r="P664" s="200"/>
      <c r="Q664" s="200"/>
    </row>
    <row r="665" spans="2:17">
      <c r="B665" s="200"/>
      <c r="C665" s="200"/>
      <c r="D665" s="200"/>
      <c r="E665" s="200"/>
      <c r="F665" s="200"/>
      <c r="G665" s="200"/>
      <c r="H665" s="200"/>
      <c r="I665" s="200"/>
      <c r="J665" s="200"/>
      <c r="K665" s="200"/>
      <c r="L665" s="200"/>
      <c r="M665" s="200"/>
      <c r="N665" s="200"/>
      <c r="O665" s="200"/>
      <c r="P665" s="200"/>
      <c r="Q665" s="200"/>
    </row>
    <row r="666" spans="2:17">
      <c r="B666" s="200"/>
      <c r="C666" s="200"/>
      <c r="D666" s="200"/>
      <c r="E666" s="200"/>
      <c r="F666" s="200"/>
      <c r="G666" s="200"/>
      <c r="H666" s="200"/>
      <c r="I666" s="200"/>
      <c r="J666" s="200"/>
      <c r="K666" s="200"/>
      <c r="L666" s="200"/>
      <c r="M666" s="200"/>
      <c r="N666" s="200"/>
      <c r="O666" s="200"/>
      <c r="P666" s="200"/>
      <c r="Q666" s="200"/>
    </row>
    <row r="667" spans="2:17">
      <c r="B667" s="200"/>
      <c r="C667" s="200"/>
      <c r="D667" s="200"/>
      <c r="E667" s="200"/>
      <c r="F667" s="200"/>
      <c r="G667" s="200"/>
      <c r="H667" s="200"/>
      <c r="I667" s="200"/>
      <c r="J667" s="200"/>
      <c r="K667" s="200"/>
      <c r="L667" s="200"/>
      <c r="M667" s="200"/>
      <c r="N667" s="200"/>
      <c r="O667" s="200"/>
      <c r="P667" s="200"/>
      <c r="Q667" s="200"/>
    </row>
    <row r="668" spans="2:17">
      <c r="B668" s="200"/>
      <c r="C668" s="200"/>
      <c r="D668" s="200"/>
      <c r="E668" s="200"/>
      <c r="F668" s="200"/>
      <c r="G668" s="200"/>
      <c r="H668" s="200"/>
      <c r="I668" s="200"/>
      <c r="J668" s="200"/>
      <c r="K668" s="200"/>
      <c r="L668" s="200"/>
      <c r="M668" s="200"/>
      <c r="N668" s="200"/>
      <c r="O668" s="200"/>
      <c r="P668" s="200"/>
      <c r="Q668" s="200"/>
    </row>
    <row r="669" spans="2:17">
      <c r="B669" s="200"/>
      <c r="C669" s="200"/>
      <c r="D669" s="200"/>
      <c r="E669" s="200"/>
      <c r="F669" s="200"/>
      <c r="G669" s="200"/>
      <c r="H669" s="200"/>
      <c r="I669" s="200"/>
      <c r="J669" s="200"/>
      <c r="K669" s="200"/>
      <c r="L669" s="200"/>
      <c r="M669" s="200"/>
      <c r="N669" s="200"/>
      <c r="O669" s="200"/>
      <c r="P669" s="200"/>
      <c r="Q669" s="200"/>
    </row>
    <row r="670" spans="2:17">
      <c r="B670" s="200"/>
      <c r="C670" s="200"/>
      <c r="D670" s="200"/>
      <c r="E670" s="200"/>
      <c r="F670" s="200"/>
      <c r="G670" s="200"/>
      <c r="H670" s="200"/>
      <c r="I670" s="200"/>
      <c r="J670" s="200"/>
      <c r="K670" s="200"/>
      <c r="L670" s="200"/>
      <c r="M670" s="200"/>
      <c r="N670" s="200"/>
      <c r="O670" s="200"/>
      <c r="P670" s="200"/>
      <c r="Q670" s="200"/>
    </row>
    <row r="671" spans="2:17">
      <c r="B671" s="200"/>
      <c r="C671" s="200"/>
      <c r="D671" s="200"/>
      <c r="E671" s="200"/>
      <c r="F671" s="200"/>
      <c r="G671" s="200"/>
      <c r="H671" s="200"/>
      <c r="I671" s="200"/>
      <c r="J671" s="200"/>
      <c r="K671" s="200"/>
      <c r="L671" s="200"/>
      <c r="M671" s="200"/>
      <c r="N671" s="200"/>
      <c r="O671" s="200"/>
      <c r="P671" s="200"/>
      <c r="Q671" s="200"/>
    </row>
    <row r="672" spans="2:17">
      <c r="B672" s="200"/>
      <c r="C672" s="200"/>
      <c r="D672" s="200"/>
      <c r="E672" s="200"/>
      <c r="F672" s="200"/>
      <c r="G672" s="200"/>
      <c r="H672" s="200"/>
      <c r="I672" s="200"/>
      <c r="J672" s="200"/>
      <c r="K672" s="200"/>
      <c r="L672" s="200"/>
      <c r="M672" s="200"/>
      <c r="N672" s="200"/>
      <c r="O672" s="200"/>
      <c r="P672" s="200"/>
      <c r="Q672" s="200"/>
    </row>
    <row r="673" spans="2:17">
      <c r="B673" s="200"/>
      <c r="C673" s="200"/>
      <c r="D673" s="200"/>
      <c r="E673" s="200"/>
      <c r="F673" s="200"/>
      <c r="G673" s="200"/>
      <c r="H673" s="200"/>
      <c r="I673" s="200"/>
      <c r="J673" s="200"/>
      <c r="K673" s="200"/>
      <c r="L673" s="200"/>
      <c r="M673" s="200"/>
      <c r="N673" s="200"/>
      <c r="O673" s="200"/>
      <c r="P673" s="200"/>
      <c r="Q673" s="200"/>
    </row>
    <row r="674" spans="2:17">
      <c r="B674" s="200"/>
      <c r="C674" s="200"/>
      <c r="D674" s="200"/>
      <c r="E674" s="200"/>
      <c r="F674" s="200"/>
      <c r="G674" s="200"/>
      <c r="H674" s="200"/>
      <c r="I674" s="200"/>
      <c r="J674" s="200"/>
      <c r="K674" s="200"/>
      <c r="L674" s="200"/>
      <c r="M674" s="200"/>
      <c r="N674" s="200"/>
      <c r="O674" s="200"/>
      <c r="P674" s="200"/>
      <c r="Q674" s="200"/>
    </row>
    <row r="675" spans="2:17">
      <c r="B675" s="200"/>
      <c r="C675" s="200"/>
      <c r="D675" s="200"/>
      <c r="E675" s="200"/>
      <c r="F675" s="200"/>
      <c r="G675" s="200"/>
      <c r="H675" s="200"/>
      <c r="I675" s="200"/>
      <c r="J675" s="200"/>
      <c r="K675" s="200"/>
      <c r="L675" s="200"/>
      <c r="M675" s="200"/>
      <c r="N675" s="200"/>
      <c r="O675" s="200"/>
      <c r="P675" s="200"/>
      <c r="Q675" s="200"/>
    </row>
    <row r="676" spans="2:17">
      <c r="B676" s="200"/>
      <c r="C676" s="200"/>
      <c r="D676" s="200"/>
      <c r="E676" s="200"/>
      <c r="F676" s="200"/>
      <c r="G676" s="200"/>
      <c r="H676" s="200"/>
      <c r="I676" s="200"/>
      <c r="J676" s="200"/>
      <c r="K676" s="200"/>
      <c r="L676" s="200"/>
      <c r="M676" s="200"/>
      <c r="N676" s="200"/>
      <c r="O676" s="200"/>
      <c r="P676" s="200"/>
      <c r="Q676" s="200"/>
    </row>
    <row r="677" spans="2:17">
      <c r="B677" s="200"/>
      <c r="C677" s="200"/>
      <c r="D677" s="200"/>
      <c r="E677" s="200"/>
      <c r="F677" s="200"/>
      <c r="G677" s="200"/>
      <c r="H677" s="200"/>
      <c r="I677" s="200"/>
      <c r="J677" s="200"/>
      <c r="K677" s="200"/>
      <c r="L677" s="200"/>
      <c r="M677" s="200"/>
      <c r="N677" s="200"/>
      <c r="O677" s="200"/>
      <c r="P677" s="200"/>
      <c r="Q677" s="200"/>
    </row>
    <row r="678" spans="2:17">
      <c r="B678" s="200"/>
      <c r="C678" s="200"/>
      <c r="D678" s="200"/>
      <c r="E678" s="200"/>
      <c r="F678" s="200"/>
      <c r="G678" s="200"/>
      <c r="H678" s="200"/>
      <c r="I678" s="200"/>
      <c r="J678" s="200"/>
      <c r="K678" s="200"/>
      <c r="L678" s="200"/>
      <c r="M678" s="200"/>
      <c r="N678" s="200"/>
      <c r="O678" s="200"/>
      <c r="P678" s="200"/>
      <c r="Q678" s="200"/>
    </row>
    <row r="679" spans="2:17">
      <c r="B679" s="200"/>
      <c r="C679" s="200"/>
      <c r="D679" s="200"/>
      <c r="E679" s="200"/>
      <c r="F679" s="200"/>
      <c r="G679" s="200"/>
      <c r="H679" s="200"/>
      <c r="I679" s="200"/>
      <c r="J679" s="200"/>
      <c r="K679" s="200"/>
      <c r="L679" s="200"/>
      <c r="M679" s="200"/>
      <c r="N679" s="200"/>
      <c r="O679" s="200"/>
      <c r="P679" s="200"/>
      <c r="Q679" s="200"/>
    </row>
    <row r="680" spans="2:17">
      <c r="B680" s="200"/>
      <c r="C680" s="200"/>
      <c r="D680" s="200"/>
      <c r="E680" s="200"/>
      <c r="F680" s="200"/>
      <c r="G680" s="200"/>
      <c r="H680" s="200"/>
      <c r="I680" s="200"/>
      <c r="J680" s="200"/>
      <c r="K680" s="200"/>
      <c r="L680" s="200"/>
      <c r="M680" s="200"/>
      <c r="N680" s="200"/>
      <c r="O680" s="200"/>
      <c r="P680" s="200"/>
      <c r="Q680" s="200"/>
    </row>
    <row r="681" spans="2:17">
      <c r="B681" s="200"/>
      <c r="C681" s="200"/>
      <c r="D681" s="200"/>
      <c r="E681" s="200"/>
      <c r="F681" s="200"/>
      <c r="G681" s="200"/>
      <c r="H681" s="200"/>
      <c r="I681" s="200"/>
      <c r="J681" s="200"/>
      <c r="K681" s="200"/>
      <c r="L681" s="200"/>
      <c r="M681" s="200"/>
      <c r="N681" s="200"/>
      <c r="O681" s="200"/>
      <c r="P681" s="200"/>
      <c r="Q681" s="200"/>
    </row>
    <row r="682" spans="2:17">
      <c r="B682" s="200"/>
      <c r="C682" s="200"/>
      <c r="D682" s="200"/>
      <c r="E682" s="200"/>
      <c r="F682" s="200"/>
      <c r="G682" s="200"/>
      <c r="H682" s="200"/>
      <c r="I682" s="200"/>
      <c r="J682" s="200"/>
      <c r="K682" s="200"/>
      <c r="L682" s="200"/>
      <c r="M682" s="200"/>
      <c r="N682" s="200"/>
      <c r="O682" s="200"/>
      <c r="P682" s="200"/>
      <c r="Q682" s="200"/>
    </row>
    <row r="683" spans="2:17">
      <c r="B683" s="200"/>
      <c r="C683" s="200"/>
      <c r="D683" s="200"/>
      <c r="E683" s="200"/>
      <c r="F683" s="200"/>
      <c r="G683" s="200"/>
      <c r="H683" s="200"/>
      <c r="I683" s="200"/>
      <c r="J683" s="200"/>
      <c r="K683" s="200"/>
      <c r="L683" s="200"/>
      <c r="M683" s="200"/>
      <c r="N683" s="200"/>
      <c r="O683" s="200"/>
      <c r="P683" s="200"/>
      <c r="Q683" s="200"/>
    </row>
    <row r="684" spans="2:17">
      <c r="B684" s="200"/>
      <c r="C684" s="200"/>
      <c r="D684" s="200"/>
      <c r="E684" s="200"/>
      <c r="F684" s="200"/>
      <c r="G684" s="200"/>
      <c r="H684" s="200"/>
      <c r="I684" s="200"/>
      <c r="J684" s="200"/>
      <c r="K684" s="200"/>
      <c r="L684" s="200"/>
      <c r="M684" s="200"/>
      <c r="N684" s="200"/>
      <c r="O684" s="200"/>
      <c r="P684" s="200"/>
      <c r="Q684" s="200"/>
    </row>
    <row r="685" spans="2:17">
      <c r="B685" s="200"/>
      <c r="C685" s="200"/>
      <c r="D685" s="200"/>
      <c r="E685" s="200"/>
      <c r="F685" s="200"/>
      <c r="G685" s="200"/>
      <c r="H685" s="200"/>
      <c r="I685" s="200"/>
      <c r="J685" s="200"/>
      <c r="K685" s="200"/>
      <c r="L685" s="200"/>
      <c r="M685" s="200"/>
      <c r="N685" s="200"/>
      <c r="O685" s="200"/>
      <c r="P685" s="200"/>
      <c r="Q685" s="200"/>
    </row>
    <row r="686" spans="2:17">
      <c r="B686" s="200"/>
      <c r="C686" s="200"/>
      <c r="D686" s="200"/>
      <c r="E686" s="200"/>
      <c r="F686" s="200"/>
      <c r="G686" s="200"/>
      <c r="H686" s="200"/>
      <c r="I686" s="200"/>
      <c r="J686" s="200"/>
      <c r="K686" s="200"/>
      <c r="L686" s="200"/>
      <c r="M686" s="200"/>
      <c r="N686" s="200"/>
      <c r="O686" s="200"/>
      <c r="P686" s="200"/>
      <c r="Q686" s="200"/>
    </row>
    <row r="687" spans="2:17">
      <c r="B687" s="200"/>
      <c r="C687" s="200"/>
      <c r="D687" s="200"/>
      <c r="E687" s="200"/>
      <c r="F687" s="200"/>
      <c r="G687" s="200"/>
      <c r="H687" s="200"/>
      <c r="I687" s="200"/>
      <c r="J687" s="200"/>
      <c r="K687" s="200"/>
      <c r="L687" s="200"/>
      <c r="M687" s="200"/>
      <c r="N687" s="200"/>
      <c r="O687" s="200"/>
      <c r="P687" s="200"/>
      <c r="Q687" s="200"/>
    </row>
    <row r="688" spans="2:17">
      <c r="B688" s="200"/>
      <c r="C688" s="200"/>
      <c r="D688" s="200"/>
      <c r="E688" s="200"/>
      <c r="F688" s="200"/>
      <c r="G688" s="200"/>
      <c r="H688" s="200"/>
      <c r="I688" s="200"/>
      <c r="J688" s="200"/>
      <c r="K688" s="200"/>
      <c r="L688" s="200"/>
      <c r="M688" s="200"/>
      <c r="N688" s="200"/>
      <c r="O688" s="200"/>
      <c r="P688" s="200"/>
      <c r="Q688" s="200"/>
    </row>
    <row r="689" spans="2:17">
      <c r="B689" s="200"/>
      <c r="C689" s="200"/>
      <c r="D689" s="200"/>
      <c r="E689" s="200"/>
      <c r="F689" s="200"/>
      <c r="G689" s="200"/>
      <c r="H689" s="200"/>
      <c r="I689" s="200"/>
      <c r="J689" s="200"/>
      <c r="K689" s="200"/>
      <c r="L689" s="200"/>
      <c r="M689" s="200"/>
      <c r="N689" s="200"/>
      <c r="O689" s="200"/>
      <c r="P689" s="200"/>
      <c r="Q689" s="200"/>
    </row>
    <row r="690" spans="2:17">
      <c r="B690" s="200"/>
      <c r="C690" s="200"/>
      <c r="D690" s="200"/>
      <c r="E690" s="200"/>
      <c r="F690" s="200"/>
      <c r="G690" s="200"/>
      <c r="H690" s="200"/>
      <c r="I690" s="200"/>
      <c r="J690" s="200"/>
      <c r="K690" s="200"/>
      <c r="L690" s="200"/>
      <c r="M690" s="200"/>
      <c r="N690" s="200"/>
      <c r="O690" s="200"/>
      <c r="P690" s="200"/>
      <c r="Q690" s="200"/>
    </row>
    <row r="691" spans="2:17">
      <c r="B691" s="200"/>
      <c r="C691" s="200"/>
      <c r="D691" s="200"/>
      <c r="E691" s="200"/>
      <c r="F691" s="200"/>
      <c r="G691" s="200"/>
      <c r="H691" s="200"/>
      <c r="I691" s="200"/>
      <c r="J691" s="200"/>
      <c r="K691" s="200"/>
      <c r="L691" s="200"/>
      <c r="M691" s="200"/>
      <c r="N691" s="200"/>
      <c r="O691" s="200"/>
      <c r="P691" s="200"/>
      <c r="Q691" s="200"/>
    </row>
    <row r="692" spans="2:17">
      <c r="B692" s="200"/>
      <c r="C692" s="200"/>
      <c r="D692" s="200"/>
      <c r="E692" s="200"/>
      <c r="F692" s="200"/>
      <c r="G692" s="200"/>
      <c r="H692" s="200"/>
      <c r="I692" s="200"/>
      <c r="J692" s="200"/>
      <c r="K692" s="200"/>
      <c r="L692" s="200"/>
      <c r="M692" s="200"/>
      <c r="N692" s="200"/>
      <c r="O692" s="200"/>
      <c r="P692" s="200"/>
      <c r="Q692" s="200"/>
    </row>
    <row r="693" spans="2:17">
      <c r="B693" s="200"/>
      <c r="C693" s="200"/>
      <c r="D693" s="200"/>
      <c r="E693" s="200"/>
      <c r="F693" s="200"/>
      <c r="G693" s="200"/>
      <c r="H693" s="200"/>
      <c r="I693" s="200"/>
      <c r="J693" s="200"/>
      <c r="K693" s="200"/>
      <c r="L693" s="200"/>
      <c r="M693" s="200"/>
      <c r="N693" s="200"/>
      <c r="O693" s="200"/>
      <c r="P693" s="200"/>
      <c r="Q693" s="200"/>
    </row>
    <row r="694" spans="2:17">
      <c r="B694" s="200"/>
      <c r="C694" s="200"/>
      <c r="D694" s="200"/>
      <c r="E694" s="200"/>
      <c r="F694" s="200"/>
      <c r="G694" s="200"/>
      <c r="H694" s="200"/>
      <c r="I694" s="200"/>
      <c r="J694" s="200"/>
      <c r="K694" s="200"/>
      <c r="L694" s="200"/>
      <c r="M694" s="200"/>
      <c r="N694" s="200"/>
      <c r="O694" s="200"/>
      <c r="P694" s="200"/>
      <c r="Q694" s="200"/>
    </row>
    <row r="695" spans="2:17">
      <c r="B695" s="200"/>
      <c r="C695" s="200"/>
      <c r="D695" s="200"/>
      <c r="E695" s="200"/>
      <c r="F695" s="200"/>
      <c r="G695" s="200"/>
      <c r="H695" s="200"/>
      <c r="I695" s="200"/>
      <c r="J695" s="200"/>
      <c r="K695" s="200"/>
      <c r="L695" s="200"/>
      <c r="M695" s="200"/>
      <c r="N695" s="200"/>
      <c r="O695" s="200"/>
      <c r="P695" s="200"/>
      <c r="Q695" s="200"/>
    </row>
    <row r="696" spans="2:17">
      <c r="B696" s="200"/>
      <c r="C696" s="200"/>
      <c r="D696" s="200"/>
      <c r="E696" s="200"/>
      <c r="F696" s="200"/>
      <c r="G696" s="200"/>
      <c r="H696" s="200"/>
      <c r="I696" s="200"/>
      <c r="J696" s="200"/>
      <c r="K696" s="200"/>
      <c r="L696" s="200"/>
      <c r="M696" s="200"/>
      <c r="N696" s="200"/>
      <c r="O696" s="200"/>
      <c r="P696" s="200"/>
      <c r="Q696" s="200"/>
    </row>
    <row r="697" spans="2:17">
      <c r="B697" s="200"/>
      <c r="C697" s="200"/>
      <c r="D697" s="200"/>
      <c r="E697" s="200"/>
      <c r="F697" s="200"/>
      <c r="G697" s="200"/>
      <c r="H697" s="200"/>
      <c r="I697" s="200"/>
      <c r="J697" s="200"/>
      <c r="K697" s="200"/>
      <c r="L697" s="200"/>
      <c r="M697" s="200"/>
      <c r="N697" s="200"/>
      <c r="O697" s="200"/>
      <c r="P697" s="200"/>
      <c r="Q697" s="200"/>
    </row>
    <row r="698" spans="2:17">
      <c r="B698" s="200"/>
      <c r="C698" s="200"/>
      <c r="D698" s="200"/>
      <c r="E698" s="200"/>
      <c r="F698" s="200"/>
      <c r="G698" s="200"/>
      <c r="H698" s="200"/>
      <c r="I698" s="200"/>
      <c r="J698" s="200"/>
      <c r="K698" s="200"/>
      <c r="L698" s="200"/>
      <c r="M698" s="200"/>
      <c r="N698" s="200"/>
      <c r="O698" s="200"/>
      <c r="P698" s="200"/>
      <c r="Q698" s="200"/>
    </row>
    <row r="699" spans="2:17">
      <c r="B699" s="200"/>
      <c r="C699" s="200"/>
      <c r="D699" s="200"/>
      <c r="E699" s="200"/>
      <c r="F699" s="200"/>
      <c r="G699" s="200"/>
      <c r="H699" s="200"/>
      <c r="I699" s="200"/>
      <c r="J699" s="200"/>
      <c r="K699" s="200"/>
      <c r="L699" s="200"/>
      <c r="M699" s="200"/>
      <c r="N699" s="200"/>
      <c r="O699" s="200"/>
      <c r="P699" s="200"/>
      <c r="Q699" s="200"/>
    </row>
    <row r="700" spans="2:17">
      <c r="B700" s="200"/>
      <c r="C700" s="200"/>
      <c r="D700" s="200"/>
      <c r="E700" s="200"/>
      <c r="F700" s="200"/>
      <c r="G700" s="200"/>
      <c r="H700" s="200"/>
      <c r="I700" s="200"/>
      <c r="J700" s="200"/>
      <c r="K700" s="200"/>
      <c r="L700" s="200"/>
      <c r="M700" s="200"/>
      <c r="N700" s="200"/>
      <c r="O700" s="200"/>
      <c r="P700" s="200"/>
      <c r="Q700" s="200"/>
    </row>
    <row r="701" spans="2:17">
      <c r="B701" s="200"/>
      <c r="C701" s="200"/>
      <c r="D701" s="200"/>
      <c r="E701" s="200"/>
      <c r="F701" s="200"/>
      <c r="G701" s="200"/>
      <c r="H701" s="200"/>
      <c r="I701" s="200"/>
      <c r="J701" s="200"/>
      <c r="K701" s="200"/>
      <c r="L701" s="200"/>
      <c r="M701" s="200"/>
      <c r="N701" s="200"/>
      <c r="O701" s="200"/>
      <c r="P701" s="200"/>
      <c r="Q701" s="200"/>
    </row>
    <row r="702" spans="2:17">
      <c r="B702" s="200"/>
      <c r="C702" s="200"/>
      <c r="D702" s="200"/>
      <c r="E702" s="200"/>
      <c r="F702" s="200"/>
      <c r="G702" s="200"/>
      <c r="H702" s="200"/>
      <c r="I702" s="200"/>
      <c r="J702" s="200"/>
      <c r="K702" s="200"/>
      <c r="L702" s="200"/>
      <c r="M702" s="200"/>
      <c r="N702" s="200"/>
      <c r="O702" s="200"/>
      <c r="P702" s="200"/>
      <c r="Q702" s="200"/>
    </row>
    <row r="703" spans="2:17">
      <c r="B703" s="200"/>
      <c r="C703" s="200"/>
      <c r="D703" s="200"/>
      <c r="E703" s="200"/>
      <c r="F703" s="200"/>
      <c r="G703" s="200"/>
      <c r="H703" s="200"/>
      <c r="I703" s="200"/>
      <c r="J703" s="200"/>
      <c r="K703" s="200"/>
      <c r="L703" s="200"/>
      <c r="M703" s="200"/>
      <c r="N703" s="200"/>
      <c r="O703" s="200"/>
      <c r="P703" s="200"/>
      <c r="Q703" s="200"/>
    </row>
    <row r="704" spans="2:17">
      <c r="B704" s="200"/>
      <c r="C704" s="200"/>
      <c r="D704" s="200"/>
      <c r="E704" s="200"/>
      <c r="F704" s="200"/>
      <c r="G704" s="200"/>
      <c r="H704" s="200"/>
      <c r="I704" s="200"/>
      <c r="J704" s="200"/>
      <c r="K704" s="200"/>
      <c r="L704" s="200"/>
      <c r="M704" s="200"/>
      <c r="N704" s="200"/>
      <c r="O704" s="200"/>
      <c r="P704" s="200"/>
      <c r="Q704" s="200"/>
    </row>
    <row r="705" spans="2:17">
      <c r="B705" s="200"/>
      <c r="C705" s="200"/>
      <c r="D705" s="200"/>
      <c r="E705" s="200"/>
      <c r="F705" s="200"/>
      <c r="G705" s="200"/>
      <c r="H705" s="200"/>
      <c r="I705" s="200"/>
      <c r="J705" s="200"/>
      <c r="K705" s="200"/>
      <c r="L705" s="200"/>
      <c r="M705" s="200"/>
      <c r="N705" s="200"/>
      <c r="O705" s="200"/>
      <c r="P705" s="200"/>
      <c r="Q705" s="200"/>
    </row>
    <row r="706" spans="2:17">
      <c r="B706" s="200"/>
      <c r="C706" s="200"/>
      <c r="D706" s="200"/>
      <c r="E706" s="200"/>
      <c r="F706" s="200"/>
      <c r="G706" s="200"/>
      <c r="H706" s="200"/>
      <c r="I706" s="200"/>
      <c r="J706" s="200"/>
      <c r="K706" s="200"/>
      <c r="L706" s="200"/>
      <c r="M706" s="200"/>
      <c r="N706" s="200"/>
      <c r="O706" s="200"/>
      <c r="P706" s="200"/>
      <c r="Q706" s="200"/>
    </row>
    <row r="707" spans="2:17">
      <c r="B707" s="200"/>
      <c r="C707" s="200"/>
      <c r="D707" s="200"/>
      <c r="E707" s="200"/>
      <c r="F707" s="200"/>
      <c r="G707" s="200"/>
      <c r="H707" s="200"/>
      <c r="I707" s="200"/>
      <c r="J707" s="200"/>
      <c r="K707" s="200"/>
      <c r="L707" s="200"/>
      <c r="M707" s="200"/>
      <c r="N707" s="200"/>
      <c r="O707" s="200"/>
      <c r="P707" s="200"/>
      <c r="Q707" s="200"/>
    </row>
    <row r="708" spans="2:17">
      <c r="B708" s="200"/>
      <c r="C708" s="200"/>
      <c r="D708" s="200"/>
      <c r="E708" s="200"/>
      <c r="F708" s="200"/>
      <c r="G708" s="200"/>
      <c r="H708" s="200"/>
      <c r="I708" s="200"/>
      <c r="J708" s="200"/>
      <c r="K708" s="200"/>
      <c r="L708" s="200"/>
      <c r="M708" s="200"/>
      <c r="N708" s="200"/>
      <c r="O708" s="200"/>
      <c r="P708" s="200"/>
      <c r="Q708" s="200"/>
    </row>
    <row r="709" spans="2:17">
      <c r="B709" s="200"/>
      <c r="C709" s="200"/>
      <c r="D709" s="200"/>
      <c r="E709" s="200"/>
      <c r="F709" s="200"/>
      <c r="G709" s="200"/>
      <c r="H709" s="200"/>
      <c r="I709" s="200"/>
      <c r="J709" s="200"/>
      <c r="K709" s="200"/>
      <c r="L709" s="200"/>
      <c r="M709" s="200"/>
      <c r="N709" s="200"/>
      <c r="O709" s="200"/>
      <c r="P709" s="200"/>
      <c r="Q709" s="200"/>
    </row>
    <row r="710" spans="2:17">
      <c r="B710" s="200"/>
      <c r="C710" s="200"/>
      <c r="D710" s="200"/>
      <c r="E710" s="200"/>
      <c r="F710" s="200"/>
      <c r="G710" s="200"/>
      <c r="H710" s="200"/>
      <c r="I710" s="200"/>
      <c r="J710" s="200"/>
      <c r="K710" s="200"/>
      <c r="L710" s="200"/>
      <c r="M710" s="200"/>
      <c r="N710" s="200"/>
      <c r="O710" s="200"/>
      <c r="P710" s="200"/>
      <c r="Q710" s="200"/>
    </row>
    <row r="711" spans="2:17">
      <c r="B711" s="200"/>
      <c r="C711" s="200"/>
      <c r="D711" s="200"/>
      <c r="E711" s="200"/>
      <c r="F711" s="200"/>
      <c r="G711" s="200"/>
      <c r="H711" s="200"/>
      <c r="I711" s="200"/>
      <c r="J711" s="200"/>
      <c r="K711" s="200"/>
      <c r="L711" s="200"/>
      <c r="M711" s="200"/>
      <c r="N711" s="200"/>
      <c r="O711" s="200"/>
      <c r="P711" s="200"/>
      <c r="Q711" s="200"/>
    </row>
    <row r="712" spans="2:17">
      <c r="B712" s="200"/>
      <c r="C712" s="200"/>
      <c r="D712" s="200"/>
      <c r="E712" s="200"/>
      <c r="F712" s="200"/>
      <c r="G712" s="200"/>
      <c r="H712" s="200"/>
      <c r="I712" s="200"/>
      <c r="J712" s="200"/>
      <c r="K712" s="200"/>
      <c r="L712" s="200"/>
      <c r="M712" s="200"/>
      <c r="N712" s="200"/>
      <c r="O712" s="200"/>
      <c r="P712" s="200"/>
      <c r="Q712" s="200"/>
    </row>
    <row r="713" spans="2:17">
      <c r="B713" s="200"/>
      <c r="C713" s="200"/>
      <c r="D713" s="200"/>
      <c r="E713" s="200"/>
      <c r="F713" s="200"/>
      <c r="G713" s="200"/>
      <c r="H713" s="200"/>
      <c r="I713" s="200"/>
      <c r="J713" s="200"/>
      <c r="K713" s="200"/>
      <c r="L713" s="200"/>
      <c r="M713" s="200"/>
      <c r="N713" s="200"/>
      <c r="O713" s="200"/>
      <c r="P713" s="200"/>
      <c r="Q713" s="200"/>
    </row>
    <row r="714" spans="2:17">
      <c r="B714" s="200"/>
      <c r="C714" s="200"/>
      <c r="D714" s="200"/>
      <c r="E714" s="200"/>
      <c r="F714" s="200"/>
      <c r="G714" s="200"/>
      <c r="H714" s="200"/>
      <c r="I714" s="200"/>
      <c r="J714" s="200"/>
      <c r="K714" s="200"/>
      <c r="L714" s="200"/>
      <c r="M714" s="200"/>
      <c r="N714" s="200"/>
      <c r="O714" s="200"/>
      <c r="P714" s="200"/>
      <c r="Q714" s="200"/>
    </row>
    <row r="715" spans="2:17">
      <c r="B715" s="200"/>
      <c r="C715" s="200"/>
      <c r="D715" s="200"/>
      <c r="E715" s="200"/>
      <c r="F715" s="200"/>
      <c r="G715" s="200"/>
      <c r="H715" s="200"/>
      <c r="I715" s="200"/>
      <c r="J715" s="200"/>
      <c r="K715" s="200"/>
      <c r="L715" s="200"/>
      <c r="M715" s="200"/>
      <c r="N715" s="200"/>
      <c r="O715" s="200"/>
      <c r="P715" s="200"/>
      <c r="Q715" s="200"/>
    </row>
    <row r="716" spans="2:17">
      <c r="B716" s="200"/>
      <c r="C716" s="200"/>
      <c r="D716" s="200"/>
      <c r="E716" s="200"/>
      <c r="F716" s="200"/>
      <c r="G716" s="200"/>
      <c r="H716" s="200"/>
      <c r="I716" s="200"/>
      <c r="J716" s="200"/>
      <c r="K716" s="200"/>
      <c r="L716" s="200"/>
      <c r="M716" s="200"/>
      <c r="N716" s="200"/>
      <c r="O716" s="200"/>
      <c r="P716" s="200"/>
      <c r="Q716" s="200"/>
    </row>
    <row r="717" spans="2:17">
      <c r="B717" s="200"/>
      <c r="C717" s="200"/>
      <c r="D717" s="200"/>
      <c r="E717" s="200"/>
      <c r="F717" s="200"/>
      <c r="G717" s="200"/>
      <c r="H717" s="200"/>
      <c r="I717" s="200"/>
      <c r="J717" s="200"/>
      <c r="K717" s="200"/>
      <c r="L717" s="200"/>
      <c r="M717" s="200"/>
      <c r="N717" s="200"/>
      <c r="O717" s="200"/>
      <c r="P717" s="200"/>
      <c r="Q717" s="200"/>
    </row>
    <row r="718" spans="2:17">
      <c r="B718" s="200"/>
      <c r="C718" s="200"/>
      <c r="D718" s="200"/>
      <c r="E718" s="200"/>
      <c r="F718" s="200"/>
      <c r="G718" s="200"/>
      <c r="H718" s="200"/>
      <c r="I718" s="200"/>
      <c r="J718" s="200"/>
      <c r="K718" s="200"/>
      <c r="L718" s="200"/>
      <c r="M718" s="200"/>
      <c r="N718" s="200"/>
      <c r="O718" s="200"/>
      <c r="P718" s="200"/>
      <c r="Q718" s="200"/>
    </row>
    <row r="719" spans="2:17">
      <c r="B719" s="200"/>
      <c r="C719" s="200"/>
      <c r="D719" s="200"/>
      <c r="E719" s="200"/>
      <c r="F719" s="200"/>
      <c r="G719" s="200"/>
      <c r="H719" s="200"/>
      <c r="I719" s="200"/>
      <c r="J719" s="200"/>
      <c r="K719" s="200"/>
      <c r="L719" s="200"/>
      <c r="M719" s="200"/>
      <c r="N719" s="200"/>
      <c r="O719" s="200"/>
      <c r="P719" s="200"/>
      <c r="Q719" s="200"/>
    </row>
    <row r="720" spans="2:17">
      <c r="B720" s="200"/>
      <c r="C720" s="200"/>
      <c r="D720" s="200"/>
      <c r="E720" s="200"/>
      <c r="F720" s="200"/>
      <c r="G720" s="200"/>
      <c r="H720" s="200"/>
      <c r="I720" s="200"/>
      <c r="J720" s="200"/>
      <c r="K720" s="200"/>
      <c r="L720" s="200"/>
      <c r="M720" s="200"/>
      <c r="N720" s="200"/>
      <c r="O720" s="200"/>
      <c r="P720" s="200"/>
      <c r="Q720" s="200"/>
    </row>
    <row r="721" spans="2:17">
      <c r="B721" s="200"/>
      <c r="C721" s="200"/>
      <c r="D721" s="200"/>
      <c r="E721" s="200"/>
      <c r="F721" s="200"/>
      <c r="G721" s="200"/>
      <c r="H721" s="200"/>
      <c r="I721" s="200"/>
      <c r="J721" s="200"/>
      <c r="K721" s="200"/>
      <c r="L721" s="200"/>
      <c r="M721" s="200"/>
      <c r="N721" s="200"/>
      <c r="O721" s="200"/>
      <c r="P721" s="200"/>
      <c r="Q721" s="200"/>
    </row>
    <row r="722" spans="2:17">
      <c r="B722" s="200"/>
      <c r="C722" s="200"/>
      <c r="D722" s="200"/>
      <c r="E722" s="200"/>
      <c r="F722" s="200"/>
      <c r="G722" s="200"/>
      <c r="H722" s="200"/>
      <c r="I722" s="200"/>
      <c r="J722" s="200"/>
      <c r="K722" s="200"/>
      <c r="L722" s="200"/>
      <c r="M722" s="200"/>
      <c r="N722" s="200"/>
      <c r="O722" s="200"/>
      <c r="P722" s="200"/>
      <c r="Q722" s="200"/>
    </row>
    <row r="723" spans="2:17">
      <c r="B723" s="200"/>
      <c r="C723" s="200"/>
      <c r="D723" s="200"/>
      <c r="E723" s="200"/>
      <c r="F723" s="200"/>
      <c r="G723" s="200"/>
      <c r="H723" s="200"/>
      <c r="I723" s="200"/>
      <c r="J723" s="200"/>
      <c r="K723" s="200"/>
      <c r="L723" s="200"/>
      <c r="M723" s="200"/>
      <c r="N723" s="200"/>
      <c r="O723" s="200"/>
      <c r="P723" s="200"/>
      <c r="Q723" s="200"/>
    </row>
    <row r="724" spans="2:17">
      <c r="B724" s="200"/>
      <c r="C724" s="200"/>
      <c r="D724" s="200"/>
      <c r="E724" s="200"/>
      <c r="F724" s="200"/>
      <c r="G724" s="200"/>
      <c r="H724" s="200"/>
      <c r="I724" s="200"/>
      <c r="J724" s="200"/>
      <c r="K724" s="200"/>
      <c r="L724" s="200"/>
      <c r="M724" s="200"/>
      <c r="N724" s="200"/>
      <c r="O724" s="200"/>
      <c r="P724" s="200"/>
      <c r="Q724" s="200"/>
    </row>
    <row r="725" spans="2:17">
      <c r="B725" s="200"/>
      <c r="C725" s="200"/>
      <c r="D725" s="200"/>
      <c r="E725" s="200"/>
      <c r="F725" s="200"/>
      <c r="G725" s="200"/>
      <c r="H725" s="200"/>
      <c r="I725" s="200"/>
      <c r="J725" s="200"/>
      <c r="K725" s="200"/>
      <c r="L725" s="200"/>
      <c r="M725" s="200"/>
      <c r="N725" s="200"/>
      <c r="O725" s="200"/>
      <c r="P725" s="200"/>
      <c r="Q725" s="200"/>
    </row>
    <row r="726" spans="2:17">
      <c r="B726" s="200"/>
      <c r="C726" s="200"/>
      <c r="D726" s="200"/>
      <c r="E726" s="200"/>
      <c r="F726" s="200"/>
      <c r="G726" s="200"/>
      <c r="H726" s="200"/>
      <c r="I726" s="200"/>
      <c r="J726" s="200"/>
      <c r="K726" s="200"/>
      <c r="L726" s="200"/>
      <c r="M726" s="200"/>
      <c r="N726" s="200"/>
      <c r="O726" s="200"/>
      <c r="P726" s="200"/>
      <c r="Q726" s="200"/>
    </row>
    <row r="727" spans="2:17">
      <c r="B727" s="200"/>
      <c r="C727" s="200"/>
      <c r="D727" s="200"/>
      <c r="E727" s="200"/>
      <c r="F727" s="200"/>
      <c r="G727" s="200"/>
      <c r="H727" s="200"/>
      <c r="I727" s="200"/>
      <c r="J727" s="200"/>
      <c r="K727" s="200"/>
      <c r="L727" s="200"/>
      <c r="M727" s="200"/>
      <c r="N727" s="200"/>
      <c r="O727" s="200"/>
      <c r="P727" s="200"/>
      <c r="Q727" s="200"/>
    </row>
    <row r="728" spans="2:17">
      <c r="B728" s="200"/>
      <c r="C728" s="200"/>
      <c r="D728" s="200"/>
      <c r="E728" s="200"/>
      <c r="F728" s="200"/>
      <c r="G728" s="200"/>
      <c r="H728" s="200"/>
      <c r="I728" s="200"/>
      <c r="J728" s="200"/>
      <c r="K728" s="200"/>
      <c r="L728" s="200"/>
      <c r="M728" s="200"/>
      <c r="N728" s="200"/>
      <c r="O728" s="200"/>
      <c r="P728" s="200"/>
      <c r="Q728" s="200"/>
    </row>
  </sheetData>
  <sheetProtection algorithmName="SHA-512" hashValue="Iq7/BDoXK9OoBXg8yoYmZ+M7Eb6fpkc7ZlxG8oETAqW70plquWe48FsTNHs0giDe1ixSYSDUWPspuY/0QTGV0Q==" saltValue="7+gPAbgU1bqmVo5xLb4/Dg==" spinCount="100000" sheet="1" objects="1" scenarios="1"/>
  <mergeCells count="171">
    <mergeCell ref="C64:D64"/>
    <mergeCell ref="E64:G64"/>
    <mergeCell ref="H64:Q64"/>
    <mergeCell ref="C65:D65"/>
    <mergeCell ref="E65:G65"/>
    <mergeCell ref="H65:Q65"/>
    <mergeCell ref="C66:D66"/>
    <mergeCell ref="E66:G66"/>
    <mergeCell ref="H66:Q66"/>
    <mergeCell ref="C61:D61"/>
    <mergeCell ref="E61:G61"/>
    <mergeCell ref="H61:Q61"/>
    <mergeCell ref="C62:D62"/>
    <mergeCell ref="E62:G62"/>
    <mergeCell ref="H62:Q62"/>
    <mergeCell ref="C63:D63"/>
    <mergeCell ref="E63:G63"/>
    <mergeCell ref="H63:Q63"/>
    <mergeCell ref="C58:D58"/>
    <mergeCell ref="E58:G58"/>
    <mergeCell ref="H58:Q58"/>
    <mergeCell ref="C59:D59"/>
    <mergeCell ref="E59:G59"/>
    <mergeCell ref="H59:Q59"/>
    <mergeCell ref="C60:D60"/>
    <mergeCell ref="E60:G60"/>
    <mergeCell ref="H60:Q60"/>
    <mergeCell ref="C55:D55"/>
    <mergeCell ref="E55:G55"/>
    <mergeCell ref="H55:Q55"/>
    <mergeCell ref="C56:D56"/>
    <mergeCell ref="E56:G56"/>
    <mergeCell ref="H56:Q56"/>
    <mergeCell ref="C57:D57"/>
    <mergeCell ref="E57:G57"/>
    <mergeCell ref="H57:Q57"/>
    <mergeCell ref="C52:D52"/>
    <mergeCell ref="E52:G52"/>
    <mergeCell ref="H52:Q52"/>
    <mergeCell ref="C53:D53"/>
    <mergeCell ref="E53:G53"/>
    <mergeCell ref="H53:Q53"/>
    <mergeCell ref="C54:D54"/>
    <mergeCell ref="E54:G54"/>
    <mergeCell ref="H54:Q54"/>
    <mergeCell ref="C49:D49"/>
    <mergeCell ref="E49:G49"/>
    <mergeCell ref="H49:Q49"/>
    <mergeCell ref="C50:D50"/>
    <mergeCell ref="E50:G50"/>
    <mergeCell ref="H50:Q50"/>
    <mergeCell ref="C51:D51"/>
    <mergeCell ref="E51:G51"/>
    <mergeCell ref="H51:Q51"/>
    <mergeCell ref="C46:D46"/>
    <mergeCell ref="E46:G46"/>
    <mergeCell ref="H46:Q46"/>
    <mergeCell ref="C47:D47"/>
    <mergeCell ref="E47:G47"/>
    <mergeCell ref="H47:Q47"/>
    <mergeCell ref="C48:D48"/>
    <mergeCell ref="E48:G48"/>
    <mergeCell ref="H48:Q48"/>
    <mergeCell ref="C43:D43"/>
    <mergeCell ref="E43:G43"/>
    <mergeCell ref="H43:Q43"/>
    <mergeCell ref="C44:D44"/>
    <mergeCell ref="E44:G44"/>
    <mergeCell ref="H44:Q44"/>
    <mergeCell ref="C45:D45"/>
    <mergeCell ref="E45:G45"/>
    <mergeCell ref="H45:Q45"/>
    <mergeCell ref="C40:D40"/>
    <mergeCell ref="E40:G40"/>
    <mergeCell ref="H40:Q40"/>
    <mergeCell ref="C41:D41"/>
    <mergeCell ref="E41:G41"/>
    <mergeCell ref="H41:Q41"/>
    <mergeCell ref="C42:D42"/>
    <mergeCell ref="E42:G42"/>
    <mergeCell ref="H42:Q42"/>
    <mergeCell ref="C37:D37"/>
    <mergeCell ref="E37:G37"/>
    <mergeCell ref="H37:Q37"/>
    <mergeCell ref="C38:D38"/>
    <mergeCell ref="E38:G38"/>
    <mergeCell ref="H38:Q38"/>
    <mergeCell ref="C39:D39"/>
    <mergeCell ref="E39:G39"/>
    <mergeCell ref="H39:Q39"/>
    <mergeCell ref="C34:D34"/>
    <mergeCell ref="E34:G34"/>
    <mergeCell ref="H34:Q34"/>
    <mergeCell ref="C35:D35"/>
    <mergeCell ref="E35:G35"/>
    <mergeCell ref="H35:Q35"/>
    <mergeCell ref="C36:D36"/>
    <mergeCell ref="E36:G36"/>
    <mergeCell ref="H36:Q36"/>
    <mergeCell ref="C31:D31"/>
    <mergeCell ref="E31:G31"/>
    <mergeCell ref="H31:Q31"/>
    <mergeCell ref="C32:D32"/>
    <mergeCell ref="E32:G32"/>
    <mergeCell ref="H32:Q32"/>
    <mergeCell ref="C33:D33"/>
    <mergeCell ref="E33:G33"/>
    <mergeCell ref="H33:Q33"/>
    <mergeCell ref="C28:D28"/>
    <mergeCell ref="E28:G28"/>
    <mergeCell ref="H28:Q28"/>
    <mergeCell ref="C29:D29"/>
    <mergeCell ref="E29:G29"/>
    <mergeCell ref="H29:Q29"/>
    <mergeCell ref="C30:D30"/>
    <mergeCell ref="E30:G30"/>
    <mergeCell ref="H30:Q30"/>
    <mergeCell ref="C25:D25"/>
    <mergeCell ref="E25:G25"/>
    <mergeCell ref="H25:Q25"/>
    <mergeCell ref="C26:D26"/>
    <mergeCell ref="E26:G26"/>
    <mergeCell ref="H26:Q26"/>
    <mergeCell ref="C27:D27"/>
    <mergeCell ref="E27:G27"/>
    <mergeCell ref="H27:Q27"/>
    <mergeCell ref="C22:D22"/>
    <mergeCell ref="E22:G22"/>
    <mergeCell ref="H22:Q22"/>
    <mergeCell ref="C23:D23"/>
    <mergeCell ref="E23:G23"/>
    <mergeCell ref="H23:Q23"/>
    <mergeCell ref="C24:D24"/>
    <mergeCell ref="E24:G24"/>
    <mergeCell ref="H24:Q24"/>
    <mergeCell ref="C19:D19"/>
    <mergeCell ref="E19:G19"/>
    <mergeCell ref="H19:Q19"/>
    <mergeCell ref="C20:D20"/>
    <mergeCell ref="E20:G20"/>
    <mergeCell ref="H20:Q20"/>
    <mergeCell ref="C21:D21"/>
    <mergeCell ref="E21:G21"/>
    <mergeCell ref="H21:Q21"/>
    <mergeCell ref="C16:D16"/>
    <mergeCell ref="E16:G16"/>
    <mergeCell ref="H16:Q16"/>
    <mergeCell ref="C17:D17"/>
    <mergeCell ref="E17:G17"/>
    <mergeCell ref="H17:Q17"/>
    <mergeCell ref="C18:D18"/>
    <mergeCell ref="E18:G18"/>
    <mergeCell ref="H18:Q18"/>
    <mergeCell ref="C13:D13"/>
    <mergeCell ref="E13:G13"/>
    <mergeCell ref="H13:Q13"/>
    <mergeCell ref="C14:D14"/>
    <mergeCell ref="E14:G14"/>
    <mergeCell ref="H14:Q14"/>
    <mergeCell ref="C15:D15"/>
    <mergeCell ref="E15:G15"/>
    <mergeCell ref="H15:Q15"/>
    <mergeCell ref="C10:D10"/>
    <mergeCell ref="E10:G10"/>
    <mergeCell ref="H10:Q10"/>
    <mergeCell ref="C11:D11"/>
    <mergeCell ref="E11:G11"/>
    <mergeCell ref="H11:Q11"/>
    <mergeCell ref="C12:D12"/>
    <mergeCell ref="E12:G12"/>
    <mergeCell ref="H12:Q12"/>
  </mergeCells>
  <dataValidations count="1">
    <dataValidation allowBlank="1" showInputMessage="1" showErrorMessage="1" prompt="O título da folha de cálculo encontra-se nesta célula" sqref="B1 J1" xr:uid="{00000000-0002-0000-0600-000000000000}"/>
  </dataValidations>
  <hyperlinks>
    <hyperlink ref="B2" location="Atividade!A1" display="&lt; Voltar ao ínicio" xr:uid="{00000000-0004-0000-0600-000000000000}"/>
  </hyperlinks>
  <pageMargins left="0.23622047244094499" right="0.23622047244094499" top="0.74803149606299202" bottom="0.74803149606299202" header="0.31496062992126" footer="0.31496062992126"/>
  <pageSetup paperSize="9" scale="54" fitToHeight="0" orientation="portrait"/>
  <colBreaks count="1" manualBreakCount="1">
    <brk id="20" max="1048575" man="1"/>
  </colBreaks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olha5">
    <pageSetUpPr fitToPage="1"/>
  </sheetPr>
  <dimension ref="A1:BR55"/>
  <sheetViews>
    <sheetView topLeftCell="H19" zoomScale="90" zoomScaleNormal="90" zoomScaleSheetLayoutView="23" workbookViewId="0">
      <selection activeCell="H28" sqref="H28"/>
    </sheetView>
  </sheetViews>
  <sheetFormatPr defaultColWidth="9" defaultRowHeight="15"/>
  <cols>
    <col min="1" max="1" width="3.25" style="14" customWidth="1"/>
    <col min="2" max="2" width="20.875" style="14" customWidth="1"/>
    <col min="3" max="3" width="13.25" style="14" customWidth="1"/>
    <col min="4" max="4" width="10.625" style="14" customWidth="1"/>
    <col min="5" max="7" width="12" style="14" customWidth="1"/>
    <col min="8" max="8" width="12.75" style="14" customWidth="1"/>
    <col min="9" max="36" width="11" style="14" customWidth="1"/>
    <col min="37" max="37" width="4.5" style="14" customWidth="1"/>
    <col min="38" max="38" width="14.125" style="14" customWidth="1"/>
    <col min="39" max="39" width="9" style="14"/>
    <col min="40" max="40" width="12.5" style="14" customWidth="1"/>
    <col min="41" max="41" width="13.375" style="14" customWidth="1"/>
    <col min="42" max="42" width="9" style="14"/>
    <col min="43" max="43" width="17.25" style="14" customWidth="1"/>
    <col min="44" max="44" width="11.375" style="14" customWidth="1"/>
    <col min="45" max="48" width="9" style="14"/>
    <col min="49" max="49" width="4.75" style="14" customWidth="1"/>
    <col min="50" max="16384" width="9" style="14"/>
  </cols>
  <sheetData>
    <row r="1" spans="1:52" ht="23.25">
      <c r="A1" s="63"/>
      <c r="B1" s="64" t="s">
        <v>333</v>
      </c>
      <c r="C1" s="63"/>
      <c r="D1" s="63"/>
      <c r="E1" s="63"/>
      <c r="F1" s="63"/>
      <c r="G1" s="63"/>
      <c r="H1" s="185" t="s">
        <v>192</v>
      </c>
      <c r="I1" s="186">
        <f>Atividade!L3</f>
        <v>0</v>
      </c>
      <c r="J1" s="187" t="s">
        <v>141</v>
      </c>
      <c r="K1" s="186">
        <f>Atividade!I3</f>
        <v>2021</v>
      </c>
      <c r="L1" s="36"/>
      <c r="M1" s="63"/>
      <c r="N1" s="63"/>
      <c r="O1" s="67"/>
      <c r="P1" s="63"/>
      <c r="Q1" s="63"/>
      <c r="R1" s="63"/>
      <c r="S1" s="63"/>
      <c r="T1" s="63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</row>
    <row r="2" spans="1:52">
      <c r="A2" s="68"/>
      <c r="B2" s="69" t="s">
        <v>193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</row>
    <row r="3" spans="1:52">
      <c r="A3" s="71" t="s">
        <v>194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</row>
    <row r="4" spans="1:52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 s="19"/>
    </row>
    <row r="5" spans="1:52" ht="23.25" customHeight="1">
      <c r="A5" s="108"/>
      <c r="B5" s="109" t="s">
        <v>336</v>
      </c>
      <c r="C5" s="110"/>
      <c r="D5" s="110"/>
      <c r="E5" s="110"/>
      <c r="F5" s="110"/>
      <c r="G5" s="110"/>
      <c r="H5" s="110"/>
      <c r="I5" s="110"/>
      <c r="J5" s="110"/>
      <c r="K5" s="110"/>
      <c r="L5" s="110"/>
      <c r="M5" s="110"/>
      <c r="N5" s="110"/>
      <c r="O5" s="110"/>
      <c r="P5" s="110"/>
      <c r="Q5" s="110"/>
      <c r="R5" s="110"/>
      <c r="S5" s="110"/>
      <c r="T5" s="110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</row>
    <row r="6" spans="1:52" customFormat="1" ht="23.25" customHeight="1">
      <c r="A6" s="144"/>
      <c r="B6" s="145"/>
      <c r="C6" s="144"/>
      <c r="D6" s="144"/>
      <c r="E6" s="144"/>
      <c r="F6" s="144"/>
      <c r="G6" s="144"/>
      <c r="H6" s="144"/>
      <c r="I6" s="144"/>
      <c r="J6" s="144"/>
      <c r="K6" s="144"/>
      <c r="L6" s="144"/>
      <c r="M6" s="144"/>
      <c r="N6" s="144"/>
      <c r="O6" s="144"/>
      <c r="P6" s="144"/>
      <c r="Q6" s="144"/>
      <c r="R6" s="144"/>
      <c r="S6" s="144"/>
      <c r="T6" s="144"/>
      <c r="U6" s="144"/>
      <c r="V6" s="144"/>
      <c r="W6" s="144"/>
      <c r="X6" s="144"/>
      <c r="Y6" s="144"/>
      <c r="Z6" s="144"/>
      <c r="AA6" s="144"/>
      <c r="AB6" s="144"/>
      <c r="AC6" s="144"/>
      <c r="AD6" s="144"/>
      <c r="AE6" s="144"/>
      <c r="AF6" s="144"/>
      <c r="AG6" s="144"/>
      <c r="AH6" s="144"/>
      <c r="AI6" s="144"/>
      <c r="AJ6" s="144"/>
      <c r="AK6" s="144"/>
      <c r="AL6" s="144"/>
      <c r="AM6" s="144"/>
      <c r="AN6" s="144"/>
      <c r="AO6" s="144"/>
      <c r="AP6" s="144"/>
      <c r="AQ6" s="144"/>
      <c r="AR6" s="144"/>
      <c r="AS6" s="144"/>
      <c r="AT6" s="144"/>
      <c r="AU6" s="144"/>
      <c r="AV6" s="144"/>
      <c r="AW6" s="144"/>
      <c r="AX6" s="144"/>
      <c r="AY6" s="144"/>
      <c r="AZ6" s="144"/>
    </row>
    <row r="7" spans="1:52">
      <c r="A7" s="19"/>
      <c r="B7" s="338" t="s">
        <v>337</v>
      </c>
      <c r="C7" s="19"/>
      <c r="D7" s="19"/>
      <c r="E7" s="19"/>
      <c r="F7" s="19"/>
      <c r="G7" s="19"/>
      <c r="H7" s="19"/>
      <c r="I7" s="19"/>
      <c r="J7" s="19"/>
      <c r="K7" s="19"/>
      <c r="L7" s="19"/>
      <c r="M7" s="204"/>
      <c r="N7" s="204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</row>
    <row r="8" spans="1:52" ht="15" customHeight="1">
      <c r="A8" s="191"/>
      <c r="B8" s="732" t="s">
        <v>338</v>
      </c>
      <c r="C8" s="733"/>
      <c r="D8" s="733"/>
      <c r="E8" s="733"/>
      <c r="F8" s="733"/>
      <c r="G8" s="733"/>
      <c r="H8" s="733"/>
      <c r="I8" s="339"/>
      <c r="J8" s="734"/>
      <c r="K8" s="735"/>
      <c r="L8" s="735"/>
      <c r="M8" s="735"/>
      <c r="N8" s="735"/>
      <c r="O8" s="735"/>
      <c r="P8" s="735"/>
      <c r="Q8" s="735"/>
      <c r="R8" s="735"/>
      <c r="S8" s="735"/>
      <c r="T8" s="735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  <c r="AR8" s="19"/>
      <c r="AS8" s="19"/>
      <c r="AT8" s="19"/>
      <c r="AU8" s="19"/>
      <c r="AV8" s="19"/>
      <c r="AW8" s="19"/>
      <c r="AX8" s="19"/>
      <c r="AY8" s="19"/>
      <c r="AZ8" s="19"/>
    </row>
    <row r="9" spans="1:52">
      <c r="A9" s="191"/>
      <c r="B9" s="340" t="s">
        <v>339</v>
      </c>
      <c r="C9" s="341"/>
      <c r="D9" s="341"/>
      <c r="E9" s="341"/>
      <c r="F9" s="341"/>
      <c r="G9" s="341"/>
      <c r="H9" s="341"/>
      <c r="I9" s="339"/>
      <c r="J9" s="736" t="str">
        <f>IF(I9="Sim","&lt;Observações&gt;","Não Aplicável")</f>
        <v>Não Aplicável</v>
      </c>
      <c r="K9" s="737"/>
      <c r="L9" s="737"/>
      <c r="M9" s="737"/>
      <c r="N9" s="737"/>
      <c r="O9" s="737"/>
      <c r="P9" s="737"/>
      <c r="Q9" s="737"/>
      <c r="R9" s="737"/>
      <c r="S9" s="737"/>
      <c r="T9" s="738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</row>
    <row r="10" spans="1:52">
      <c r="A10" s="191"/>
      <c r="B10" s="340" t="s">
        <v>340</v>
      </c>
      <c r="C10" s="341"/>
      <c r="D10" s="341"/>
      <c r="E10" s="341"/>
      <c r="F10" s="341"/>
      <c r="G10" s="341"/>
      <c r="H10" s="341"/>
      <c r="I10" s="339"/>
      <c r="J10" s="739" t="str">
        <f>IF(I10="Sim","&lt;Observações&gt;","Não Aplicável")</f>
        <v>Não Aplicável</v>
      </c>
      <c r="K10" s="740"/>
      <c r="L10" s="740"/>
      <c r="M10" s="740"/>
      <c r="N10" s="740"/>
      <c r="O10" s="740"/>
      <c r="P10" s="740"/>
      <c r="Q10" s="740"/>
      <c r="R10" s="740"/>
      <c r="S10" s="740"/>
      <c r="T10" s="741"/>
      <c r="U10" s="310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</row>
    <row r="11" spans="1:52">
      <c r="A11" s="191"/>
      <c r="B11" s="340" t="s">
        <v>341</v>
      </c>
      <c r="C11" s="341"/>
      <c r="D11" s="341"/>
      <c r="E11" s="341"/>
      <c r="F11" s="341"/>
      <c r="G11" s="341"/>
      <c r="H11" s="341"/>
      <c r="I11" s="339"/>
      <c r="J11" s="736" t="str">
        <f>IF(I11="Sim","&lt;Observações&gt;","Não Aplicável")</f>
        <v>Não Aplicável</v>
      </c>
      <c r="K11" s="737"/>
      <c r="L11" s="737"/>
      <c r="M11" s="737"/>
      <c r="N11" s="737"/>
      <c r="O11" s="737"/>
      <c r="P11" s="737"/>
      <c r="Q11" s="737"/>
      <c r="R11" s="737"/>
      <c r="S11" s="737"/>
      <c r="T11" s="738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</row>
    <row r="12" spans="1:52">
      <c r="A12" s="194"/>
      <c r="B12" s="194"/>
      <c r="C12" s="194"/>
      <c r="D12" s="342" t="s">
        <v>156</v>
      </c>
      <c r="E12" s="342" t="s">
        <v>157</v>
      </c>
      <c r="F12" s="342" t="s">
        <v>158</v>
      </c>
      <c r="G12" s="342" t="s">
        <v>159</v>
      </c>
      <c r="H12" s="342" t="s">
        <v>160</v>
      </c>
      <c r="I12" s="342" t="s">
        <v>161</v>
      </c>
      <c r="J12" s="342" t="s">
        <v>162</v>
      </c>
      <c r="K12" s="342" t="s">
        <v>163</v>
      </c>
      <c r="L12" s="342" t="s">
        <v>164</v>
      </c>
      <c r="M12" s="193"/>
      <c r="N12" s="193"/>
      <c r="O12" s="193"/>
      <c r="P12" s="193"/>
      <c r="Q12" s="193"/>
      <c r="R12" s="193"/>
      <c r="S12" s="193"/>
      <c r="T12" s="193"/>
      <c r="U12" s="193"/>
      <c r="V12" s="193"/>
      <c r="W12" s="193"/>
      <c r="X12" s="193"/>
      <c r="Y12" s="193"/>
      <c r="Z12" s="193"/>
      <c r="AA12" s="193"/>
    </row>
    <row r="13" spans="1:52" ht="18" customHeight="1">
      <c r="A13" s="144"/>
      <c r="B13" s="144"/>
      <c r="C13" s="144"/>
      <c r="D13" s="144"/>
      <c r="E13" s="144"/>
      <c r="F13" s="144"/>
      <c r="G13" s="144"/>
      <c r="H13" s="144"/>
      <c r="I13" s="144"/>
      <c r="J13" s="144"/>
      <c r="K13" s="144"/>
      <c r="L13" s="144"/>
      <c r="M13" s="144"/>
      <c r="N13" s="144"/>
      <c r="O13" s="144"/>
      <c r="P13" s="144"/>
      <c r="Q13" s="144"/>
      <c r="R13" s="144"/>
      <c r="S13" s="144"/>
      <c r="T13" s="144"/>
      <c r="U13" s="144"/>
      <c r="V13" s="144"/>
      <c r="W13" s="144"/>
      <c r="X13" s="144"/>
      <c r="Y13" s="144"/>
      <c r="Z13" s="144"/>
      <c r="AA13" s="144"/>
    </row>
    <row r="14" spans="1:52" ht="25.5" customHeight="1">
      <c r="A14" s="108"/>
      <c r="B14" s="109" t="s">
        <v>342</v>
      </c>
      <c r="C14" s="110"/>
      <c r="D14" s="110"/>
      <c r="E14" s="110"/>
      <c r="F14" s="110"/>
      <c r="G14" s="110"/>
      <c r="H14" s="110"/>
      <c r="I14" s="110"/>
      <c r="J14" s="110"/>
      <c r="K14" s="110"/>
      <c r="L14" s="110"/>
      <c r="M14" s="110"/>
      <c r="N14" s="110"/>
      <c r="O14" s="110"/>
      <c r="P14" s="110"/>
      <c r="Q14" s="110"/>
      <c r="R14" s="110"/>
      <c r="S14" s="110"/>
      <c r="T14" s="110"/>
      <c r="U14" s="110"/>
      <c r="V14" s="111"/>
      <c r="W14" s="111"/>
      <c r="X14" s="111"/>
      <c r="Y14" s="111"/>
      <c r="Z14" s="111"/>
      <c r="AA14" s="111"/>
    </row>
    <row r="15" spans="1:52" ht="18.75">
      <c r="A15" s="144"/>
      <c r="B15" s="90"/>
      <c r="C15" s="305"/>
      <c r="D15" s="144"/>
      <c r="E15" s="144"/>
      <c r="F15" s="144"/>
      <c r="G15" s="144"/>
      <c r="H15" s="144"/>
      <c r="I15" s="144"/>
      <c r="J15" s="144"/>
      <c r="K15" s="144"/>
      <c r="L15" s="144"/>
      <c r="M15" s="144"/>
      <c r="N15" s="144"/>
      <c r="O15" s="144"/>
      <c r="P15" s="144"/>
      <c r="Q15" s="144"/>
      <c r="R15" s="144"/>
      <c r="S15" s="144"/>
      <c r="T15" s="144"/>
      <c r="U15" s="144"/>
      <c r="V15" s="144"/>
      <c r="W15" s="144"/>
      <c r="X15" s="144"/>
      <c r="Y15" s="144"/>
      <c r="Z15" s="144"/>
      <c r="AA15" s="144"/>
    </row>
    <row r="16" spans="1:52" ht="38.25" customHeight="1">
      <c r="A16" s="144"/>
      <c r="B16" s="742" t="s">
        <v>343</v>
      </c>
      <c r="C16" s="743"/>
      <c r="D16" s="743"/>
      <c r="E16" s="743"/>
      <c r="F16" s="743"/>
      <c r="G16" s="743"/>
      <c r="H16" s="743"/>
      <c r="I16" s="743"/>
      <c r="J16" s="743"/>
      <c r="K16" s="743"/>
      <c r="L16" s="743"/>
      <c r="M16" s="743"/>
      <c r="N16" s="743"/>
      <c r="O16" s="743"/>
      <c r="P16" s="743"/>
      <c r="Q16" s="743"/>
      <c r="R16" s="743"/>
      <c r="S16" s="744"/>
      <c r="T16" s="144"/>
      <c r="U16" s="144"/>
      <c r="V16" s="144"/>
      <c r="W16" s="144"/>
      <c r="X16" s="144"/>
      <c r="Y16" s="144"/>
      <c r="Z16" s="144"/>
      <c r="AA16" s="144"/>
    </row>
    <row r="17" spans="1:46" ht="18.75">
      <c r="A17" s="144"/>
      <c r="B17" s="90"/>
      <c r="C17" s="305"/>
      <c r="D17" s="144"/>
      <c r="E17" s="144"/>
      <c r="F17" s="144"/>
      <c r="G17" s="144"/>
      <c r="H17" s="144"/>
      <c r="I17" s="144"/>
      <c r="J17" s="144"/>
      <c r="K17" s="144"/>
      <c r="L17" s="144"/>
      <c r="M17" s="144"/>
      <c r="N17" s="144"/>
      <c r="O17" s="144"/>
      <c r="P17" s="144"/>
      <c r="Q17" s="144"/>
      <c r="R17" s="144"/>
      <c r="S17" s="144"/>
      <c r="T17" s="144"/>
      <c r="U17" s="144"/>
      <c r="V17" s="144"/>
      <c r="W17" s="144"/>
      <c r="X17" s="144"/>
      <c r="Y17" s="144"/>
      <c r="Z17" s="144"/>
      <c r="AA17" s="144"/>
    </row>
    <row r="18" spans="1:46" ht="18.75">
      <c r="A18" s="144"/>
      <c r="B18" s="90"/>
      <c r="C18" s="305"/>
      <c r="D18" s="144"/>
      <c r="E18" s="144"/>
      <c r="F18" s="144"/>
      <c r="G18" s="144"/>
      <c r="H18" s="144"/>
      <c r="I18" s="144"/>
      <c r="J18" s="144"/>
      <c r="K18" s="144"/>
      <c r="L18" s="144"/>
      <c r="M18" s="144"/>
      <c r="N18" s="144"/>
      <c r="O18" s="144"/>
      <c r="P18" s="144"/>
      <c r="Q18" s="144"/>
      <c r="R18" s="144"/>
      <c r="S18" s="144"/>
      <c r="T18" s="144"/>
      <c r="U18" s="144"/>
      <c r="V18" s="144"/>
      <c r="W18" s="144"/>
      <c r="X18" s="144"/>
      <c r="Y18" s="144"/>
      <c r="Z18" s="144"/>
      <c r="AA18" s="144"/>
    </row>
    <row r="19" spans="1:46">
      <c r="A19" s="144"/>
      <c r="B19" s="304" t="s">
        <v>344</v>
      </c>
      <c r="C19" s="144"/>
      <c r="D19" s="144"/>
      <c r="E19" s="144"/>
      <c r="F19" s="144"/>
      <c r="G19" s="144"/>
      <c r="H19" s="144"/>
      <c r="I19" s="144"/>
      <c r="J19" s="144"/>
      <c r="K19" s="144"/>
      <c r="L19" s="144"/>
      <c r="M19" s="144"/>
      <c r="N19" s="144"/>
      <c r="O19" s="144"/>
      <c r="P19" s="144"/>
      <c r="Q19" s="144"/>
      <c r="R19" s="144"/>
      <c r="S19" s="144"/>
      <c r="T19" s="144"/>
      <c r="U19" s="144"/>
      <c r="V19" s="144"/>
      <c r="W19" s="144"/>
      <c r="X19" s="144"/>
      <c r="Y19" s="144"/>
      <c r="Z19" s="144"/>
      <c r="AA19" s="144"/>
    </row>
    <row r="20" spans="1:46">
      <c r="A20" s="144"/>
      <c r="B20" s="745" t="s">
        <v>278</v>
      </c>
      <c r="C20" s="746"/>
      <c r="D20" s="746"/>
      <c r="E20" s="307"/>
      <c r="F20" s="307"/>
      <c r="G20" s="307"/>
      <c r="H20" s="307"/>
      <c r="I20" s="307"/>
      <c r="J20" s="307"/>
      <c r="K20" s="307"/>
      <c r="L20" s="307"/>
      <c r="M20" s="307"/>
      <c r="N20" s="307"/>
      <c r="O20" s="307"/>
      <c r="P20" s="307"/>
      <c r="Q20" s="307"/>
      <c r="R20" s="307"/>
      <c r="S20" s="307"/>
      <c r="T20" s="307"/>
      <c r="U20" s="307"/>
      <c r="V20" s="307"/>
      <c r="W20" s="307"/>
      <c r="X20" s="307"/>
      <c r="Y20" s="307"/>
      <c r="Z20" s="307"/>
      <c r="AA20" s="307"/>
      <c r="AB20" s="307"/>
      <c r="AC20" s="307"/>
      <c r="AD20" s="307"/>
      <c r="AE20" s="307"/>
      <c r="AF20" s="307"/>
      <c r="AG20" s="307"/>
      <c r="AH20" s="307"/>
      <c r="AI20" s="307"/>
      <c r="AJ20" s="307"/>
      <c r="AK20" s="308"/>
    </row>
    <row r="21" spans="1:46" ht="18" customHeight="1">
      <c r="A21" s="19"/>
      <c r="B21" s="747" t="s">
        <v>345</v>
      </c>
      <c r="C21" s="748"/>
      <c r="D21" s="748"/>
      <c r="E21" s="748"/>
      <c r="F21" s="74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K21" s="309"/>
    </row>
    <row r="22" spans="1:46" ht="18" customHeight="1">
      <c r="A22" s="19"/>
      <c r="B22" s="750" t="s">
        <v>346</v>
      </c>
      <c r="C22" s="751"/>
      <c r="D22" s="751"/>
      <c r="E22" s="675"/>
      <c r="F22" s="675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K22" s="309"/>
    </row>
    <row r="23" spans="1:46" ht="18" customHeight="1">
      <c r="A23" s="19"/>
      <c r="B23" s="752" t="s">
        <v>347</v>
      </c>
      <c r="C23" s="753"/>
      <c r="D23" s="754"/>
      <c r="E23" s="695"/>
      <c r="F23" s="697"/>
      <c r="G23" s="19"/>
      <c r="H23" s="310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K23" s="309"/>
    </row>
    <row r="24" spans="1:46" ht="18" customHeight="1">
      <c r="A24" s="19"/>
      <c r="B24" s="750" t="s">
        <v>348</v>
      </c>
      <c r="C24" s="751"/>
      <c r="D24" s="751"/>
      <c r="E24" s="675"/>
      <c r="F24" s="675"/>
      <c r="G24" s="19"/>
      <c r="H24" s="126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K24" s="309"/>
    </row>
    <row r="25" spans="1:46" ht="18" customHeight="1">
      <c r="A25" s="19"/>
      <c r="B25" s="752" t="s">
        <v>349</v>
      </c>
      <c r="C25" s="753"/>
      <c r="D25" s="754"/>
      <c r="E25" s="695"/>
      <c r="F25" s="697"/>
      <c r="G25" s="19"/>
      <c r="H25" s="310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K25" s="309"/>
    </row>
    <row r="26" spans="1:46" ht="18" customHeight="1">
      <c r="A26" s="19"/>
      <c r="B26" s="752" t="s">
        <v>350</v>
      </c>
      <c r="C26" s="753"/>
      <c r="D26" s="754"/>
      <c r="E26" s="695"/>
      <c r="F26" s="697"/>
      <c r="G26" s="759"/>
      <c r="H26" s="759"/>
      <c r="I26" s="759"/>
      <c r="J26" s="759"/>
      <c r="K26" s="759"/>
      <c r="L26" s="759"/>
      <c r="M26" s="759"/>
      <c r="N26" s="759"/>
      <c r="O26" s="760"/>
      <c r="P26" s="760"/>
      <c r="Q26" s="760"/>
      <c r="R26" s="760"/>
      <c r="S26" s="760"/>
      <c r="T26" s="760"/>
      <c r="U26" s="760"/>
      <c r="V26" s="760"/>
      <c r="W26" s="311"/>
      <c r="X26" s="311"/>
      <c r="Y26" s="311"/>
      <c r="Z26" s="311"/>
      <c r="AA26" s="311"/>
      <c r="AB26" s="311"/>
      <c r="AC26" s="19"/>
      <c r="AD26" s="19"/>
      <c r="AK26" s="309"/>
    </row>
    <row r="27" spans="1:46" ht="18.75">
      <c r="A27" s="19"/>
      <c r="B27" s="312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313"/>
      <c r="AK27" s="309"/>
    </row>
    <row r="28" spans="1:46" ht="18.75" customHeight="1">
      <c r="A28" s="19"/>
      <c r="B28" s="314"/>
      <c r="C28" s="19"/>
      <c r="D28" s="19"/>
      <c r="E28" s="19"/>
      <c r="F28" s="19"/>
      <c r="G28" s="19"/>
      <c r="H28" s="19"/>
      <c r="I28" s="755" t="s">
        <v>351</v>
      </c>
      <c r="J28" s="756"/>
      <c r="K28" s="756"/>
      <c r="L28" s="756"/>
      <c r="M28" s="756"/>
      <c r="N28" s="756"/>
      <c r="O28" s="757"/>
      <c r="P28" s="755" t="s">
        <v>352</v>
      </c>
      <c r="Q28" s="756"/>
      <c r="R28" s="756"/>
      <c r="S28" s="756"/>
      <c r="T28" s="756"/>
      <c r="U28" s="756"/>
      <c r="V28" s="757"/>
      <c r="W28" s="755" t="s">
        <v>353</v>
      </c>
      <c r="X28" s="756"/>
      <c r="Y28" s="756"/>
      <c r="Z28" s="756"/>
      <c r="AA28" s="756"/>
      <c r="AB28" s="756"/>
      <c r="AC28" s="757"/>
      <c r="AD28" s="755" t="s">
        <v>354</v>
      </c>
      <c r="AE28" s="756"/>
      <c r="AF28" s="756"/>
      <c r="AG28" s="756"/>
      <c r="AH28" s="756"/>
      <c r="AI28" s="756"/>
      <c r="AJ28" s="758"/>
      <c r="AK28" s="309"/>
      <c r="AL28" s="313"/>
      <c r="AM28" s="313"/>
      <c r="AN28" s="313"/>
    </row>
    <row r="29" spans="1:46" ht="40.5" customHeight="1">
      <c r="A29" s="19"/>
      <c r="B29" s="315"/>
      <c r="C29" s="90"/>
      <c r="D29" s="90"/>
      <c r="E29" s="90"/>
      <c r="F29" s="90"/>
      <c r="G29" s="90"/>
      <c r="H29" s="90"/>
      <c r="I29" s="316"/>
      <c r="J29" s="317"/>
      <c r="K29" s="317"/>
      <c r="L29" s="317"/>
      <c r="M29" s="317"/>
      <c r="N29" s="317"/>
      <c r="O29" s="317"/>
      <c r="P29" s="316"/>
      <c r="Q29" s="317"/>
      <c r="R29" s="317"/>
      <c r="S29" s="317"/>
      <c r="T29" s="317"/>
      <c r="U29" s="317"/>
      <c r="V29" s="317"/>
      <c r="W29" s="316"/>
      <c r="X29" s="317"/>
      <c r="Y29" s="317"/>
      <c r="Z29" s="317"/>
      <c r="AA29" s="317"/>
      <c r="AB29" s="317"/>
      <c r="AC29" s="317"/>
      <c r="AD29" s="316"/>
      <c r="AE29" s="317"/>
      <c r="AF29" s="317"/>
      <c r="AG29" s="317"/>
      <c r="AH29" s="317"/>
      <c r="AI29" s="317"/>
      <c r="AJ29" s="318"/>
      <c r="AK29" s="319"/>
      <c r="AL29" s="313"/>
      <c r="AM29" s="313"/>
      <c r="AN29" s="313"/>
      <c r="AO29" s="313"/>
      <c r="AP29" s="313"/>
      <c r="AQ29" s="313"/>
      <c r="AR29" s="313"/>
    </row>
    <row r="30" spans="1:46" ht="107.25" customHeight="1">
      <c r="A30" s="19"/>
      <c r="B30" s="320" t="s">
        <v>355</v>
      </c>
      <c r="C30" s="198" t="s">
        <v>356</v>
      </c>
      <c r="D30" s="95" t="s">
        <v>357</v>
      </c>
      <c r="E30" s="95" t="s">
        <v>358</v>
      </c>
      <c r="F30" s="95" t="s">
        <v>359</v>
      </c>
      <c r="G30" s="197" t="s">
        <v>225</v>
      </c>
      <c r="H30" s="197" t="s">
        <v>360</v>
      </c>
      <c r="I30" s="321" t="s">
        <v>361</v>
      </c>
      <c r="J30" s="322" t="s">
        <v>362</v>
      </c>
      <c r="K30" s="323" t="s">
        <v>363</v>
      </c>
      <c r="L30" s="323" t="s">
        <v>364</v>
      </c>
      <c r="M30" s="324" t="s">
        <v>365</v>
      </c>
      <c r="N30" s="324" t="s">
        <v>366</v>
      </c>
      <c r="O30" s="325" t="s">
        <v>367</v>
      </c>
      <c r="P30" s="326" t="s">
        <v>361</v>
      </c>
      <c r="Q30" s="327" t="s">
        <v>362</v>
      </c>
      <c r="R30" s="328" t="s">
        <v>363</v>
      </c>
      <c r="S30" s="328" t="s">
        <v>364</v>
      </c>
      <c r="T30" s="324" t="s">
        <v>365</v>
      </c>
      <c r="U30" s="324" t="s">
        <v>366</v>
      </c>
      <c r="V30" s="325" t="s">
        <v>367</v>
      </c>
      <c r="W30" s="326" t="s">
        <v>361</v>
      </c>
      <c r="X30" s="327" t="s">
        <v>362</v>
      </c>
      <c r="Y30" s="328" t="s">
        <v>363</v>
      </c>
      <c r="Z30" s="328" t="s">
        <v>364</v>
      </c>
      <c r="AA30" s="324" t="s">
        <v>365</v>
      </c>
      <c r="AB30" s="324" t="s">
        <v>366</v>
      </c>
      <c r="AC30" s="325" t="s">
        <v>367</v>
      </c>
      <c r="AD30" s="326" t="s">
        <v>361</v>
      </c>
      <c r="AE30" s="327" t="s">
        <v>362</v>
      </c>
      <c r="AF30" s="328" t="s">
        <v>363</v>
      </c>
      <c r="AG30" s="328" t="s">
        <v>364</v>
      </c>
      <c r="AH30" s="324" t="s">
        <v>365</v>
      </c>
      <c r="AI30" s="324" t="s">
        <v>366</v>
      </c>
      <c r="AJ30" s="325" t="s">
        <v>367</v>
      </c>
      <c r="AK30" s="319"/>
      <c r="AL30" s="313"/>
      <c r="AM30" s="313"/>
      <c r="AN30" s="313"/>
      <c r="AO30" s="313"/>
      <c r="AP30" s="313"/>
      <c r="AQ30" s="313"/>
      <c r="AR30" s="313"/>
    </row>
    <row r="31" spans="1:46" ht="36.75" customHeight="1">
      <c r="A31" s="19"/>
      <c r="B31" s="329" t="s">
        <v>214</v>
      </c>
      <c r="C31" s="171"/>
      <c r="D31" s="317"/>
      <c r="E31" s="98" t="str">
        <f>IFERROR((M31*I31*IF(J31="&lt;LQ",(1/3),(IF(J31="&lt;Ld",0,1)))+T31*P31*IF(Q31="&lt;LQ",(1/3),(IF(Q31="&lt;Ld",0,1)))+AA31*W31*IF(X31="&lt;LQ",(1/3),(IF(X31="&lt;Ld",0,1)))+AH31*AD31*IF(AE31="&lt;LQ",(1/3),(IF(AE31="&lt;Ld",0,1))))/COUNTA(I31,P31,W31,AD31)*(IF(F31="mg/Nm3",(10^-6),IF(F31="µg/m3",(10^-9),IF(F31="ng/Nm3",(10^-12),""))))*$E$24,"")</f>
        <v/>
      </c>
      <c r="F31" s="330" t="s">
        <v>214</v>
      </c>
      <c r="G31" s="171"/>
      <c r="H31" s="331" t="s">
        <v>214</v>
      </c>
      <c r="I31" s="316"/>
      <c r="J31" s="176"/>
      <c r="K31" s="174"/>
      <c r="L31" s="332">
        <f>I31*IF(K31=21,1,(IF(ISNUMBER($E$25),(21-$E$25)/(21-K31),1)))</f>
        <v>0</v>
      </c>
      <c r="M31" s="317"/>
      <c r="N31" s="317"/>
      <c r="O31" s="333"/>
      <c r="P31" s="316"/>
      <c r="Q31" s="176"/>
      <c r="R31" s="174"/>
      <c r="S31" s="332">
        <f>P31*IF(R31=21,1,(IF(ISNUMBER($E$25),(21-$E$25)/(21-R31),1)))</f>
        <v>0</v>
      </c>
      <c r="T31" s="317"/>
      <c r="U31" s="317"/>
      <c r="V31" s="333"/>
      <c r="W31" s="316"/>
      <c r="X31" s="176"/>
      <c r="Y31" s="174"/>
      <c r="Z31" s="332">
        <f>W31*IF(Y31=21,1,(IF(ISNUMBER($E$25),(21-$E$25)/(21-Y31),1)))</f>
        <v>0</v>
      </c>
      <c r="AA31" s="317"/>
      <c r="AB31" s="317"/>
      <c r="AC31" s="333"/>
      <c r="AD31" s="316"/>
      <c r="AE31" s="176"/>
      <c r="AF31" s="174"/>
      <c r="AG31" s="332">
        <f>AD31*IF(AF31=21,1,(IF(ISNUMBER($E$25),(21-$E$25)/(21-AF31),1)))</f>
        <v>0</v>
      </c>
      <c r="AH31" s="317"/>
      <c r="AI31" s="317"/>
      <c r="AJ31" s="333"/>
      <c r="AK31" s="319"/>
      <c r="AL31" s="313"/>
      <c r="AM31" s="313"/>
      <c r="AN31" s="313"/>
      <c r="AO31" s="313"/>
      <c r="AP31" s="313"/>
      <c r="AQ31" s="313"/>
      <c r="AR31" s="313"/>
    </row>
    <row r="32" spans="1:46" ht="36.75" customHeight="1">
      <c r="A32" s="19"/>
      <c r="B32" s="329" t="s">
        <v>214</v>
      </c>
      <c r="C32" s="171"/>
      <c r="D32" s="317"/>
      <c r="E32" s="98" t="str">
        <f t="shared" ref="E32:E53" si="0">IFERROR((M32*I32*IF(J32="&lt;LQ",(1/3),(IF(J32="&lt;Ld",0,1)))+T32*P32*IF(Q32="&lt;LQ",(1/3),(IF(Q32="&lt;Ld",0,1)))+AA32*W32*IF(X32="&lt;LQ",(1/3),(IF(X32="&lt;Ld",0,1)))+AH32*AD32*IF(AE32="&lt;LQ",(1/3),(IF(AE32="&lt;Ld",0,1))))/COUNTA(I32,P32,W32,AD32)*(IF(F32="mg/Nm3",(10^-6),IF(F32="µg/m3",(10^-9),IF(F32="ng/Nm3",(10^-12),""))))*$E$24,"")</f>
        <v/>
      </c>
      <c r="F32" s="330" t="s">
        <v>214</v>
      </c>
      <c r="G32" s="171"/>
      <c r="H32" s="331" t="s">
        <v>214</v>
      </c>
      <c r="I32" s="316"/>
      <c r="J32" s="176"/>
      <c r="K32" s="174"/>
      <c r="L32" s="332">
        <f t="shared" ref="L32:L53" si="1">I32*IF(K32=21,1,(IF(ISNUMBER($E$25),(21-$E$25)/(21-K32),1)))</f>
        <v>0</v>
      </c>
      <c r="M32" s="317"/>
      <c r="N32" s="317"/>
      <c r="O32" s="334"/>
      <c r="P32" s="316"/>
      <c r="Q32" s="176"/>
      <c r="R32" s="174"/>
      <c r="S32" s="332">
        <f t="shared" ref="S32:S53" si="2">P32*IF(R32=21,1,(IF(ISNUMBER($E$25),(21-$E$25)/(21-R32),1)))</f>
        <v>0</v>
      </c>
      <c r="T32" s="317"/>
      <c r="U32" s="317"/>
      <c r="V32" s="318"/>
      <c r="W32" s="316"/>
      <c r="X32" s="176"/>
      <c r="Y32" s="174"/>
      <c r="Z32" s="332">
        <f t="shared" ref="Z32:Z53" si="3">W32*IF(Y32=21,1,(IF(ISNUMBER($E$25),(21-$E$25)/(21-Y32),1)))</f>
        <v>0</v>
      </c>
      <c r="AA32" s="317"/>
      <c r="AB32" s="317"/>
      <c r="AC32" s="333"/>
      <c r="AD32" s="316"/>
      <c r="AE32" s="176"/>
      <c r="AF32" s="174"/>
      <c r="AG32" s="332">
        <f t="shared" ref="AG32:AG53" si="4">AD32*IF(AF32=21,1,(IF(ISNUMBER($E$25),(21-$E$25)/(21-AF32),1)))</f>
        <v>0</v>
      </c>
      <c r="AH32" s="317"/>
      <c r="AI32" s="317"/>
      <c r="AJ32" s="333"/>
      <c r="AK32" s="319"/>
      <c r="AL32" s="313"/>
      <c r="AM32" s="313"/>
      <c r="AN32" s="313"/>
      <c r="AO32" s="313"/>
      <c r="AP32" s="313"/>
      <c r="AQ32" s="313"/>
      <c r="AR32" s="313"/>
      <c r="AS32" s="19"/>
      <c r="AT32" s="19"/>
    </row>
    <row r="33" spans="1:70" ht="36.75" customHeight="1">
      <c r="A33" s="19"/>
      <c r="B33" s="329" t="s">
        <v>214</v>
      </c>
      <c r="C33" s="171"/>
      <c r="D33" s="317"/>
      <c r="E33" s="98" t="str">
        <f t="shared" si="0"/>
        <v/>
      </c>
      <c r="F33" s="330" t="s">
        <v>214</v>
      </c>
      <c r="G33" s="171"/>
      <c r="H33" s="331" t="s">
        <v>214</v>
      </c>
      <c r="I33" s="316"/>
      <c r="J33" s="176"/>
      <c r="K33" s="174"/>
      <c r="L33" s="332">
        <f t="shared" si="1"/>
        <v>0</v>
      </c>
      <c r="M33" s="317"/>
      <c r="N33" s="317"/>
      <c r="O33" s="333"/>
      <c r="P33" s="316"/>
      <c r="Q33" s="176"/>
      <c r="R33" s="174"/>
      <c r="S33" s="332">
        <f t="shared" si="2"/>
        <v>0</v>
      </c>
      <c r="T33" s="317"/>
      <c r="U33" s="317"/>
      <c r="V33" s="318"/>
      <c r="W33" s="316"/>
      <c r="X33" s="176"/>
      <c r="Y33" s="174"/>
      <c r="Z33" s="332">
        <f t="shared" si="3"/>
        <v>0</v>
      </c>
      <c r="AA33" s="317"/>
      <c r="AB33" s="317"/>
      <c r="AC33" s="333"/>
      <c r="AD33" s="316"/>
      <c r="AE33" s="176"/>
      <c r="AF33" s="174"/>
      <c r="AG33" s="332">
        <f t="shared" si="4"/>
        <v>0</v>
      </c>
      <c r="AH33" s="317"/>
      <c r="AI33" s="317"/>
      <c r="AJ33" s="333"/>
      <c r="AK33" s="319"/>
      <c r="AL33" s="313"/>
      <c r="AM33" s="313"/>
      <c r="AN33" s="313"/>
      <c r="AO33" s="313"/>
      <c r="AP33" s="313"/>
      <c r="AQ33" s="313"/>
      <c r="AR33" s="313"/>
      <c r="AS33" s="19"/>
      <c r="AT33" s="19"/>
    </row>
    <row r="34" spans="1:70" ht="36.75" customHeight="1">
      <c r="A34" s="19"/>
      <c r="B34" s="329" t="s">
        <v>214</v>
      </c>
      <c r="C34" s="171"/>
      <c r="D34" s="317"/>
      <c r="E34" s="98" t="str">
        <f t="shared" si="0"/>
        <v/>
      </c>
      <c r="F34" s="330" t="s">
        <v>214</v>
      </c>
      <c r="G34" s="171"/>
      <c r="H34" s="331" t="s">
        <v>214</v>
      </c>
      <c r="I34" s="316"/>
      <c r="J34" s="176"/>
      <c r="K34" s="174"/>
      <c r="L34" s="332">
        <f t="shared" si="1"/>
        <v>0</v>
      </c>
      <c r="M34" s="317"/>
      <c r="N34" s="317"/>
      <c r="O34" s="333"/>
      <c r="P34" s="316"/>
      <c r="Q34" s="176"/>
      <c r="R34" s="174"/>
      <c r="S34" s="332">
        <f t="shared" si="2"/>
        <v>0</v>
      </c>
      <c r="T34" s="317"/>
      <c r="U34" s="317"/>
      <c r="V34" s="318"/>
      <c r="W34" s="316"/>
      <c r="X34" s="176"/>
      <c r="Y34" s="174"/>
      <c r="Z34" s="332">
        <f t="shared" si="3"/>
        <v>0</v>
      </c>
      <c r="AA34" s="317"/>
      <c r="AB34" s="317"/>
      <c r="AC34" s="333"/>
      <c r="AD34" s="316"/>
      <c r="AE34" s="176"/>
      <c r="AF34" s="174"/>
      <c r="AG34" s="332">
        <f t="shared" si="4"/>
        <v>0</v>
      </c>
      <c r="AH34" s="317"/>
      <c r="AI34" s="317"/>
      <c r="AJ34" s="333"/>
      <c r="AK34" s="319"/>
      <c r="AL34" s="313"/>
      <c r="AM34" s="313"/>
      <c r="AN34" s="313"/>
      <c r="AO34" s="313"/>
      <c r="AP34" s="313"/>
      <c r="AQ34" s="313"/>
      <c r="AR34" s="313"/>
      <c r="AS34" s="19"/>
      <c r="AT34" s="19"/>
      <c r="AU34" s="19"/>
      <c r="AV34" s="19"/>
      <c r="AW34" s="19"/>
      <c r="AX34" s="19"/>
      <c r="AY34" s="19"/>
      <c r="AZ34" s="19"/>
      <c r="BA34" s="19"/>
      <c r="BB34" s="19"/>
      <c r="BC34" s="19"/>
      <c r="BD34" s="19"/>
      <c r="BE34" s="19"/>
      <c r="BF34" s="19"/>
      <c r="BG34" s="19"/>
      <c r="BH34" s="19"/>
      <c r="BI34" s="19"/>
      <c r="BP34" s="19"/>
    </row>
    <row r="35" spans="1:70" ht="36.75" customHeight="1">
      <c r="A35" s="19"/>
      <c r="B35" s="329" t="s">
        <v>214</v>
      </c>
      <c r="C35" s="171"/>
      <c r="D35" s="317"/>
      <c r="E35" s="98" t="str">
        <f t="shared" si="0"/>
        <v/>
      </c>
      <c r="F35" s="330" t="s">
        <v>214</v>
      </c>
      <c r="G35" s="171"/>
      <c r="H35" s="331" t="s">
        <v>214</v>
      </c>
      <c r="I35" s="316"/>
      <c r="J35" s="176"/>
      <c r="K35" s="174"/>
      <c r="L35" s="332">
        <f t="shared" si="1"/>
        <v>0</v>
      </c>
      <c r="M35" s="317"/>
      <c r="N35" s="317"/>
      <c r="O35" s="333"/>
      <c r="P35" s="316"/>
      <c r="Q35" s="176"/>
      <c r="R35" s="174"/>
      <c r="S35" s="332">
        <f t="shared" si="2"/>
        <v>0</v>
      </c>
      <c r="T35" s="317"/>
      <c r="U35" s="317"/>
      <c r="V35" s="318"/>
      <c r="W35" s="316"/>
      <c r="X35" s="176"/>
      <c r="Y35" s="174"/>
      <c r="Z35" s="332">
        <f t="shared" si="3"/>
        <v>0</v>
      </c>
      <c r="AA35" s="317"/>
      <c r="AB35" s="317"/>
      <c r="AC35" s="333"/>
      <c r="AD35" s="316"/>
      <c r="AE35" s="176"/>
      <c r="AF35" s="174"/>
      <c r="AG35" s="332">
        <f t="shared" si="4"/>
        <v>0</v>
      </c>
      <c r="AH35" s="317"/>
      <c r="AI35" s="317"/>
      <c r="AJ35" s="333"/>
      <c r="AK35" s="319"/>
      <c r="AL35" s="313"/>
      <c r="AM35" s="313"/>
      <c r="AN35" s="313"/>
      <c r="AO35" s="313"/>
      <c r="AP35" s="313"/>
      <c r="AQ35" s="313"/>
      <c r="AR35" s="313"/>
      <c r="AS35" s="19"/>
      <c r="AT35" s="19"/>
      <c r="AU35" s="19"/>
      <c r="AV35" s="19"/>
      <c r="AW35" s="19"/>
      <c r="AX35" s="19"/>
      <c r="AY35" s="19"/>
      <c r="AZ35" s="19"/>
      <c r="BA35" s="19"/>
      <c r="BB35" s="19"/>
      <c r="BC35" s="19"/>
      <c r="BD35" s="19"/>
      <c r="BE35" s="19"/>
      <c r="BF35" s="19"/>
      <c r="BG35" s="19"/>
      <c r="BH35" s="19"/>
      <c r="BI35" s="19"/>
      <c r="BP35" s="19"/>
    </row>
    <row r="36" spans="1:70" ht="36.75" customHeight="1">
      <c r="A36" s="19"/>
      <c r="B36" s="329" t="s">
        <v>214</v>
      </c>
      <c r="C36" s="171"/>
      <c r="D36" s="317"/>
      <c r="E36" s="98" t="str">
        <f t="shared" si="0"/>
        <v/>
      </c>
      <c r="F36" s="330" t="s">
        <v>214</v>
      </c>
      <c r="G36" s="171"/>
      <c r="H36" s="331" t="s">
        <v>214</v>
      </c>
      <c r="I36" s="316"/>
      <c r="J36" s="176"/>
      <c r="K36" s="174"/>
      <c r="L36" s="332">
        <f t="shared" si="1"/>
        <v>0</v>
      </c>
      <c r="M36" s="317"/>
      <c r="N36" s="317"/>
      <c r="O36" s="333"/>
      <c r="P36" s="316"/>
      <c r="Q36" s="176"/>
      <c r="R36" s="174"/>
      <c r="S36" s="332">
        <f t="shared" si="2"/>
        <v>0</v>
      </c>
      <c r="T36" s="317"/>
      <c r="U36" s="317"/>
      <c r="V36" s="318"/>
      <c r="W36" s="316"/>
      <c r="X36" s="176"/>
      <c r="Y36" s="174"/>
      <c r="Z36" s="332">
        <f t="shared" si="3"/>
        <v>0</v>
      </c>
      <c r="AA36" s="317"/>
      <c r="AB36" s="317"/>
      <c r="AC36" s="333"/>
      <c r="AD36" s="316"/>
      <c r="AE36" s="176"/>
      <c r="AF36" s="174"/>
      <c r="AG36" s="332">
        <f t="shared" si="4"/>
        <v>0</v>
      </c>
      <c r="AH36" s="317"/>
      <c r="AI36" s="317"/>
      <c r="AJ36" s="333"/>
      <c r="AK36" s="319"/>
      <c r="AL36" s="313"/>
      <c r="AM36" s="313"/>
      <c r="AN36" s="313"/>
      <c r="AO36" s="313"/>
      <c r="AP36" s="313"/>
      <c r="AQ36" s="313"/>
      <c r="AR36" s="313"/>
      <c r="AS36" s="19"/>
      <c r="AT36" s="19"/>
      <c r="AU36" s="19"/>
      <c r="AV36" s="19"/>
      <c r="AW36" s="19"/>
      <c r="AX36" s="19"/>
      <c r="AY36" s="19"/>
      <c r="AZ36" s="19"/>
      <c r="BA36" s="19"/>
      <c r="BB36" s="19"/>
      <c r="BC36" s="19"/>
      <c r="BD36" s="19"/>
      <c r="BE36" s="19"/>
      <c r="BF36" s="19"/>
      <c r="BG36" s="19"/>
      <c r="BH36" s="19"/>
      <c r="BI36" s="19"/>
      <c r="BP36" s="19"/>
    </row>
    <row r="37" spans="1:70" ht="36.75" customHeight="1">
      <c r="A37" s="19"/>
      <c r="B37" s="329" t="s">
        <v>214</v>
      </c>
      <c r="C37" s="171"/>
      <c r="D37" s="317"/>
      <c r="E37" s="98" t="str">
        <f t="shared" si="0"/>
        <v/>
      </c>
      <c r="F37" s="330" t="s">
        <v>214</v>
      </c>
      <c r="G37" s="171"/>
      <c r="H37" s="331" t="s">
        <v>214</v>
      </c>
      <c r="I37" s="316"/>
      <c r="J37" s="176"/>
      <c r="K37" s="174"/>
      <c r="L37" s="332">
        <f t="shared" si="1"/>
        <v>0</v>
      </c>
      <c r="M37" s="317"/>
      <c r="N37" s="317"/>
      <c r="O37" s="333"/>
      <c r="P37" s="316"/>
      <c r="Q37" s="176"/>
      <c r="R37" s="174"/>
      <c r="S37" s="332">
        <f t="shared" si="2"/>
        <v>0</v>
      </c>
      <c r="T37" s="317"/>
      <c r="U37" s="317"/>
      <c r="V37" s="318"/>
      <c r="W37" s="316"/>
      <c r="X37" s="176"/>
      <c r="Y37" s="174"/>
      <c r="Z37" s="332">
        <f t="shared" si="3"/>
        <v>0</v>
      </c>
      <c r="AA37" s="317"/>
      <c r="AB37" s="317"/>
      <c r="AC37" s="333"/>
      <c r="AD37" s="316"/>
      <c r="AE37" s="176"/>
      <c r="AF37" s="174"/>
      <c r="AG37" s="332">
        <f t="shared" si="4"/>
        <v>0</v>
      </c>
      <c r="AH37" s="317"/>
      <c r="AI37" s="317"/>
      <c r="AJ37" s="333"/>
      <c r="AK37" s="319"/>
      <c r="AL37" s="313"/>
      <c r="AM37" s="313"/>
      <c r="AN37" s="313"/>
      <c r="AO37" s="313"/>
      <c r="AP37" s="313"/>
      <c r="AQ37" s="313"/>
      <c r="AR37" s="313"/>
      <c r="AS37" s="19"/>
      <c r="AT37" s="19"/>
      <c r="AU37" s="19"/>
      <c r="AV37" s="19"/>
      <c r="AW37" s="19"/>
      <c r="AX37" s="19"/>
      <c r="AY37" s="19"/>
      <c r="AZ37" s="19"/>
      <c r="BA37" s="19"/>
      <c r="BB37" s="19"/>
      <c r="BC37" s="19"/>
      <c r="BD37" s="19"/>
      <c r="BE37" s="19"/>
      <c r="BF37" s="19"/>
      <c r="BG37" s="19"/>
      <c r="BH37" s="19"/>
      <c r="BI37" s="19"/>
      <c r="BP37" s="19"/>
    </row>
    <row r="38" spans="1:70" ht="36.75" customHeight="1">
      <c r="A38" s="19"/>
      <c r="B38" s="329" t="s">
        <v>214</v>
      </c>
      <c r="C38" s="171"/>
      <c r="D38" s="317"/>
      <c r="E38" s="98" t="str">
        <f t="shared" si="0"/>
        <v/>
      </c>
      <c r="F38" s="330" t="s">
        <v>214</v>
      </c>
      <c r="G38" s="171"/>
      <c r="H38" s="331" t="s">
        <v>214</v>
      </c>
      <c r="I38" s="316"/>
      <c r="J38" s="176"/>
      <c r="K38" s="174"/>
      <c r="L38" s="332">
        <f t="shared" si="1"/>
        <v>0</v>
      </c>
      <c r="M38" s="317"/>
      <c r="N38" s="317"/>
      <c r="O38" s="333"/>
      <c r="P38" s="316"/>
      <c r="Q38" s="176"/>
      <c r="R38" s="174"/>
      <c r="S38" s="332">
        <f t="shared" si="2"/>
        <v>0</v>
      </c>
      <c r="T38" s="317"/>
      <c r="U38" s="317"/>
      <c r="V38" s="318"/>
      <c r="W38" s="316"/>
      <c r="X38" s="176"/>
      <c r="Y38" s="174"/>
      <c r="Z38" s="332">
        <f t="shared" si="3"/>
        <v>0</v>
      </c>
      <c r="AA38" s="317"/>
      <c r="AB38" s="317"/>
      <c r="AC38" s="333"/>
      <c r="AD38" s="316"/>
      <c r="AE38" s="176"/>
      <c r="AF38" s="174"/>
      <c r="AG38" s="332">
        <f t="shared" si="4"/>
        <v>0</v>
      </c>
      <c r="AH38" s="317"/>
      <c r="AI38" s="317"/>
      <c r="AJ38" s="333"/>
      <c r="AK38" s="319"/>
      <c r="AL38" s="313"/>
      <c r="AM38" s="313"/>
      <c r="AN38" s="313"/>
      <c r="AO38" s="313"/>
      <c r="AP38" s="313"/>
      <c r="AQ38" s="313"/>
      <c r="AR38" s="313"/>
      <c r="AS38" s="19"/>
      <c r="AT38" s="19"/>
      <c r="AU38" s="19"/>
      <c r="AV38" s="19"/>
      <c r="AW38" s="19"/>
      <c r="AX38" s="19"/>
      <c r="AY38" s="19"/>
      <c r="AZ38" s="19"/>
      <c r="BA38" s="19"/>
      <c r="BB38" s="19"/>
      <c r="BC38" s="19"/>
      <c r="BD38" s="19"/>
      <c r="BE38" s="19"/>
      <c r="BF38" s="19"/>
      <c r="BG38" s="19"/>
      <c r="BH38" s="19"/>
      <c r="BI38" s="19"/>
      <c r="BP38" s="19"/>
    </row>
    <row r="39" spans="1:70" ht="36.75" customHeight="1">
      <c r="A39" s="19"/>
      <c r="B39" s="329" t="s">
        <v>214</v>
      </c>
      <c r="C39" s="171"/>
      <c r="D39" s="317"/>
      <c r="E39" s="98" t="str">
        <f t="shared" si="0"/>
        <v/>
      </c>
      <c r="F39" s="330" t="s">
        <v>214</v>
      </c>
      <c r="G39" s="171"/>
      <c r="H39" s="331" t="s">
        <v>214</v>
      </c>
      <c r="I39" s="316"/>
      <c r="J39" s="176"/>
      <c r="K39" s="174"/>
      <c r="L39" s="332">
        <f t="shared" si="1"/>
        <v>0</v>
      </c>
      <c r="M39" s="317"/>
      <c r="N39" s="317"/>
      <c r="O39" s="333"/>
      <c r="P39" s="316"/>
      <c r="Q39" s="176"/>
      <c r="R39" s="174"/>
      <c r="S39" s="332">
        <f t="shared" si="2"/>
        <v>0</v>
      </c>
      <c r="T39" s="317"/>
      <c r="U39" s="317"/>
      <c r="V39" s="318"/>
      <c r="W39" s="316"/>
      <c r="X39" s="176"/>
      <c r="Y39" s="174"/>
      <c r="Z39" s="332">
        <f t="shared" si="3"/>
        <v>0</v>
      </c>
      <c r="AA39" s="317"/>
      <c r="AB39" s="317"/>
      <c r="AC39" s="333"/>
      <c r="AD39" s="316"/>
      <c r="AE39" s="176"/>
      <c r="AF39" s="174"/>
      <c r="AG39" s="332">
        <f t="shared" si="4"/>
        <v>0</v>
      </c>
      <c r="AH39" s="317"/>
      <c r="AI39" s="317"/>
      <c r="AJ39" s="333"/>
      <c r="AK39" s="319"/>
      <c r="AL39" s="313"/>
      <c r="AM39" s="313"/>
      <c r="AN39" s="313"/>
      <c r="AO39" s="313"/>
      <c r="AP39" s="313"/>
      <c r="AQ39" s="313"/>
      <c r="AR39" s="313"/>
      <c r="AS39" s="19"/>
      <c r="AT39" s="19"/>
      <c r="AU39" s="19"/>
      <c r="AV39" s="19"/>
      <c r="AW39" s="19"/>
      <c r="AX39" s="19"/>
      <c r="AY39" s="19"/>
      <c r="AZ39" s="19"/>
      <c r="BA39" s="19"/>
      <c r="BB39" s="19"/>
      <c r="BC39" s="19"/>
      <c r="BD39" s="19"/>
      <c r="BE39" s="19"/>
      <c r="BF39" s="19"/>
      <c r="BG39" s="19"/>
      <c r="BH39" s="19"/>
      <c r="BI39" s="19"/>
      <c r="BP39" s="19"/>
    </row>
    <row r="40" spans="1:70" ht="36.75" customHeight="1">
      <c r="A40" s="19"/>
      <c r="B40" s="329" t="s">
        <v>214</v>
      </c>
      <c r="C40" s="171"/>
      <c r="D40" s="317"/>
      <c r="E40" s="98" t="str">
        <f t="shared" si="0"/>
        <v/>
      </c>
      <c r="F40" s="330" t="s">
        <v>214</v>
      </c>
      <c r="G40" s="171"/>
      <c r="H40" s="331" t="s">
        <v>214</v>
      </c>
      <c r="I40" s="316"/>
      <c r="J40" s="176"/>
      <c r="K40" s="174"/>
      <c r="L40" s="332">
        <f t="shared" si="1"/>
        <v>0</v>
      </c>
      <c r="M40" s="317"/>
      <c r="N40" s="317"/>
      <c r="O40" s="333"/>
      <c r="P40" s="316"/>
      <c r="Q40" s="176"/>
      <c r="R40" s="174"/>
      <c r="S40" s="332">
        <f t="shared" si="2"/>
        <v>0</v>
      </c>
      <c r="T40" s="317"/>
      <c r="U40" s="317"/>
      <c r="V40" s="318"/>
      <c r="W40" s="316"/>
      <c r="X40" s="176"/>
      <c r="Y40" s="174"/>
      <c r="Z40" s="332">
        <f t="shared" si="3"/>
        <v>0</v>
      </c>
      <c r="AA40" s="317"/>
      <c r="AB40" s="317"/>
      <c r="AC40" s="333"/>
      <c r="AD40" s="316"/>
      <c r="AE40" s="176"/>
      <c r="AF40" s="174"/>
      <c r="AG40" s="332">
        <f t="shared" si="4"/>
        <v>0</v>
      </c>
      <c r="AH40" s="317"/>
      <c r="AI40" s="317"/>
      <c r="AJ40" s="333"/>
      <c r="AK40" s="319"/>
      <c r="AL40" s="313"/>
      <c r="AM40" s="313"/>
      <c r="AN40" s="313"/>
      <c r="AO40" s="313"/>
      <c r="AP40" s="313"/>
      <c r="AQ40" s="313"/>
      <c r="AR40" s="313"/>
      <c r="AS40" s="19"/>
      <c r="AT40" s="19"/>
      <c r="AU40" s="19"/>
      <c r="AV40" s="19"/>
      <c r="AW40" s="19"/>
      <c r="AX40" s="19"/>
      <c r="AY40" s="19"/>
      <c r="AZ40" s="19"/>
      <c r="BA40" s="19"/>
      <c r="BB40" s="19"/>
      <c r="BC40" s="19"/>
      <c r="BD40" s="19"/>
      <c r="BE40" s="19"/>
      <c r="BF40" s="19"/>
      <c r="BG40" s="19"/>
      <c r="BH40" s="19"/>
      <c r="BI40" s="19"/>
      <c r="BP40" s="19"/>
    </row>
    <row r="41" spans="1:70" ht="36.75" customHeight="1">
      <c r="A41" s="19"/>
      <c r="B41" s="329" t="s">
        <v>214</v>
      </c>
      <c r="C41" s="171"/>
      <c r="D41" s="317"/>
      <c r="E41" s="98" t="str">
        <f t="shared" si="0"/>
        <v/>
      </c>
      <c r="F41" s="330" t="s">
        <v>214</v>
      </c>
      <c r="G41" s="171"/>
      <c r="H41" s="331" t="s">
        <v>214</v>
      </c>
      <c r="I41" s="316"/>
      <c r="J41" s="176"/>
      <c r="K41" s="174"/>
      <c r="L41" s="332">
        <f t="shared" si="1"/>
        <v>0</v>
      </c>
      <c r="M41" s="317"/>
      <c r="N41" s="317"/>
      <c r="O41" s="333"/>
      <c r="P41" s="316"/>
      <c r="Q41" s="176"/>
      <c r="R41" s="174"/>
      <c r="S41" s="332">
        <f t="shared" si="2"/>
        <v>0</v>
      </c>
      <c r="T41" s="317"/>
      <c r="U41" s="317"/>
      <c r="V41" s="318"/>
      <c r="W41" s="316"/>
      <c r="X41" s="176"/>
      <c r="Y41" s="174"/>
      <c r="Z41" s="332">
        <f t="shared" si="3"/>
        <v>0</v>
      </c>
      <c r="AA41" s="317"/>
      <c r="AB41" s="317"/>
      <c r="AC41" s="333"/>
      <c r="AD41" s="316"/>
      <c r="AE41" s="176"/>
      <c r="AF41" s="174"/>
      <c r="AG41" s="332">
        <f t="shared" si="4"/>
        <v>0</v>
      </c>
      <c r="AH41" s="317"/>
      <c r="AI41" s="317"/>
      <c r="AJ41" s="333"/>
      <c r="AK41" s="319"/>
      <c r="AL41" s="313"/>
      <c r="AM41" s="313"/>
      <c r="AN41" s="313"/>
      <c r="AO41" s="313"/>
      <c r="AP41" s="313"/>
      <c r="AQ41" s="313"/>
      <c r="AR41" s="313"/>
      <c r="AS41" s="19"/>
      <c r="AT41" s="19"/>
      <c r="AU41" s="19"/>
      <c r="AV41" s="19"/>
      <c r="AW41" s="19"/>
      <c r="AX41" s="19"/>
      <c r="AY41" s="19"/>
      <c r="AZ41" s="19"/>
      <c r="BA41" s="19"/>
      <c r="BB41" s="19"/>
      <c r="BC41" s="19"/>
      <c r="BD41" s="19"/>
      <c r="BE41" s="19"/>
      <c r="BF41" s="19"/>
      <c r="BG41" s="19"/>
      <c r="BH41" s="19"/>
      <c r="BI41" s="19"/>
      <c r="BP41" s="19"/>
    </row>
    <row r="42" spans="1:70" ht="36.75" customHeight="1">
      <c r="A42" s="19"/>
      <c r="B42" s="329" t="s">
        <v>214</v>
      </c>
      <c r="C42" s="171"/>
      <c r="D42" s="317"/>
      <c r="E42" s="98" t="str">
        <f t="shared" si="0"/>
        <v/>
      </c>
      <c r="F42" s="330" t="s">
        <v>214</v>
      </c>
      <c r="G42" s="171"/>
      <c r="H42" s="331" t="s">
        <v>214</v>
      </c>
      <c r="I42" s="316"/>
      <c r="J42" s="176"/>
      <c r="K42" s="174"/>
      <c r="L42" s="332">
        <f t="shared" si="1"/>
        <v>0</v>
      </c>
      <c r="M42" s="317"/>
      <c r="N42" s="317"/>
      <c r="O42" s="333"/>
      <c r="P42" s="316"/>
      <c r="Q42" s="176"/>
      <c r="R42" s="174"/>
      <c r="S42" s="332">
        <f t="shared" si="2"/>
        <v>0</v>
      </c>
      <c r="T42" s="317"/>
      <c r="U42" s="317"/>
      <c r="V42" s="318"/>
      <c r="W42" s="316"/>
      <c r="X42" s="176"/>
      <c r="Y42" s="174"/>
      <c r="Z42" s="332">
        <f t="shared" si="3"/>
        <v>0</v>
      </c>
      <c r="AA42" s="317"/>
      <c r="AB42" s="317"/>
      <c r="AC42" s="333"/>
      <c r="AD42" s="316"/>
      <c r="AE42" s="176"/>
      <c r="AF42" s="174"/>
      <c r="AG42" s="332">
        <f t="shared" si="4"/>
        <v>0</v>
      </c>
      <c r="AH42" s="317"/>
      <c r="AI42" s="317"/>
      <c r="AJ42" s="333"/>
      <c r="AK42" s="319"/>
      <c r="AL42" s="313"/>
      <c r="AM42" s="313"/>
      <c r="AN42" s="313"/>
      <c r="AO42" s="313"/>
      <c r="AP42" s="313"/>
      <c r="AQ42" s="313"/>
      <c r="AR42" s="313"/>
      <c r="AS42" s="19"/>
      <c r="AT42" s="19"/>
      <c r="AU42" s="19"/>
      <c r="AV42" s="19"/>
      <c r="AW42" s="19"/>
      <c r="AX42" s="19"/>
      <c r="AY42" s="19"/>
      <c r="AZ42" s="19"/>
      <c r="BA42" s="19"/>
      <c r="BB42" s="19"/>
      <c r="BC42" s="19"/>
      <c r="BD42" s="19"/>
      <c r="BE42" s="19"/>
      <c r="BF42" s="19"/>
      <c r="BG42" s="19"/>
      <c r="BH42" s="19"/>
      <c r="BI42" s="19"/>
      <c r="BP42" s="19"/>
    </row>
    <row r="43" spans="1:70" ht="36.75" customHeight="1">
      <c r="A43" s="19"/>
      <c r="B43" s="329" t="s">
        <v>214</v>
      </c>
      <c r="C43" s="171"/>
      <c r="D43" s="317"/>
      <c r="E43" s="98" t="str">
        <f t="shared" si="0"/>
        <v/>
      </c>
      <c r="F43" s="330" t="s">
        <v>214</v>
      </c>
      <c r="G43" s="171"/>
      <c r="H43" s="331" t="s">
        <v>214</v>
      </c>
      <c r="I43" s="316"/>
      <c r="J43" s="176"/>
      <c r="K43" s="174"/>
      <c r="L43" s="332">
        <f t="shared" si="1"/>
        <v>0</v>
      </c>
      <c r="M43" s="317"/>
      <c r="N43" s="317"/>
      <c r="O43" s="333"/>
      <c r="P43" s="316"/>
      <c r="Q43" s="176"/>
      <c r="R43" s="174"/>
      <c r="S43" s="332">
        <f t="shared" si="2"/>
        <v>0</v>
      </c>
      <c r="T43" s="317"/>
      <c r="U43" s="317"/>
      <c r="V43" s="318"/>
      <c r="W43" s="316"/>
      <c r="X43" s="176"/>
      <c r="Y43" s="174"/>
      <c r="Z43" s="332">
        <f t="shared" si="3"/>
        <v>0</v>
      </c>
      <c r="AA43" s="317"/>
      <c r="AB43" s="317"/>
      <c r="AC43" s="333"/>
      <c r="AD43" s="316"/>
      <c r="AE43" s="176"/>
      <c r="AF43" s="174"/>
      <c r="AG43" s="332">
        <f t="shared" si="4"/>
        <v>0</v>
      </c>
      <c r="AH43" s="317"/>
      <c r="AI43" s="317"/>
      <c r="AJ43" s="333"/>
      <c r="AK43" s="319"/>
      <c r="AL43" s="313"/>
      <c r="AM43" s="313"/>
      <c r="AN43" s="313"/>
      <c r="AO43" s="313"/>
      <c r="AP43" s="313"/>
      <c r="AQ43" s="313"/>
      <c r="AR43" s="313"/>
      <c r="AS43" s="19"/>
      <c r="AT43" s="19"/>
      <c r="AU43" s="19"/>
      <c r="AV43" s="19"/>
      <c r="AW43" s="19"/>
      <c r="AX43" s="19"/>
      <c r="AY43" s="19"/>
      <c r="AZ43" s="19"/>
      <c r="BA43" s="19"/>
      <c r="BB43" s="19"/>
      <c r="BC43" s="19"/>
      <c r="BD43" s="19"/>
      <c r="BE43" s="19"/>
      <c r="BF43" s="19"/>
      <c r="BG43" s="19"/>
      <c r="BH43" s="19"/>
      <c r="BI43" s="19"/>
      <c r="BJ43" s="19"/>
      <c r="BK43" s="19"/>
      <c r="BL43" s="19"/>
      <c r="BM43" s="19"/>
      <c r="BN43" s="19"/>
      <c r="BO43" s="19"/>
      <c r="BP43" s="19"/>
      <c r="BQ43" s="19"/>
      <c r="BR43" s="19"/>
    </row>
    <row r="44" spans="1:70" ht="36.75" customHeight="1">
      <c r="A44" s="19"/>
      <c r="B44" s="329" t="s">
        <v>214</v>
      </c>
      <c r="C44" s="171"/>
      <c r="D44" s="317"/>
      <c r="E44" s="98" t="str">
        <f t="shared" si="0"/>
        <v/>
      </c>
      <c r="F44" s="330" t="s">
        <v>214</v>
      </c>
      <c r="G44" s="171"/>
      <c r="H44" s="331" t="s">
        <v>214</v>
      </c>
      <c r="I44" s="316"/>
      <c r="J44" s="176"/>
      <c r="K44" s="174"/>
      <c r="L44" s="332">
        <f t="shared" si="1"/>
        <v>0</v>
      </c>
      <c r="M44" s="317"/>
      <c r="N44" s="317"/>
      <c r="O44" s="333"/>
      <c r="P44" s="316"/>
      <c r="Q44" s="176"/>
      <c r="R44" s="174"/>
      <c r="S44" s="332">
        <f t="shared" si="2"/>
        <v>0</v>
      </c>
      <c r="T44" s="317"/>
      <c r="U44" s="317"/>
      <c r="V44" s="318"/>
      <c r="W44" s="316"/>
      <c r="X44" s="176"/>
      <c r="Y44" s="174"/>
      <c r="Z44" s="332">
        <f t="shared" si="3"/>
        <v>0</v>
      </c>
      <c r="AA44" s="317"/>
      <c r="AB44" s="317"/>
      <c r="AC44" s="333"/>
      <c r="AD44" s="316"/>
      <c r="AE44" s="176"/>
      <c r="AF44" s="174"/>
      <c r="AG44" s="332">
        <f t="shared" si="4"/>
        <v>0</v>
      </c>
      <c r="AH44" s="317"/>
      <c r="AI44" s="317"/>
      <c r="AJ44" s="333"/>
      <c r="AK44" s="319"/>
      <c r="AL44" s="313"/>
      <c r="AM44" s="313"/>
      <c r="AN44" s="313"/>
      <c r="AO44" s="313"/>
      <c r="AP44" s="313"/>
      <c r="AQ44" s="313"/>
      <c r="AR44" s="313"/>
      <c r="AS44" s="19"/>
      <c r="AT44" s="19"/>
      <c r="AU44" s="19"/>
      <c r="AV44" s="19"/>
      <c r="AW44" s="19"/>
      <c r="AX44" s="19"/>
      <c r="AY44" s="19"/>
      <c r="AZ44" s="19"/>
      <c r="BA44" s="19"/>
      <c r="BB44" s="19"/>
      <c r="BC44" s="19"/>
      <c r="BD44" s="19"/>
      <c r="BE44" s="19"/>
      <c r="BF44" s="19"/>
      <c r="BG44" s="19"/>
      <c r="BH44" s="19"/>
      <c r="BI44" s="19"/>
      <c r="BJ44" s="19"/>
      <c r="BK44" s="19"/>
      <c r="BL44" s="19"/>
      <c r="BM44" s="19"/>
      <c r="BN44" s="19"/>
      <c r="BO44" s="19"/>
      <c r="BP44" s="19"/>
      <c r="BQ44" s="19"/>
      <c r="BR44" s="19"/>
    </row>
    <row r="45" spans="1:70" ht="36.75" customHeight="1">
      <c r="A45" s="19"/>
      <c r="B45" s="329" t="s">
        <v>214</v>
      </c>
      <c r="C45" s="171"/>
      <c r="D45" s="317"/>
      <c r="E45" s="98" t="str">
        <f t="shared" si="0"/>
        <v/>
      </c>
      <c r="F45" s="330" t="s">
        <v>214</v>
      </c>
      <c r="G45" s="171"/>
      <c r="H45" s="331" t="s">
        <v>214</v>
      </c>
      <c r="I45" s="316"/>
      <c r="J45" s="176"/>
      <c r="K45" s="174"/>
      <c r="L45" s="332">
        <f t="shared" si="1"/>
        <v>0</v>
      </c>
      <c r="M45" s="317"/>
      <c r="N45" s="317"/>
      <c r="O45" s="333"/>
      <c r="P45" s="316"/>
      <c r="Q45" s="176"/>
      <c r="R45" s="174"/>
      <c r="S45" s="332">
        <f t="shared" si="2"/>
        <v>0</v>
      </c>
      <c r="T45" s="317"/>
      <c r="U45" s="317"/>
      <c r="V45" s="318"/>
      <c r="W45" s="316"/>
      <c r="X45" s="176"/>
      <c r="Y45" s="174"/>
      <c r="Z45" s="332">
        <f t="shared" si="3"/>
        <v>0</v>
      </c>
      <c r="AA45" s="317"/>
      <c r="AB45" s="317"/>
      <c r="AC45" s="333"/>
      <c r="AD45" s="316"/>
      <c r="AE45" s="176"/>
      <c r="AF45" s="174"/>
      <c r="AG45" s="332">
        <f t="shared" si="4"/>
        <v>0</v>
      </c>
      <c r="AH45" s="317"/>
      <c r="AI45" s="317"/>
      <c r="AJ45" s="333"/>
      <c r="AK45" s="319"/>
      <c r="AL45" s="313"/>
      <c r="AM45" s="313"/>
      <c r="AN45" s="313"/>
      <c r="AO45" s="313"/>
      <c r="AP45" s="313"/>
      <c r="AQ45" s="313"/>
      <c r="AR45" s="313"/>
      <c r="AS45" s="19"/>
      <c r="AT45" s="19"/>
      <c r="AU45" s="19"/>
      <c r="AV45" s="19"/>
      <c r="AW45" s="19"/>
      <c r="AX45" s="19"/>
      <c r="AY45" s="19"/>
      <c r="AZ45" s="19"/>
      <c r="BA45" s="19"/>
      <c r="BB45" s="19"/>
      <c r="BC45" s="19"/>
      <c r="BD45" s="19"/>
      <c r="BE45" s="19"/>
      <c r="BF45" s="19"/>
      <c r="BG45" s="19"/>
      <c r="BH45" s="19"/>
      <c r="BI45" s="19"/>
      <c r="BJ45" s="19"/>
      <c r="BK45" s="19"/>
      <c r="BL45" s="19"/>
      <c r="BM45" s="19"/>
      <c r="BN45" s="19"/>
      <c r="BO45" s="19"/>
      <c r="BP45" s="19"/>
      <c r="BQ45" s="19"/>
      <c r="BR45" s="19"/>
    </row>
    <row r="46" spans="1:70" ht="36.75" customHeight="1">
      <c r="A46" s="19"/>
      <c r="B46" s="329" t="s">
        <v>214</v>
      </c>
      <c r="C46" s="171"/>
      <c r="D46" s="317"/>
      <c r="E46" s="98" t="str">
        <f t="shared" si="0"/>
        <v/>
      </c>
      <c r="F46" s="330" t="s">
        <v>214</v>
      </c>
      <c r="G46" s="171"/>
      <c r="H46" s="331" t="s">
        <v>214</v>
      </c>
      <c r="I46" s="316"/>
      <c r="J46" s="176"/>
      <c r="K46" s="174"/>
      <c r="L46" s="332">
        <f t="shared" si="1"/>
        <v>0</v>
      </c>
      <c r="M46" s="317"/>
      <c r="N46" s="317"/>
      <c r="O46" s="333"/>
      <c r="P46" s="316"/>
      <c r="Q46" s="176"/>
      <c r="R46" s="174"/>
      <c r="S46" s="332">
        <f t="shared" si="2"/>
        <v>0</v>
      </c>
      <c r="T46" s="317"/>
      <c r="U46" s="317"/>
      <c r="V46" s="318"/>
      <c r="W46" s="316"/>
      <c r="X46" s="176"/>
      <c r="Y46" s="174"/>
      <c r="Z46" s="332">
        <f t="shared" si="3"/>
        <v>0</v>
      </c>
      <c r="AA46" s="317"/>
      <c r="AB46" s="317"/>
      <c r="AC46" s="333"/>
      <c r="AD46" s="316"/>
      <c r="AE46" s="176"/>
      <c r="AF46" s="174"/>
      <c r="AG46" s="332">
        <f t="shared" si="4"/>
        <v>0</v>
      </c>
      <c r="AH46" s="317"/>
      <c r="AI46" s="317"/>
      <c r="AJ46" s="333"/>
      <c r="AK46" s="319"/>
      <c r="AL46" s="313"/>
      <c r="AM46" s="313"/>
      <c r="AN46" s="313"/>
      <c r="AO46" s="313"/>
      <c r="AP46" s="313"/>
      <c r="AQ46" s="313"/>
      <c r="AR46" s="313"/>
      <c r="AS46" s="19"/>
      <c r="AT46" s="19"/>
      <c r="AU46" s="19"/>
      <c r="AV46" s="19"/>
      <c r="AW46" s="19"/>
      <c r="AX46" s="19"/>
      <c r="AY46" s="19"/>
      <c r="AZ46" s="19"/>
      <c r="BA46" s="19"/>
      <c r="BB46" s="19"/>
      <c r="BC46" s="19"/>
      <c r="BD46" s="19"/>
      <c r="BE46" s="19"/>
      <c r="BF46" s="19"/>
      <c r="BG46" s="19"/>
      <c r="BH46" s="19"/>
      <c r="BI46" s="19"/>
      <c r="BJ46" s="19"/>
      <c r="BK46" s="19"/>
      <c r="BL46" s="19"/>
      <c r="BM46" s="19"/>
      <c r="BN46" s="19"/>
      <c r="BO46" s="19"/>
      <c r="BP46" s="19"/>
      <c r="BQ46" s="19"/>
      <c r="BR46" s="19"/>
    </row>
    <row r="47" spans="1:70" ht="36.75" customHeight="1">
      <c r="A47" s="19"/>
      <c r="B47" s="329" t="s">
        <v>214</v>
      </c>
      <c r="C47" s="171"/>
      <c r="D47" s="317"/>
      <c r="E47" s="98" t="str">
        <f t="shared" si="0"/>
        <v/>
      </c>
      <c r="F47" s="330" t="s">
        <v>214</v>
      </c>
      <c r="G47" s="171"/>
      <c r="H47" s="331" t="s">
        <v>214</v>
      </c>
      <c r="I47" s="316"/>
      <c r="J47" s="176"/>
      <c r="K47" s="174"/>
      <c r="L47" s="332">
        <f t="shared" si="1"/>
        <v>0</v>
      </c>
      <c r="M47" s="317"/>
      <c r="N47" s="317"/>
      <c r="O47" s="333"/>
      <c r="P47" s="316"/>
      <c r="Q47" s="176"/>
      <c r="R47" s="174"/>
      <c r="S47" s="332">
        <f t="shared" si="2"/>
        <v>0</v>
      </c>
      <c r="T47" s="317"/>
      <c r="U47" s="317"/>
      <c r="V47" s="318"/>
      <c r="W47" s="316"/>
      <c r="X47" s="176"/>
      <c r="Y47" s="174"/>
      <c r="Z47" s="332">
        <f t="shared" si="3"/>
        <v>0</v>
      </c>
      <c r="AA47" s="317"/>
      <c r="AB47" s="317"/>
      <c r="AC47" s="333"/>
      <c r="AD47" s="316"/>
      <c r="AE47" s="176"/>
      <c r="AF47" s="174"/>
      <c r="AG47" s="332">
        <f t="shared" si="4"/>
        <v>0</v>
      </c>
      <c r="AH47" s="317"/>
      <c r="AI47" s="317"/>
      <c r="AJ47" s="333"/>
      <c r="AK47" s="319"/>
      <c r="AL47" s="313"/>
      <c r="AM47" s="313"/>
      <c r="AN47" s="313"/>
      <c r="AO47" s="313"/>
      <c r="AP47" s="313"/>
      <c r="AQ47" s="313"/>
      <c r="AR47" s="313"/>
      <c r="AS47" s="19"/>
      <c r="AT47" s="19"/>
      <c r="AU47" s="19"/>
      <c r="AV47" s="19"/>
      <c r="AW47" s="19"/>
      <c r="AX47" s="19"/>
      <c r="AY47" s="19"/>
      <c r="AZ47" s="19"/>
      <c r="BA47" s="19"/>
      <c r="BB47" s="19"/>
      <c r="BC47" s="19"/>
      <c r="BD47" s="19"/>
      <c r="BE47" s="19"/>
      <c r="BF47" s="19"/>
      <c r="BG47" s="19"/>
      <c r="BH47" s="19"/>
      <c r="BI47" s="19"/>
      <c r="BJ47" s="19"/>
      <c r="BK47" s="19"/>
      <c r="BL47" s="19"/>
      <c r="BM47" s="19"/>
      <c r="BN47" s="19"/>
      <c r="BO47" s="19"/>
      <c r="BP47" s="19"/>
      <c r="BQ47" s="19"/>
      <c r="BR47" s="19"/>
    </row>
    <row r="48" spans="1:70" customFormat="1" ht="36.75" customHeight="1">
      <c r="A48" s="144"/>
      <c r="B48" s="329" t="s">
        <v>214</v>
      </c>
      <c r="C48" s="171"/>
      <c r="D48" s="317"/>
      <c r="E48" s="98" t="str">
        <f t="shared" si="0"/>
        <v/>
      </c>
      <c r="F48" s="330" t="s">
        <v>214</v>
      </c>
      <c r="G48" s="171"/>
      <c r="H48" s="331" t="s">
        <v>214</v>
      </c>
      <c r="I48" s="316"/>
      <c r="J48" s="176"/>
      <c r="K48" s="174"/>
      <c r="L48" s="332">
        <f t="shared" si="1"/>
        <v>0</v>
      </c>
      <c r="M48" s="317"/>
      <c r="N48" s="317"/>
      <c r="O48" s="333"/>
      <c r="P48" s="316"/>
      <c r="Q48" s="176"/>
      <c r="R48" s="174"/>
      <c r="S48" s="332">
        <f t="shared" si="2"/>
        <v>0</v>
      </c>
      <c r="T48" s="317"/>
      <c r="U48" s="317"/>
      <c r="V48" s="318"/>
      <c r="W48" s="316"/>
      <c r="X48" s="176"/>
      <c r="Y48" s="174"/>
      <c r="Z48" s="332">
        <f t="shared" si="3"/>
        <v>0</v>
      </c>
      <c r="AA48" s="317"/>
      <c r="AB48" s="317"/>
      <c r="AC48" s="333"/>
      <c r="AD48" s="316"/>
      <c r="AE48" s="176"/>
      <c r="AF48" s="174"/>
      <c r="AG48" s="332">
        <f t="shared" si="4"/>
        <v>0</v>
      </c>
      <c r="AH48" s="317"/>
      <c r="AI48" s="317"/>
      <c r="AJ48" s="333"/>
      <c r="AK48" s="319"/>
      <c r="AL48" s="313"/>
      <c r="AM48" s="313"/>
      <c r="AN48" s="313"/>
      <c r="AO48" s="313"/>
      <c r="AP48" s="313"/>
      <c r="AQ48" s="313"/>
      <c r="AR48" s="313"/>
      <c r="AS48" s="19"/>
      <c r="AT48" s="19"/>
      <c r="AU48" s="19"/>
      <c r="AV48" s="19"/>
      <c r="AW48" s="19"/>
      <c r="AX48" s="19"/>
      <c r="AY48" s="19"/>
      <c r="AZ48" s="19"/>
      <c r="BA48" s="19"/>
      <c r="BB48" s="19"/>
      <c r="BC48" s="19"/>
      <c r="BD48" s="19"/>
      <c r="BE48" s="19"/>
      <c r="BF48" s="19"/>
      <c r="BG48" s="19"/>
      <c r="BH48" s="19"/>
      <c r="BI48" s="19"/>
      <c r="BJ48" s="19"/>
      <c r="BK48" s="19"/>
      <c r="BL48" s="19"/>
      <c r="BM48" s="19"/>
      <c r="BN48" s="19"/>
      <c r="BO48" s="19"/>
      <c r="BP48" s="19"/>
      <c r="BQ48" s="19"/>
      <c r="BR48" s="19"/>
    </row>
    <row r="49" spans="2:70" ht="36.75" customHeight="1">
      <c r="B49" s="329" t="s">
        <v>214</v>
      </c>
      <c r="C49" s="171"/>
      <c r="D49" s="317"/>
      <c r="E49" s="98" t="str">
        <f t="shared" si="0"/>
        <v/>
      </c>
      <c r="F49" s="330" t="s">
        <v>214</v>
      </c>
      <c r="G49" s="171"/>
      <c r="H49" s="331" t="s">
        <v>214</v>
      </c>
      <c r="I49" s="316"/>
      <c r="J49" s="176"/>
      <c r="K49" s="174"/>
      <c r="L49" s="332">
        <f t="shared" si="1"/>
        <v>0</v>
      </c>
      <c r="M49" s="317"/>
      <c r="N49" s="317"/>
      <c r="O49" s="333"/>
      <c r="P49" s="316"/>
      <c r="Q49" s="176"/>
      <c r="R49" s="174"/>
      <c r="S49" s="332">
        <f t="shared" si="2"/>
        <v>0</v>
      </c>
      <c r="T49" s="317"/>
      <c r="U49" s="317"/>
      <c r="V49" s="318"/>
      <c r="W49" s="316"/>
      <c r="X49" s="176"/>
      <c r="Y49" s="174"/>
      <c r="Z49" s="332">
        <f t="shared" si="3"/>
        <v>0</v>
      </c>
      <c r="AA49" s="317"/>
      <c r="AB49" s="317"/>
      <c r="AC49" s="333"/>
      <c r="AD49" s="316"/>
      <c r="AE49" s="176"/>
      <c r="AF49" s="174"/>
      <c r="AG49" s="332">
        <f t="shared" si="4"/>
        <v>0</v>
      </c>
      <c r="AH49" s="317"/>
      <c r="AI49" s="317"/>
      <c r="AJ49" s="333"/>
      <c r="AK49" s="319"/>
      <c r="AL49" s="313"/>
      <c r="AM49" s="313"/>
      <c r="AN49" s="313"/>
      <c r="AO49" s="313"/>
      <c r="AP49" s="313"/>
      <c r="AQ49" s="313"/>
      <c r="AR49" s="313"/>
      <c r="AS49" s="19"/>
      <c r="AT49" s="19"/>
      <c r="AU49" s="19"/>
      <c r="AV49" s="19"/>
      <c r="AW49" s="19"/>
      <c r="AX49" s="19"/>
      <c r="AY49" s="19"/>
      <c r="AZ49" s="19"/>
      <c r="BA49" s="19"/>
      <c r="BB49" s="19"/>
      <c r="BC49" s="19"/>
      <c r="BD49" s="19"/>
      <c r="BE49" s="19"/>
      <c r="BF49" s="19"/>
      <c r="BG49" s="19"/>
      <c r="BH49" s="19"/>
      <c r="BI49" s="19"/>
      <c r="BJ49" s="19"/>
      <c r="BK49" s="19"/>
      <c r="BL49" s="19"/>
      <c r="BM49" s="19"/>
      <c r="BN49" s="19"/>
      <c r="BO49" s="19"/>
      <c r="BP49" s="19"/>
      <c r="BQ49" s="19"/>
      <c r="BR49" s="19"/>
    </row>
    <row r="50" spans="2:70" ht="36.75" customHeight="1">
      <c r="B50" s="329" t="s">
        <v>214</v>
      </c>
      <c r="C50" s="171"/>
      <c r="D50" s="317"/>
      <c r="E50" s="98" t="str">
        <f t="shared" si="0"/>
        <v/>
      </c>
      <c r="F50" s="330" t="s">
        <v>214</v>
      </c>
      <c r="G50" s="171"/>
      <c r="H50" s="331" t="s">
        <v>214</v>
      </c>
      <c r="I50" s="316"/>
      <c r="J50" s="176"/>
      <c r="K50" s="174"/>
      <c r="L50" s="332">
        <f t="shared" si="1"/>
        <v>0</v>
      </c>
      <c r="M50" s="317"/>
      <c r="N50" s="317"/>
      <c r="O50" s="333"/>
      <c r="P50" s="316"/>
      <c r="Q50" s="176"/>
      <c r="R50" s="174"/>
      <c r="S50" s="332">
        <f t="shared" si="2"/>
        <v>0</v>
      </c>
      <c r="T50" s="317"/>
      <c r="U50" s="317"/>
      <c r="V50" s="318"/>
      <c r="W50" s="316"/>
      <c r="X50" s="176"/>
      <c r="Y50" s="174"/>
      <c r="Z50" s="332">
        <f t="shared" si="3"/>
        <v>0</v>
      </c>
      <c r="AA50" s="317"/>
      <c r="AB50" s="317"/>
      <c r="AC50" s="333"/>
      <c r="AD50" s="316"/>
      <c r="AE50" s="176"/>
      <c r="AF50" s="174"/>
      <c r="AG50" s="332">
        <f t="shared" si="4"/>
        <v>0</v>
      </c>
      <c r="AH50" s="317"/>
      <c r="AI50" s="317"/>
      <c r="AJ50" s="333"/>
      <c r="AK50" s="319"/>
      <c r="AL50" s="313"/>
      <c r="AM50" s="313"/>
      <c r="AN50" s="313"/>
      <c r="AO50" s="313"/>
      <c r="AP50" s="313"/>
      <c r="AQ50" s="313"/>
      <c r="AR50" s="313"/>
      <c r="AS50" s="19"/>
      <c r="AT50" s="19"/>
      <c r="AU50" s="19"/>
      <c r="AV50" s="19"/>
      <c r="AW50" s="19"/>
      <c r="AX50" s="19"/>
      <c r="AY50" s="19"/>
      <c r="AZ50" s="19"/>
      <c r="BA50" s="19"/>
      <c r="BB50" s="19"/>
      <c r="BC50" s="19"/>
      <c r="BD50" s="19"/>
      <c r="BE50" s="19"/>
      <c r="BF50" s="19"/>
      <c r="BG50" s="19"/>
      <c r="BH50" s="19"/>
      <c r="BI50" s="19"/>
      <c r="BJ50" s="19"/>
      <c r="BK50" s="19"/>
      <c r="BL50" s="19"/>
      <c r="BM50" s="19"/>
      <c r="BN50" s="19"/>
      <c r="BO50" s="19"/>
      <c r="BP50" s="19"/>
      <c r="BQ50" s="19"/>
      <c r="BR50" s="19"/>
    </row>
    <row r="51" spans="2:70" ht="36.75" customHeight="1">
      <c r="B51" s="329" t="s">
        <v>214</v>
      </c>
      <c r="C51" s="171"/>
      <c r="D51" s="317"/>
      <c r="E51" s="98" t="str">
        <f t="shared" si="0"/>
        <v/>
      </c>
      <c r="F51" s="330" t="s">
        <v>214</v>
      </c>
      <c r="G51" s="171"/>
      <c r="H51" s="331" t="s">
        <v>214</v>
      </c>
      <c r="I51" s="316"/>
      <c r="J51" s="176"/>
      <c r="K51" s="174"/>
      <c r="L51" s="332">
        <f t="shared" si="1"/>
        <v>0</v>
      </c>
      <c r="M51" s="317"/>
      <c r="N51" s="317"/>
      <c r="O51" s="333"/>
      <c r="P51" s="316"/>
      <c r="Q51" s="176"/>
      <c r="R51" s="174"/>
      <c r="S51" s="332">
        <f t="shared" si="2"/>
        <v>0</v>
      </c>
      <c r="T51" s="317"/>
      <c r="U51" s="317"/>
      <c r="V51" s="318"/>
      <c r="W51" s="316"/>
      <c r="X51" s="176"/>
      <c r="Y51" s="174"/>
      <c r="Z51" s="332">
        <f t="shared" si="3"/>
        <v>0</v>
      </c>
      <c r="AA51" s="317"/>
      <c r="AB51" s="317"/>
      <c r="AC51" s="333"/>
      <c r="AD51" s="316"/>
      <c r="AE51" s="176"/>
      <c r="AF51" s="174"/>
      <c r="AG51" s="332">
        <f t="shared" si="4"/>
        <v>0</v>
      </c>
      <c r="AH51" s="317"/>
      <c r="AI51" s="317"/>
      <c r="AJ51" s="333"/>
      <c r="AK51" s="319"/>
      <c r="AL51" s="313"/>
      <c r="AM51" s="313"/>
      <c r="AN51" s="313"/>
      <c r="AO51" s="313"/>
      <c r="AP51" s="313"/>
      <c r="AQ51" s="313"/>
      <c r="AR51" s="313"/>
      <c r="AS51" s="19"/>
      <c r="AT51" s="19"/>
      <c r="AU51" s="19"/>
      <c r="AV51" s="19"/>
      <c r="AW51" s="19"/>
      <c r="AX51" s="19"/>
      <c r="AY51" s="19"/>
      <c r="AZ51" s="19"/>
      <c r="BA51" s="19"/>
      <c r="BB51" s="19"/>
      <c r="BC51" s="19"/>
      <c r="BD51" s="19"/>
      <c r="BE51" s="19"/>
      <c r="BF51" s="19"/>
      <c r="BG51" s="19"/>
      <c r="BH51" s="19"/>
      <c r="BI51" s="19"/>
      <c r="BJ51" s="19"/>
      <c r="BK51" s="19"/>
      <c r="BL51" s="19"/>
      <c r="BM51" s="19"/>
      <c r="BN51" s="19"/>
      <c r="BO51" s="19"/>
      <c r="BP51" s="19"/>
      <c r="BQ51" s="19"/>
      <c r="BR51" s="19"/>
    </row>
    <row r="52" spans="2:70" ht="36.75" customHeight="1">
      <c r="B52" s="329" t="s">
        <v>214</v>
      </c>
      <c r="C52" s="171"/>
      <c r="D52" s="317"/>
      <c r="E52" s="98" t="str">
        <f t="shared" si="0"/>
        <v/>
      </c>
      <c r="F52" s="330" t="s">
        <v>214</v>
      </c>
      <c r="G52" s="171"/>
      <c r="H52" s="331" t="s">
        <v>214</v>
      </c>
      <c r="I52" s="316"/>
      <c r="J52" s="176"/>
      <c r="K52" s="174"/>
      <c r="L52" s="332">
        <f t="shared" si="1"/>
        <v>0</v>
      </c>
      <c r="M52" s="317"/>
      <c r="N52" s="317"/>
      <c r="O52" s="333"/>
      <c r="P52" s="316"/>
      <c r="Q52" s="176"/>
      <c r="R52" s="174"/>
      <c r="S52" s="332">
        <f t="shared" si="2"/>
        <v>0</v>
      </c>
      <c r="T52" s="317"/>
      <c r="U52" s="317"/>
      <c r="V52" s="318"/>
      <c r="W52" s="316"/>
      <c r="X52" s="176"/>
      <c r="Y52" s="174"/>
      <c r="Z52" s="332">
        <f t="shared" si="3"/>
        <v>0</v>
      </c>
      <c r="AA52" s="317"/>
      <c r="AB52" s="317"/>
      <c r="AC52" s="333"/>
      <c r="AD52" s="316"/>
      <c r="AE52" s="176"/>
      <c r="AF52" s="174"/>
      <c r="AG52" s="332">
        <f t="shared" si="4"/>
        <v>0</v>
      </c>
      <c r="AH52" s="317"/>
      <c r="AI52" s="317"/>
      <c r="AJ52" s="333"/>
      <c r="AK52" s="319"/>
      <c r="AL52" s="313"/>
      <c r="AM52" s="313"/>
      <c r="AN52" s="313"/>
      <c r="AO52" s="313"/>
      <c r="AP52" s="313"/>
      <c r="AQ52" s="313"/>
      <c r="AR52" s="313"/>
      <c r="AS52" s="19"/>
      <c r="AT52" s="19"/>
      <c r="AU52" s="19"/>
      <c r="AV52" s="19"/>
      <c r="AW52" s="19"/>
      <c r="AX52" s="19"/>
      <c r="AY52" s="19"/>
      <c r="AZ52" s="19"/>
      <c r="BA52" s="19"/>
      <c r="BB52" s="19"/>
      <c r="BC52" s="19"/>
      <c r="BD52" s="19"/>
      <c r="BE52" s="19"/>
      <c r="BF52" s="19"/>
      <c r="BG52" s="19"/>
      <c r="BH52" s="19"/>
      <c r="BI52" s="19"/>
      <c r="BJ52" s="19"/>
      <c r="BK52" s="19"/>
      <c r="BL52" s="19"/>
      <c r="BM52" s="19"/>
      <c r="BN52" s="19"/>
      <c r="BO52" s="19"/>
      <c r="BP52" s="19"/>
      <c r="BQ52" s="19"/>
      <c r="BR52" s="19"/>
    </row>
    <row r="53" spans="2:70" ht="36.75" customHeight="1">
      <c r="B53" s="329" t="s">
        <v>214</v>
      </c>
      <c r="C53" s="171"/>
      <c r="D53" s="317"/>
      <c r="E53" s="98" t="str">
        <f t="shared" si="0"/>
        <v/>
      </c>
      <c r="F53" s="330" t="s">
        <v>214</v>
      </c>
      <c r="G53" s="171"/>
      <c r="H53" s="331" t="s">
        <v>214</v>
      </c>
      <c r="I53" s="316"/>
      <c r="J53" s="176"/>
      <c r="K53" s="174"/>
      <c r="L53" s="332">
        <f t="shared" si="1"/>
        <v>0</v>
      </c>
      <c r="M53" s="317"/>
      <c r="N53" s="317"/>
      <c r="O53" s="333"/>
      <c r="P53" s="316"/>
      <c r="Q53" s="176"/>
      <c r="R53" s="174"/>
      <c r="S53" s="332">
        <f t="shared" si="2"/>
        <v>0</v>
      </c>
      <c r="T53" s="317"/>
      <c r="U53" s="317"/>
      <c r="V53" s="318"/>
      <c r="W53" s="316"/>
      <c r="X53" s="176"/>
      <c r="Y53" s="174"/>
      <c r="Z53" s="332">
        <f t="shared" si="3"/>
        <v>0</v>
      </c>
      <c r="AA53" s="317"/>
      <c r="AB53" s="317"/>
      <c r="AC53" s="333"/>
      <c r="AD53" s="316"/>
      <c r="AE53" s="176"/>
      <c r="AF53" s="174"/>
      <c r="AG53" s="332">
        <f t="shared" si="4"/>
        <v>0</v>
      </c>
      <c r="AH53" s="317"/>
      <c r="AI53" s="317"/>
      <c r="AJ53" s="333"/>
      <c r="AK53" s="319"/>
      <c r="AL53" s="313"/>
      <c r="AM53" s="313"/>
      <c r="AN53" s="313"/>
      <c r="AO53" s="313"/>
      <c r="AP53" s="313"/>
      <c r="AQ53" s="313"/>
      <c r="AR53" s="313"/>
      <c r="AS53" s="19"/>
      <c r="AT53" s="19"/>
      <c r="AU53" s="19"/>
      <c r="AV53" s="19"/>
      <c r="AW53" s="19"/>
      <c r="AX53" s="19"/>
      <c r="AY53" s="19"/>
      <c r="AZ53" s="19"/>
      <c r="BA53" s="19"/>
      <c r="BB53" s="19"/>
      <c r="BC53" s="19"/>
      <c r="BD53" s="19"/>
      <c r="BE53" s="19"/>
      <c r="BF53" s="19"/>
      <c r="BG53" s="19"/>
      <c r="BH53" s="19"/>
      <c r="BI53" s="19"/>
      <c r="BJ53" s="19"/>
      <c r="BK53" s="19"/>
      <c r="BL53" s="19"/>
      <c r="BM53" s="19"/>
      <c r="BN53" s="19"/>
      <c r="BO53" s="19"/>
      <c r="BP53" s="19"/>
      <c r="BQ53" s="19"/>
      <c r="BR53" s="19"/>
    </row>
    <row r="54" spans="2:70" ht="18.75">
      <c r="B54" s="335"/>
      <c r="C54" s="336"/>
      <c r="D54" s="336"/>
      <c r="E54" s="336"/>
      <c r="F54" s="336"/>
      <c r="G54" s="336"/>
      <c r="H54" s="336"/>
      <c r="I54" s="336"/>
      <c r="J54" s="336"/>
      <c r="K54" s="336"/>
      <c r="L54" s="336"/>
      <c r="M54" s="336"/>
      <c r="N54" s="336"/>
      <c r="O54" s="336"/>
      <c r="P54" s="336"/>
      <c r="Q54" s="336"/>
      <c r="R54" s="336"/>
      <c r="S54" s="336"/>
      <c r="T54" s="336"/>
      <c r="U54" s="336"/>
      <c r="V54" s="336"/>
      <c r="W54" s="336"/>
      <c r="X54" s="336"/>
      <c r="Y54" s="336"/>
      <c r="Z54" s="336"/>
      <c r="AA54" s="336"/>
      <c r="AB54" s="336"/>
      <c r="AC54" s="336"/>
      <c r="AD54" s="336"/>
      <c r="AE54" s="336"/>
      <c r="AF54" s="336"/>
      <c r="AG54" s="336"/>
      <c r="AH54" s="336"/>
      <c r="AI54" s="336"/>
      <c r="AJ54" s="336"/>
      <c r="AK54" s="337"/>
      <c r="AL54" s="313"/>
      <c r="AM54" s="313"/>
      <c r="AN54" s="313"/>
      <c r="AO54" s="313"/>
      <c r="AP54" s="313"/>
      <c r="AQ54" s="19"/>
      <c r="AR54" s="19"/>
      <c r="AS54" s="19"/>
      <c r="AT54" s="19"/>
      <c r="AU54" s="19"/>
      <c r="AV54" s="19"/>
      <c r="AW54" s="19"/>
      <c r="AX54" s="19"/>
      <c r="AY54" s="19"/>
      <c r="AZ54" s="19"/>
      <c r="BA54" s="19"/>
      <c r="BB54" s="19"/>
      <c r="BC54" s="19"/>
      <c r="BD54" s="19"/>
      <c r="BE54" s="19"/>
      <c r="BF54" s="19"/>
      <c r="BG54" s="19"/>
      <c r="BH54" s="19"/>
      <c r="BI54" s="19"/>
      <c r="BJ54" s="19"/>
      <c r="BK54" s="19"/>
      <c r="BL54" s="19"/>
      <c r="BM54" s="19"/>
      <c r="BN54" s="19"/>
      <c r="BO54" s="19"/>
      <c r="BP54" s="19"/>
    </row>
    <row r="55" spans="2:70" ht="18.75">
      <c r="X55" s="313"/>
      <c r="Z55" s="313"/>
      <c r="AA55" s="313"/>
      <c r="AB55" s="313"/>
      <c r="AC55" s="313"/>
      <c r="AD55" s="313"/>
      <c r="AE55" s="19"/>
      <c r="AF55" s="19"/>
      <c r="AG55" s="19"/>
      <c r="AH55" s="19"/>
      <c r="AI55" s="19"/>
      <c r="AJ55" s="19"/>
      <c r="AK55" s="19"/>
      <c r="AL55" s="19"/>
      <c r="AM55" s="19"/>
      <c r="AN55" s="19"/>
      <c r="AO55" s="19"/>
      <c r="AP55" s="19"/>
      <c r="AQ55" s="19"/>
      <c r="AR55" s="19"/>
      <c r="AS55" s="19"/>
      <c r="AT55" s="19"/>
      <c r="AU55" s="19"/>
      <c r="AV55" s="19"/>
      <c r="AW55" s="19"/>
      <c r="AX55" s="19"/>
      <c r="AY55" s="19"/>
      <c r="AZ55" s="19"/>
      <c r="BA55" s="19"/>
      <c r="BB55" s="19"/>
      <c r="BC55" s="19"/>
      <c r="BD55" s="19"/>
    </row>
  </sheetData>
  <sheetProtection algorithmName="SHA-512" hashValue="yTdmb2/ZGP9zXJQXhe9LeBRG4UdOcQMNaT4k0uuvEnRRD7dqQPTDjGNjcKw0+q75RtwmsUYPFrnE99LpnWaGmA==" saltValue="gVXMbpsnKOzrEV6f4+akcw==" spinCount="100000" sheet="1" objects="1" scenarios="1"/>
  <customSheetViews>
    <customSheetView guid="{3C65655F-F5CB-4AFF-9FBB-FFE0704F7A17}" scale="75" topLeftCell="A10">
      <selection activeCell="E25" sqref="E25"/>
      <pageMargins left="0.7" right="0.7" top="0.75" bottom="0.75" header="0.3" footer="0.3"/>
      <pageSetup paperSize="9" orientation="portrait"/>
    </customSheetView>
  </customSheetViews>
  <mergeCells count="24">
    <mergeCell ref="W28:AC28"/>
    <mergeCell ref="AD28:AJ28"/>
    <mergeCell ref="B26:D26"/>
    <mergeCell ref="E26:F26"/>
    <mergeCell ref="G26:N26"/>
    <mergeCell ref="O26:V26"/>
    <mergeCell ref="I28:O28"/>
    <mergeCell ref="P28:V28"/>
    <mergeCell ref="B23:D23"/>
    <mergeCell ref="E23:F23"/>
    <mergeCell ref="B24:D24"/>
    <mergeCell ref="E24:F24"/>
    <mergeCell ref="B25:D25"/>
    <mergeCell ref="E25:F25"/>
    <mergeCell ref="B16:S16"/>
    <mergeCell ref="B20:D20"/>
    <mergeCell ref="B21:F21"/>
    <mergeCell ref="B22:D22"/>
    <mergeCell ref="E22:F22"/>
    <mergeCell ref="B8:H8"/>
    <mergeCell ref="J8:T8"/>
    <mergeCell ref="J9:T9"/>
    <mergeCell ref="J10:T10"/>
    <mergeCell ref="J11:T11"/>
  </mergeCells>
  <conditionalFormatting sqref="C31:C53">
    <cfRule type="expression" dxfId="92" priority="2">
      <formula>(B31&lt;&gt;"Outro")</formula>
    </cfRule>
  </conditionalFormatting>
  <conditionalFormatting sqref="G31:G53">
    <cfRule type="expression" dxfId="91" priority="1">
      <formula>(F31&lt;&gt;"Outro")</formula>
    </cfRule>
  </conditionalFormatting>
  <conditionalFormatting sqref="J8:T11">
    <cfRule type="expression" dxfId="90" priority="23">
      <formula>IF(I8="Não",TRUE,FALSE)</formula>
    </cfRule>
  </conditionalFormatting>
  <conditionalFormatting sqref="L31:L53">
    <cfRule type="expression" dxfId="89" priority="13">
      <formula>L31&gt;$D31</formula>
    </cfRule>
  </conditionalFormatting>
  <conditionalFormatting sqref="S31:S53">
    <cfRule type="expression" dxfId="88" priority="9">
      <formula>S31&gt;$D31</formula>
    </cfRule>
  </conditionalFormatting>
  <conditionalFormatting sqref="Z31:Z53">
    <cfRule type="expression" dxfId="87" priority="8">
      <formula>Z31&gt;$D31</formula>
    </cfRule>
  </conditionalFormatting>
  <conditionalFormatting sqref="AG31:AG53">
    <cfRule type="expression" dxfId="86" priority="7">
      <formula>AG31&gt;$D31</formula>
    </cfRule>
  </conditionalFormatting>
  <dataValidations count="8">
    <dataValidation allowBlank="1" showInputMessage="1" showErrorMessage="1" prompt="O título da folha de cálculo encontra-se nesta célula" sqref="B1 J1" xr:uid="{00000000-0002-0000-0700-000000000000}"/>
    <dataValidation type="list" allowBlank="1" showInputMessage="1" showErrorMessage="1" sqref="I8" xr:uid="{00000000-0002-0000-0700-000001000000}">
      <formula1>"Sim,Não, "</formula1>
    </dataValidation>
    <dataValidation type="list" allowBlank="1" showInputMessage="1" showErrorMessage="1" sqref="L20" xr:uid="{00000000-0002-0000-0700-000002000000}">
      <formula1>"&lt;Selecionar&gt;,Sim,Não"</formula1>
    </dataValidation>
    <dataValidation type="whole" operator="notEqual" showInputMessage="1" showErrorMessage="1" errorTitle="Erro" error="Se o oxigénio de referência for 21 ou não especificado por favor não preencha este campo!" sqref="E25:F25" xr:uid="{00000000-0002-0000-0700-000003000000}">
      <formula1>21</formula1>
    </dataValidation>
    <dataValidation type="list" allowBlank="1" showInputMessage="1" showErrorMessage="1" sqref="E26:F26" xr:uid="{00000000-0002-0000-0700-000004000000}">
      <formula1>"&lt;selecionar&gt;, Sim, Não"</formula1>
    </dataValidation>
    <dataValidation type="list" allowBlank="1" showInputMessage="1" showErrorMessage="1" sqref="H31:H53" xr:uid="{00000000-0002-0000-0700-000007000000}">
      <formula1>"&lt;Selecionar&gt;, Acreditado, Não acreditado"</formula1>
    </dataValidation>
    <dataValidation type="list" allowBlank="1" showInputMessage="1" showErrorMessage="1" sqref="I9:I11" xr:uid="{00000000-0002-0000-0700-000008000000}">
      <formula1>"Sim,Não, N/A"</formula1>
    </dataValidation>
    <dataValidation type="list" allowBlank="1" showInputMessage="1" showErrorMessage="1" error="Selecione &lt;LQ se o valor da monitorização for inferior ao limite de quantificação, &lt;Ld se for inferior ao limite de deteção e deixe em branco ou selecione '-' se for um valor quantificavel." sqref="J31:J53 Q31:Q53 X31:X53 AE31:AE53" xr:uid="{00000000-0002-0000-0700-000009000000}">
      <formula1>" -,&lt;LQ, &lt;Ld"</formula1>
    </dataValidation>
  </dataValidations>
  <hyperlinks>
    <hyperlink ref="B2" location="Atividade!A1" display="&lt; Voltar ao ínicio" xr:uid="{00000000-0004-0000-0700-000000000000}"/>
    <hyperlink ref="B20:D20" location="Topo_ar" display="&lt;&lt; Voltar ao topo" xr:uid="{00000000-0004-0000-0700-000001000000}"/>
    <hyperlink ref="D12" location="'FF2'!A1" display="FF2" xr:uid="{00000000-0004-0000-0700-000002000000}"/>
    <hyperlink ref="E12" location="'FF3'!A1" display="FF3" xr:uid="{00000000-0004-0000-0700-000003000000}"/>
    <hyperlink ref="F12" location="'FF4'!A1" display="FF4" xr:uid="{00000000-0004-0000-0700-000004000000}"/>
    <hyperlink ref="G12" location="'FF5'!A1" display="FF5" xr:uid="{00000000-0004-0000-0700-000005000000}"/>
    <hyperlink ref="H12" location="'FF6'!A1" display="FF6" xr:uid="{00000000-0004-0000-0700-000006000000}"/>
    <hyperlink ref="I12" location="'FF7'!A1" display="FF7" xr:uid="{00000000-0004-0000-0700-000007000000}"/>
    <hyperlink ref="J12" location="'FF8'!A1" display="FF8" xr:uid="{00000000-0004-0000-0700-000008000000}"/>
    <hyperlink ref="K12" location="'FF9'!A1" display="FF9" xr:uid="{00000000-0004-0000-0700-000009000000}"/>
    <hyperlink ref="L12" location="'FF10'!A1" display="FF10" xr:uid="{00000000-0004-0000-0700-00000A000000}"/>
  </hyperlinks>
  <pageMargins left="0.23622047244094499" right="0.23622047244094499" top="0.74803149606299202" bottom="0.74803149606299202" header="0.31496062992126" footer="0.31496062992126"/>
  <pageSetup paperSize="8" scale="43" fitToHeight="0"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700-000005000000}">
          <x14:formula1>
            <xm:f>Suporte!$S$6:$S$155</xm:f>
          </x14:formula1>
          <xm:sqref>B31:B53</xm:sqref>
        </x14:dataValidation>
        <x14:dataValidation type="list" allowBlank="1" showInputMessage="1" showErrorMessage="1" xr:uid="{00000000-0002-0000-0700-000006000000}">
          <x14:formula1>
            <xm:f>Suporte!$D$6:$D$10</xm:f>
          </x14:formula1>
          <xm:sqref>F31:F53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BR40"/>
  <sheetViews>
    <sheetView topLeftCell="B1" workbookViewId="0">
      <selection activeCell="H28" sqref="H28"/>
    </sheetView>
  </sheetViews>
  <sheetFormatPr defaultColWidth="9" defaultRowHeight="15"/>
  <cols>
    <col min="1" max="1" width="3.25" style="14" customWidth="1"/>
    <col min="2" max="2" width="20.875" style="14" customWidth="1"/>
    <col min="3" max="3" width="13.25" style="14" customWidth="1"/>
    <col min="4" max="4" width="10.625" style="14" customWidth="1"/>
    <col min="5" max="7" width="12" style="14" customWidth="1"/>
    <col min="8" max="8" width="12.75" style="14" customWidth="1"/>
    <col min="9" max="36" width="11.875" style="14" customWidth="1"/>
    <col min="37" max="37" width="4.875" style="14" customWidth="1"/>
    <col min="38" max="38" width="14.125" style="14" customWidth="1"/>
    <col min="39" max="39" width="9" style="14"/>
    <col min="40" max="40" width="12.5" style="14" customWidth="1"/>
    <col min="41" max="41" width="13.375" style="14" customWidth="1"/>
    <col min="42" max="42" width="9" style="14"/>
    <col min="43" max="43" width="17.25" style="14" customWidth="1"/>
    <col min="44" max="44" width="11.375" style="14" customWidth="1"/>
    <col min="45" max="48" width="9" style="14"/>
    <col min="49" max="49" width="4.75" style="14" customWidth="1"/>
    <col min="50" max="16384" width="9" style="14"/>
  </cols>
  <sheetData>
    <row r="1" spans="1:44" customFormat="1">
      <c r="B1" s="69" t="s">
        <v>193</v>
      </c>
    </row>
    <row r="2" spans="1:44" customFormat="1" ht="18">
      <c r="A2" s="108"/>
      <c r="B2" s="109" t="s">
        <v>342</v>
      </c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  <c r="T2" s="110"/>
      <c r="U2" s="110"/>
      <c r="V2" s="111"/>
      <c r="W2" s="111"/>
      <c r="X2" s="111"/>
      <c r="Y2" s="111"/>
      <c r="Z2" s="111"/>
      <c r="AA2" s="111"/>
      <c r="AB2" s="14"/>
    </row>
    <row r="3" spans="1:44" customFormat="1" ht="18.75">
      <c r="A3" s="144"/>
      <c r="B3" s="90"/>
      <c r="C3" s="305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4"/>
      <c r="U3" s="144"/>
      <c r="V3" s="144"/>
      <c r="W3" s="144"/>
      <c r="X3" s="144"/>
      <c r="Y3" s="144"/>
      <c r="Z3" s="144"/>
      <c r="AA3" s="144"/>
      <c r="AB3" s="14"/>
    </row>
    <row r="4" spans="1:44">
      <c r="A4" s="144"/>
      <c r="B4" s="304" t="s">
        <v>368</v>
      </c>
      <c r="C4" s="144"/>
      <c r="D4" s="144"/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144"/>
      <c r="P4" s="144"/>
      <c r="Q4" s="144"/>
      <c r="R4" s="144"/>
      <c r="S4" s="144"/>
      <c r="T4" s="144"/>
      <c r="U4" s="144"/>
      <c r="V4" s="144"/>
      <c r="W4" s="144"/>
      <c r="X4" s="144"/>
      <c r="Y4" s="144"/>
      <c r="Z4" s="144"/>
      <c r="AA4" s="144"/>
    </row>
    <row r="5" spans="1:44">
      <c r="A5" s="144"/>
      <c r="B5" s="306"/>
      <c r="C5" s="307"/>
      <c r="D5" s="307"/>
      <c r="E5" s="307"/>
      <c r="F5" s="307"/>
      <c r="G5" s="307"/>
      <c r="H5" s="307"/>
      <c r="I5" s="307"/>
      <c r="J5" s="307"/>
      <c r="K5" s="307"/>
      <c r="L5" s="307"/>
      <c r="M5" s="307"/>
      <c r="N5" s="307"/>
      <c r="O5" s="307"/>
      <c r="P5" s="307"/>
      <c r="Q5" s="307"/>
      <c r="R5" s="307"/>
      <c r="S5" s="307"/>
      <c r="T5" s="307"/>
      <c r="U5" s="307"/>
      <c r="V5" s="307"/>
      <c r="W5" s="307"/>
      <c r="X5" s="307"/>
      <c r="Y5" s="307"/>
      <c r="Z5" s="307"/>
      <c r="AA5" s="307"/>
      <c r="AB5" s="307"/>
      <c r="AC5" s="307"/>
      <c r="AD5" s="307"/>
      <c r="AE5" s="307"/>
      <c r="AF5" s="307"/>
      <c r="AG5" s="307"/>
      <c r="AH5" s="307"/>
      <c r="AI5" s="307"/>
      <c r="AJ5" s="307"/>
      <c r="AK5" s="308"/>
    </row>
    <row r="6" spans="1:44" ht="18" customHeight="1">
      <c r="A6" s="19"/>
      <c r="B6" s="747" t="s">
        <v>345</v>
      </c>
      <c r="C6" s="748"/>
      <c r="D6" s="748"/>
      <c r="E6" s="748"/>
      <c r="F6" s="74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K6" s="309"/>
    </row>
    <row r="7" spans="1:44" ht="18" customHeight="1">
      <c r="A7" s="19"/>
      <c r="B7" s="750" t="s">
        <v>346</v>
      </c>
      <c r="C7" s="751"/>
      <c r="D7" s="751"/>
      <c r="E7" s="675"/>
      <c r="F7" s="675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K7" s="309"/>
    </row>
    <row r="8" spans="1:44" ht="18" customHeight="1">
      <c r="A8" s="19"/>
      <c r="B8" s="752" t="s">
        <v>347</v>
      </c>
      <c r="C8" s="753"/>
      <c r="D8" s="754"/>
      <c r="E8" s="695"/>
      <c r="F8" s="697"/>
      <c r="G8" s="19"/>
      <c r="H8" s="310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K8" s="309"/>
    </row>
    <row r="9" spans="1:44" ht="18" customHeight="1">
      <c r="A9" s="19"/>
      <c r="B9" s="750" t="s">
        <v>348</v>
      </c>
      <c r="C9" s="751"/>
      <c r="D9" s="751"/>
      <c r="E9" s="675"/>
      <c r="F9" s="675"/>
      <c r="G9" s="19"/>
      <c r="H9" s="126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K9" s="309"/>
    </row>
    <row r="10" spans="1:44" ht="18" customHeight="1">
      <c r="A10" s="19"/>
      <c r="B10" s="752" t="s">
        <v>349</v>
      </c>
      <c r="C10" s="753"/>
      <c r="D10" s="754"/>
      <c r="E10" s="695"/>
      <c r="F10" s="697"/>
      <c r="G10" s="19"/>
      <c r="H10" s="310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K10" s="309"/>
    </row>
    <row r="11" spans="1:44" ht="18" customHeight="1">
      <c r="A11" s="19"/>
      <c r="B11" s="752" t="s">
        <v>350</v>
      </c>
      <c r="C11" s="753"/>
      <c r="D11" s="754"/>
      <c r="E11" s="695"/>
      <c r="F11" s="697"/>
      <c r="G11" s="759"/>
      <c r="H11" s="759"/>
      <c r="I11" s="759"/>
      <c r="J11" s="759"/>
      <c r="K11" s="759"/>
      <c r="L11" s="759"/>
      <c r="M11" s="759"/>
      <c r="N11" s="759"/>
      <c r="O11" s="760"/>
      <c r="P11" s="760"/>
      <c r="Q11" s="760"/>
      <c r="R11" s="760"/>
      <c r="S11" s="760"/>
      <c r="T11" s="760"/>
      <c r="U11" s="760"/>
      <c r="V11" s="760"/>
      <c r="W11" s="311"/>
      <c r="X11" s="311"/>
      <c r="Y11" s="311"/>
      <c r="Z11" s="311"/>
      <c r="AA11" s="311"/>
      <c r="AB11" s="311"/>
      <c r="AC11" s="19"/>
      <c r="AD11" s="19"/>
      <c r="AK11" s="309"/>
    </row>
    <row r="12" spans="1:44" ht="18.75">
      <c r="A12" s="19"/>
      <c r="B12" s="312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313"/>
      <c r="AK12" s="309"/>
    </row>
    <row r="13" spans="1:44" ht="18.75" customHeight="1">
      <c r="A13" s="19"/>
      <c r="B13" s="314"/>
      <c r="C13" s="19"/>
      <c r="D13" s="19"/>
      <c r="E13" s="19"/>
      <c r="F13" s="19"/>
      <c r="G13" s="19"/>
      <c r="H13" s="19"/>
      <c r="I13" s="755" t="s">
        <v>351</v>
      </c>
      <c r="J13" s="756"/>
      <c r="K13" s="756"/>
      <c r="L13" s="756"/>
      <c r="M13" s="756"/>
      <c r="N13" s="756"/>
      <c r="O13" s="757"/>
      <c r="P13" s="755" t="s">
        <v>352</v>
      </c>
      <c r="Q13" s="756"/>
      <c r="R13" s="756"/>
      <c r="S13" s="756"/>
      <c r="T13" s="756"/>
      <c r="U13" s="756"/>
      <c r="V13" s="757"/>
      <c r="W13" s="755" t="s">
        <v>353</v>
      </c>
      <c r="X13" s="756"/>
      <c r="Y13" s="756"/>
      <c r="Z13" s="756"/>
      <c r="AA13" s="756"/>
      <c r="AB13" s="756"/>
      <c r="AC13" s="757"/>
      <c r="AD13" s="755" t="s">
        <v>354</v>
      </c>
      <c r="AE13" s="756"/>
      <c r="AF13" s="756"/>
      <c r="AG13" s="756"/>
      <c r="AH13" s="756"/>
      <c r="AI13" s="756"/>
      <c r="AJ13" s="758"/>
      <c r="AK13" s="309"/>
      <c r="AL13" s="313"/>
      <c r="AM13" s="313"/>
      <c r="AN13" s="313"/>
    </row>
    <row r="14" spans="1:44" ht="40.5" customHeight="1">
      <c r="A14" s="19"/>
      <c r="B14" s="315"/>
      <c r="C14" s="90"/>
      <c r="D14" s="90"/>
      <c r="E14" s="90"/>
      <c r="F14" s="90"/>
      <c r="G14" s="90"/>
      <c r="H14" s="90"/>
      <c r="I14" s="316"/>
      <c r="J14" s="317"/>
      <c r="K14" s="317"/>
      <c r="L14" s="317"/>
      <c r="M14" s="317"/>
      <c r="N14" s="317"/>
      <c r="O14" s="317"/>
      <c r="P14" s="316"/>
      <c r="Q14" s="317"/>
      <c r="R14" s="317"/>
      <c r="S14" s="317"/>
      <c r="T14" s="317"/>
      <c r="U14" s="317"/>
      <c r="V14" s="317"/>
      <c r="W14" s="316"/>
      <c r="X14" s="317"/>
      <c r="Y14" s="317"/>
      <c r="Z14" s="317"/>
      <c r="AA14" s="317"/>
      <c r="AB14" s="317"/>
      <c r="AC14" s="317"/>
      <c r="AD14" s="316"/>
      <c r="AE14" s="317"/>
      <c r="AF14" s="317"/>
      <c r="AG14" s="317"/>
      <c r="AH14" s="317"/>
      <c r="AI14" s="317"/>
      <c r="AJ14" s="318"/>
      <c r="AK14" s="319"/>
      <c r="AL14" s="313"/>
      <c r="AM14" s="313"/>
      <c r="AN14" s="313"/>
      <c r="AO14" s="313"/>
      <c r="AP14" s="313"/>
      <c r="AQ14" s="313"/>
      <c r="AR14" s="313"/>
    </row>
    <row r="15" spans="1:44" ht="107.25" customHeight="1">
      <c r="A15" s="19"/>
      <c r="B15" s="320" t="s">
        <v>355</v>
      </c>
      <c r="C15" s="198" t="s">
        <v>356</v>
      </c>
      <c r="D15" s="95" t="s">
        <v>357</v>
      </c>
      <c r="E15" s="95" t="s">
        <v>358</v>
      </c>
      <c r="F15" s="95" t="s">
        <v>359</v>
      </c>
      <c r="G15" s="197" t="s">
        <v>225</v>
      </c>
      <c r="H15" s="197" t="s">
        <v>360</v>
      </c>
      <c r="I15" s="321" t="s">
        <v>361</v>
      </c>
      <c r="J15" s="322" t="s">
        <v>362</v>
      </c>
      <c r="K15" s="323" t="s">
        <v>363</v>
      </c>
      <c r="L15" s="323" t="s">
        <v>364</v>
      </c>
      <c r="M15" s="324" t="s">
        <v>365</v>
      </c>
      <c r="N15" s="324" t="s">
        <v>366</v>
      </c>
      <c r="O15" s="325" t="s">
        <v>367</v>
      </c>
      <c r="P15" s="326" t="s">
        <v>361</v>
      </c>
      <c r="Q15" s="327" t="s">
        <v>362</v>
      </c>
      <c r="R15" s="328" t="s">
        <v>363</v>
      </c>
      <c r="S15" s="328" t="s">
        <v>364</v>
      </c>
      <c r="T15" s="324" t="s">
        <v>365</v>
      </c>
      <c r="U15" s="324" t="s">
        <v>366</v>
      </c>
      <c r="V15" s="325" t="s">
        <v>367</v>
      </c>
      <c r="W15" s="326" t="s">
        <v>361</v>
      </c>
      <c r="X15" s="327" t="s">
        <v>362</v>
      </c>
      <c r="Y15" s="328" t="s">
        <v>363</v>
      </c>
      <c r="Z15" s="328" t="s">
        <v>364</v>
      </c>
      <c r="AA15" s="324" t="s">
        <v>365</v>
      </c>
      <c r="AB15" s="324" t="s">
        <v>366</v>
      </c>
      <c r="AC15" s="325" t="s">
        <v>367</v>
      </c>
      <c r="AD15" s="326" t="s">
        <v>361</v>
      </c>
      <c r="AE15" s="327" t="s">
        <v>362</v>
      </c>
      <c r="AF15" s="328" t="s">
        <v>363</v>
      </c>
      <c r="AG15" s="328" t="s">
        <v>364</v>
      </c>
      <c r="AH15" s="324" t="s">
        <v>365</v>
      </c>
      <c r="AI15" s="324" t="s">
        <v>366</v>
      </c>
      <c r="AJ15" s="325" t="s">
        <v>367</v>
      </c>
      <c r="AK15" s="319"/>
      <c r="AL15" s="313"/>
      <c r="AM15" s="313"/>
      <c r="AN15" s="313"/>
      <c r="AO15" s="313"/>
      <c r="AP15" s="313"/>
      <c r="AQ15" s="313"/>
      <c r="AR15" s="313"/>
    </row>
    <row r="16" spans="1:44" ht="36.75" customHeight="1">
      <c r="A16" s="19"/>
      <c r="B16" s="329" t="s">
        <v>214</v>
      </c>
      <c r="C16" s="171"/>
      <c r="D16" s="317"/>
      <c r="E16" s="98" t="str">
        <f>IFERROR((M16*I16*IF(J16="&lt;LQ",(1/3),(IF(J16="&lt;Ld",0,1)))+T16*P16*IF(Q16="&lt;LQ",(1/3),(IF(Q16="&lt;Ld",0,1)))+AA16*W16*IF(X16="&lt;LQ",(1/3),(IF(X16="&lt;Ld",0,1)))+AH16*AD16*IF(AE16="&lt;LQ",(1/3),(IF(AE16="&lt;Ld",0,1))))/COUNTA(I16,P16,W16,AD16)*(IF(F16="mg/Nm3",(10^-6),IF(F16="µg/m3",(10^-9),IF(F16="ng/Nm3",(10^-12),""))))*$E$9,"")</f>
        <v/>
      </c>
      <c r="F16" s="330" t="s">
        <v>214</v>
      </c>
      <c r="G16" s="171"/>
      <c r="H16" s="331" t="s">
        <v>214</v>
      </c>
      <c r="I16" s="316"/>
      <c r="J16" s="176"/>
      <c r="K16" s="174"/>
      <c r="L16" s="332">
        <f>I16*IF(K16=21,1,(IF(ISNUMBER($E$10),(21-$E$10)/(21-K16),1)))</f>
        <v>0</v>
      </c>
      <c r="M16" s="317"/>
      <c r="N16" s="317"/>
      <c r="O16" s="333"/>
      <c r="P16" s="316"/>
      <c r="Q16" s="176"/>
      <c r="R16" s="174"/>
      <c r="S16" s="332">
        <f>P16*IF(R16=21,1,(IF(ISNUMBER($E$10),(21-$E$10)/(21-R16),1)))</f>
        <v>0</v>
      </c>
      <c r="T16" s="317"/>
      <c r="U16" s="317"/>
      <c r="V16" s="333"/>
      <c r="W16" s="316"/>
      <c r="X16" s="176"/>
      <c r="Y16" s="174"/>
      <c r="Z16" s="332">
        <f>W16*IF(Y16=21,1,(IF(ISNUMBER($E$10),(21-$E$10)/(21-Y16),1)))</f>
        <v>0</v>
      </c>
      <c r="AA16" s="317"/>
      <c r="AB16" s="317"/>
      <c r="AC16" s="333"/>
      <c r="AD16" s="316"/>
      <c r="AE16" s="176"/>
      <c r="AF16" s="174"/>
      <c r="AG16" s="332">
        <f>AD16*IF(AF16=21,1,(IF(ISNUMBER($E$10),(21-$E$10)/(21-AF16),1)))</f>
        <v>0</v>
      </c>
      <c r="AH16" s="317"/>
      <c r="AI16" s="317"/>
      <c r="AJ16" s="333"/>
      <c r="AK16" s="319"/>
      <c r="AL16" s="313"/>
      <c r="AM16" s="313"/>
      <c r="AN16" s="313"/>
      <c r="AO16" s="313"/>
      <c r="AP16" s="313"/>
      <c r="AQ16" s="313"/>
      <c r="AR16" s="313"/>
    </row>
    <row r="17" spans="1:70" ht="36.75" customHeight="1">
      <c r="A17" s="19"/>
      <c r="B17" s="329" t="s">
        <v>214</v>
      </c>
      <c r="C17" s="171"/>
      <c r="D17" s="317"/>
      <c r="E17" s="98" t="str">
        <f t="shared" ref="E17:E38" si="0">IFERROR((M17*I17*IF(J17="&lt;LQ",(1/3),(IF(J17="&lt;Ld",0,1)))+T17*P17*IF(Q17="&lt;LQ",(1/3),(IF(Q17="&lt;Ld",0,1)))+AA17*W17*IF(X17="&lt;LQ",(1/3),(IF(X17="&lt;Ld",0,1)))+AH17*AD17*IF(AE17="&lt;LQ",(1/3),(IF(AE17="&lt;Ld",0,1))))/COUNTA(I17,P17,W17,AD17)*(IF(F17="mg/Nm3",(10^-6),IF(F17="µg/m3",(10^-9),IF(F17="ng/Nm3",(10^-12),""))))*$E$9,"")</f>
        <v/>
      </c>
      <c r="F17" s="330" t="s">
        <v>214</v>
      </c>
      <c r="G17" s="171"/>
      <c r="H17" s="331" t="s">
        <v>214</v>
      </c>
      <c r="I17" s="316"/>
      <c r="J17" s="176"/>
      <c r="K17" s="174"/>
      <c r="L17" s="332">
        <f t="shared" ref="L17:L38" si="1">I17*IF(K17=21,1,(IF(ISNUMBER($E$10),(21-$E$10)/(21-K17),1)))</f>
        <v>0</v>
      </c>
      <c r="M17" s="317"/>
      <c r="N17" s="317"/>
      <c r="O17" s="334"/>
      <c r="P17" s="316"/>
      <c r="Q17" s="176"/>
      <c r="R17" s="174"/>
      <c r="S17" s="332">
        <f t="shared" ref="S17:S38" si="2">P17*IF(R17=21,1,(IF(ISNUMBER($E$10),(21-$E$10)/(21-R17),1)))</f>
        <v>0</v>
      </c>
      <c r="T17" s="317"/>
      <c r="U17" s="317"/>
      <c r="V17" s="318"/>
      <c r="W17" s="316"/>
      <c r="X17" s="176"/>
      <c r="Y17" s="174"/>
      <c r="Z17" s="332">
        <f t="shared" ref="Z17:Z38" si="3">W17*IF(Y17=21,1,(IF(ISNUMBER($E$10),(21-$E$10)/(21-Y17),1)))</f>
        <v>0</v>
      </c>
      <c r="AA17" s="317"/>
      <c r="AB17" s="317"/>
      <c r="AC17" s="333"/>
      <c r="AD17" s="316"/>
      <c r="AE17" s="176"/>
      <c r="AF17" s="174"/>
      <c r="AG17" s="332">
        <f t="shared" ref="AG17:AG38" si="4">AD17*IF(AF17=21,1,(IF(ISNUMBER($E$10),(21-$E$10)/(21-AF17),1)))</f>
        <v>0</v>
      </c>
      <c r="AH17" s="317"/>
      <c r="AI17" s="317"/>
      <c r="AJ17" s="333"/>
      <c r="AK17" s="319"/>
      <c r="AL17" s="313"/>
      <c r="AM17" s="313"/>
      <c r="AN17" s="313"/>
      <c r="AO17" s="313"/>
      <c r="AP17" s="313"/>
      <c r="AQ17" s="313"/>
      <c r="AR17" s="313"/>
      <c r="AS17" s="19"/>
      <c r="AT17" s="19"/>
    </row>
    <row r="18" spans="1:70" ht="36.75" customHeight="1">
      <c r="A18" s="19"/>
      <c r="B18" s="329" t="s">
        <v>214</v>
      </c>
      <c r="C18" s="171"/>
      <c r="D18" s="317"/>
      <c r="E18" s="98" t="str">
        <f t="shared" si="0"/>
        <v/>
      </c>
      <c r="F18" s="330" t="s">
        <v>214</v>
      </c>
      <c r="G18" s="171"/>
      <c r="H18" s="331" t="s">
        <v>214</v>
      </c>
      <c r="I18" s="316"/>
      <c r="J18" s="176"/>
      <c r="K18" s="174"/>
      <c r="L18" s="332">
        <f t="shared" si="1"/>
        <v>0</v>
      </c>
      <c r="M18" s="317"/>
      <c r="N18" s="317"/>
      <c r="O18" s="333"/>
      <c r="P18" s="316"/>
      <c r="Q18" s="176"/>
      <c r="R18" s="174"/>
      <c r="S18" s="332">
        <f t="shared" si="2"/>
        <v>0</v>
      </c>
      <c r="T18" s="317"/>
      <c r="U18" s="317"/>
      <c r="V18" s="318"/>
      <c r="W18" s="316"/>
      <c r="X18" s="176"/>
      <c r="Y18" s="174"/>
      <c r="Z18" s="332">
        <f t="shared" si="3"/>
        <v>0</v>
      </c>
      <c r="AA18" s="317"/>
      <c r="AB18" s="317"/>
      <c r="AC18" s="333"/>
      <c r="AD18" s="316"/>
      <c r="AE18" s="176"/>
      <c r="AF18" s="174"/>
      <c r="AG18" s="332">
        <f t="shared" si="4"/>
        <v>0</v>
      </c>
      <c r="AH18" s="317"/>
      <c r="AI18" s="317"/>
      <c r="AJ18" s="333"/>
      <c r="AK18" s="319"/>
      <c r="AL18" s="313"/>
      <c r="AM18" s="313"/>
      <c r="AN18" s="313"/>
      <c r="AO18" s="313"/>
      <c r="AP18" s="313"/>
      <c r="AQ18" s="313"/>
      <c r="AR18" s="313"/>
      <c r="AS18" s="19"/>
      <c r="AT18" s="19"/>
    </row>
    <row r="19" spans="1:70" ht="36.75" customHeight="1">
      <c r="A19" s="19"/>
      <c r="B19" s="329" t="s">
        <v>214</v>
      </c>
      <c r="C19" s="171"/>
      <c r="D19" s="317"/>
      <c r="E19" s="98" t="str">
        <f t="shared" si="0"/>
        <v/>
      </c>
      <c r="F19" s="330" t="s">
        <v>214</v>
      </c>
      <c r="G19" s="171"/>
      <c r="H19" s="331" t="s">
        <v>214</v>
      </c>
      <c r="I19" s="316"/>
      <c r="J19" s="176"/>
      <c r="K19" s="174"/>
      <c r="L19" s="332">
        <f t="shared" si="1"/>
        <v>0</v>
      </c>
      <c r="M19" s="317"/>
      <c r="N19" s="317"/>
      <c r="O19" s="333"/>
      <c r="P19" s="316"/>
      <c r="Q19" s="176"/>
      <c r="R19" s="174"/>
      <c r="S19" s="332">
        <f t="shared" si="2"/>
        <v>0</v>
      </c>
      <c r="T19" s="317"/>
      <c r="U19" s="317"/>
      <c r="V19" s="318"/>
      <c r="W19" s="316"/>
      <c r="X19" s="176"/>
      <c r="Y19" s="174"/>
      <c r="Z19" s="332">
        <f t="shared" si="3"/>
        <v>0</v>
      </c>
      <c r="AA19" s="317"/>
      <c r="AB19" s="317"/>
      <c r="AC19" s="333"/>
      <c r="AD19" s="316"/>
      <c r="AE19" s="176"/>
      <c r="AF19" s="174"/>
      <c r="AG19" s="332">
        <f t="shared" si="4"/>
        <v>0</v>
      </c>
      <c r="AH19" s="317"/>
      <c r="AI19" s="317"/>
      <c r="AJ19" s="333"/>
      <c r="AK19" s="319"/>
      <c r="AL19" s="313"/>
      <c r="AM19" s="313"/>
      <c r="AN19" s="313"/>
      <c r="AO19" s="313"/>
      <c r="AP19" s="313"/>
      <c r="AQ19" s="313"/>
      <c r="AR19" s="313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P19" s="19"/>
    </row>
    <row r="20" spans="1:70" ht="36.75" customHeight="1">
      <c r="A20" s="19"/>
      <c r="B20" s="329" t="s">
        <v>214</v>
      </c>
      <c r="C20" s="171"/>
      <c r="D20" s="317"/>
      <c r="E20" s="98" t="str">
        <f t="shared" si="0"/>
        <v/>
      </c>
      <c r="F20" s="330" t="s">
        <v>214</v>
      </c>
      <c r="G20" s="171"/>
      <c r="H20" s="331" t="s">
        <v>214</v>
      </c>
      <c r="I20" s="316"/>
      <c r="J20" s="176"/>
      <c r="K20" s="174"/>
      <c r="L20" s="332">
        <f t="shared" si="1"/>
        <v>0</v>
      </c>
      <c r="M20" s="317"/>
      <c r="N20" s="317"/>
      <c r="O20" s="333"/>
      <c r="P20" s="316"/>
      <c r="Q20" s="176"/>
      <c r="R20" s="174"/>
      <c r="S20" s="332">
        <f t="shared" si="2"/>
        <v>0</v>
      </c>
      <c r="T20" s="317"/>
      <c r="U20" s="317"/>
      <c r="V20" s="318"/>
      <c r="W20" s="316"/>
      <c r="X20" s="176"/>
      <c r="Y20" s="174"/>
      <c r="Z20" s="332">
        <f t="shared" si="3"/>
        <v>0</v>
      </c>
      <c r="AA20" s="317"/>
      <c r="AB20" s="317"/>
      <c r="AC20" s="333"/>
      <c r="AD20" s="316"/>
      <c r="AE20" s="176"/>
      <c r="AF20" s="174"/>
      <c r="AG20" s="332">
        <f t="shared" si="4"/>
        <v>0</v>
      </c>
      <c r="AH20" s="317"/>
      <c r="AI20" s="317"/>
      <c r="AJ20" s="333"/>
      <c r="AK20" s="319"/>
      <c r="AL20" s="313"/>
      <c r="AM20" s="313"/>
      <c r="AN20" s="313"/>
      <c r="AO20" s="313"/>
      <c r="AP20" s="313"/>
      <c r="AQ20" s="313"/>
      <c r="AR20" s="313"/>
      <c r="AS20" s="19"/>
      <c r="AT20" s="19"/>
      <c r="AU20" s="19"/>
      <c r="AV20" s="19"/>
      <c r="AW20" s="19"/>
      <c r="AX20" s="19"/>
      <c r="AY20" s="19"/>
      <c r="AZ20" s="19"/>
      <c r="BA20" s="19"/>
      <c r="BB20" s="19"/>
      <c r="BC20" s="19"/>
      <c r="BD20" s="19"/>
      <c r="BE20" s="19"/>
      <c r="BF20" s="19"/>
      <c r="BG20" s="19"/>
      <c r="BH20" s="19"/>
      <c r="BI20" s="19"/>
      <c r="BP20" s="19"/>
    </row>
    <row r="21" spans="1:70" ht="36.75" customHeight="1">
      <c r="A21" s="19"/>
      <c r="B21" s="329" t="s">
        <v>214</v>
      </c>
      <c r="C21" s="171"/>
      <c r="D21" s="317"/>
      <c r="E21" s="98" t="str">
        <f t="shared" si="0"/>
        <v/>
      </c>
      <c r="F21" s="330" t="s">
        <v>214</v>
      </c>
      <c r="G21" s="171"/>
      <c r="H21" s="331" t="s">
        <v>214</v>
      </c>
      <c r="I21" s="316"/>
      <c r="J21" s="176"/>
      <c r="K21" s="174"/>
      <c r="L21" s="332">
        <f t="shared" si="1"/>
        <v>0</v>
      </c>
      <c r="M21" s="317"/>
      <c r="N21" s="317"/>
      <c r="O21" s="333"/>
      <c r="P21" s="316"/>
      <c r="Q21" s="176"/>
      <c r="R21" s="174"/>
      <c r="S21" s="332">
        <f t="shared" si="2"/>
        <v>0</v>
      </c>
      <c r="T21" s="317"/>
      <c r="U21" s="317"/>
      <c r="V21" s="318"/>
      <c r="W21" s="316"/>
      <c r="X21" s="176"/>
      <c r="Y21" s="174"/>
      <c r="Z21" s="332">
        <f t="shared" si="3"/>
        <v>0</v>
      </c>
      <c r="AA21" s="317"/>
      <c r="AB21" s="317"/>
      <c r="AC21" s="333"/>
      <c r="AD21" s="316"/>
      <c r="AE21" s="176"/>
      <c r="AF21" s="174"/>
      <c r="AG21" s="332">
        <f t="shared" si="4"/>
        <v>0</v>
      </c>
      <c r="AH21" s="317"/>
      <c r="AI21" s="317"/>
      <c r="AJ21" s="333"/>
      <c r="AK21" s="319"/>
      <c r="AL21" s="313"/>
      <c r="AM21" s="313"/>
      <c r="AN21" s="313"/>
      <c r="AO21" s="313"/>
      <c r="AP21" s="313"/>
      <c r="AQ21" s="313"/>
      <c r="AR21" s="313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P21" s="19"/>
    </row>
    <row r="22" spans="1:70" ht="36.75" customHeight="1">
      <c r="A22" s="19"/>
      <c r="B22" s="329" t="s">
        <v>214</v>
      </c>
      <c r="C22" s="171"/>
      <c r="D22" s="317"/>
      <c r="E22" s="98" t="str">
        <f t="shared" si="0"/>
        <v/>
      </c>
      <c r="F22" s="330" t="s">
        <v>214</v>
      </c>
      <c r="G22" s="171"/>
      <c r="H22" s="331" t="s">
        <v>214</v>
      </c>
      <c r="I22" s="316"/>
      <c r="J22" s="176"/>
      <c r="K22" s="174"/>
      <c r="L22" s="332">
        <f t="shared" si="1"/>
        <v>0</v>
      </c>
      <c r="M22" s="317"/>
      <c r="N22" s="317"/>
      <c r="O22" s="333"/>
      <c r="P22" s="316"/>
      <c r="Q22" s="176"/>
      <c r="R22" s="174"/>
      <c r="S22" s="332">
        <f t="shared" si="2"/>
        <v>0</v>
      </c>
      <c r="T22" s="317"/>
      <c r="U22" s="317"/>
      <c r="V22" s="318"/>
      <c r="W22" s="316"/>
      <c r="X22" s="176"/>
      <c r="Y22" s="174"/>
      <c r="Z22" s="332">
        <f t="shared" si="3"/>
        <v>0</v>
      </c>
      <c r="AA22" s="317"/>
      <c r="AB22" s="317"/>
      <c r="AC22" s="333"/>
      <c r="AD22" s="316"/>
      <c r="AE22" s="176"/>
      <c r="AF22" s="174"/>
      <c r="AG22" s="332">
        <f t="shared" si="4"/>
        <v>0</v>
      </c>
      <c r="AH22" s="317"/>
      <c r="AI22" s="317"/>
      <c r="AJ22" s="333"/>
      <c r="AK22" s="319"/>
      <c r="AL22" s="313"/>
      <c r="AM22" s="313"/>
      <c r="AN22" s="313"/>
      <c r="AO22" s="313"/>
      <c r="AP22" s="313"/>
      <c r="AQ22" s="313"/>
      <c r="AR22" s="313"/>
      <c r="AS22" s="19"/>
      <c r="AT22" s="19"/>
      <c r="AU22" s="19"/>
      <c r="AV22" s="19"/>
      <c r="AW22" s="19"/>
      <c r="AX22" s="19"/>
      <c r="AY22" s="19"/>
      <c r="AZ22" s="19"/>
      <c r="BA22" s="19"/>
      <c r="BB22" s="19"/>
      <c r="BC22" s="19"/>
      <c r="BD22" s="19"/>
      <c r="BE22" s="19"/>
      <c r="BF22" s="19"/>
      <c r="BG22" s="19"/>
      <c r="BH22" s="19"/>
      <c r="BI22" s="19"/>
      <c r="BP22" s="19"/>
    </row>
    <row r="23" spans="1:70" ht="36.75" customHeight="1">
      <c r="A23" s="19"/>
      <c r="B23" s="329" t="s">
        <v>214</v>
      </c>
      <c r="C23" s="171"/>
      <c r="D23" s="317"/>
      <c r="E23" s="98" t="str">
        <f t="shared" si="0"/>
        <v/>
      </c>
      <c r="F23" s="330" t="s">
        <v>214</v>
      </c>
      <c r="G23" s="171"/>
      <c r="H23" s="331" t="s">
        <v>214</v>
      </c>
      <c r="I23" s="316"/>
      <c r="J23" s="176"/>
      <c r="K23" s="174"/>
      <c r="L23" s="332">
        <f t="shared" si="1"/>
        <v>0</v>
      </c>
      <c r="M23" s="317"/>
      <c r="N23" s="317"/>
      <c r="O23" s="333"/>
      <c r="P23" s="316"/>
      <c r="Q23" s="176"/>
      <c r="R23" s="174"/>
      <c r="S23" s="332">
        <f t="shared" si="2"/>
        <v>0</v>
      </c>
      <c r="T23" s="317"/>
      <c r="U23" s="317"/>
      <c r="V23" s="318"/>
      <c r="W23" s="316"/>
      <c r="X23" s="176"/>
      <c r="Y23" s="174"/>
      <c r="Z23" s="332">
        <f t="shared" si="3"/>
        <v>0</v>
      </c>
      <c r="AA23" s="317"/>
      <c r="AB23" s="317"/>
      <c r="AC23" s="333"/>
      <c r="AD23" s="316"/>
      <c r="AE23" s="176"/>
      <c r="AF23" s="174"/>
      <c r="AG23" s="332">
        <f t="shared" si="4"/>
        <v>0</v>
      </c>
      <c r="AH23" s="317"/>
      <c r="AI23" s="317"/>
      <c r="AJ23" s="333"/>
      <c r="AK23" s="319"/>
      <c r="AL23" s="313"/>
      <c r="AM23" s="313"/>
      <c r="AN23" s="313"/>
      <c r="AO23" s="313"/>
      <c r="AP23" s="313"/>
      <c r="AQ23" s="313"/>
      <c r="AR23" s="313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19"/>
      <c r="BE23" s="19"/>
      <c r="BF23" s="19"/>
      <c r="BG23" s="19"/>
      <c r="BH23" s="19"/>
      <c r="BI23" s="19"/>
      <c r="BP23" s="19"/>
    </row>
    <row r="24" spans="1:70" ht="36.75" customHeight="1">
      <c r="A24" s="19"/>
      <c r="B24" s="329" t="s">
        <v>214</v>
      </c>
      <c r="C24" s="171"/>
      <c r="D24" s="317"/>
      <c r="E24" s="98" t="str">
        <f t="shared" si="0"/>
        <v/>
      </c>
      <c r="F24" s="330" t="s">
        <v>214</v>
      </c>
      <c r="G24" s="171"/>
      <c r="H24" s="331" t="s">
        <v>214</v>
      </c>
      <c r="I24" s="316"/>
      <c r="J24" s="176"/>
      <c r="K24" s="174"/>
      <c r="L24" s="332">
        <f t="shared" si="1"/>
        <v>0</v>
      </c>
      <c r="M24" s="317"/>
      <c r="N24" s="317"/>
      <c r="O24" s="333"/>
      <c r="P24" s="316"/>
      <c r="Q24" s="176"/>
      <c r="R24" s="174"/>
      <c r="S24" s="332">
        <f t="shared" si="2"/>
        <v>0</v>
      </c>
      <c r="T24" s="317"/>
      <c r="U24" s="317"/>
      <c r="V24" s="318"/>
      <c r="W24" s="316"/>
      <c r="X24" s="176"/>
      <c r="Y24" s="174"/>
      <c r="Z24" s="332">
        <f t="shared" si="3"/>
        <v>0</v>
      </c>
      <c r="AA24" s="317"/>
      <c r="AB24" s="317"/>
      <c r="AC24" s="333"/>
      <c r="AD24" s="316"/>
      <c r="AE24" s="176"/>
      <c r="AF24" s="174"/>
      <c r="AG24" s="332">
        <f t="shared" si="4"/>
        <v>0</v>
      </c>
      <c r="AH24" s="317"/>
      <c r="AI24" s="317"/>
      <c r="AJ24" s="333"/>
      <c r="AK24" s="319"/>
      <c r="AL24" s="313"/>
      <c r="AM24" s="313"/>
      <c r="AN24" s="313"/>
      <c r="AO24" s="313"/>
      <c r="AP24" s="313"/>
      <c r="AQ24" s="313"/>
      <c r="AR24" s="313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19"/>
      <c r="BE24" s="19"/>
      <c r="BF24" s="19"/>
      <c r="BG24" s="19"/>
      <c r="BH24" s="19"/>
      <c r="BI24" s="19"/>
      <c r="BP24" s="19"/>
    </row>
    <row r="25" spans="1:70" ht="36.75" customHeight="1">
      <c r="A25" s="19"/>
      <c r="B25" s="329" t="s">
        <v>214</v>
      </c>
      <c r="C25" s="171"/>
      <c r="D25" s="317"/>
      <c r="E25" s="98" t="str">
        <f t="shared" si="0"/>
        <v/>
      </c>
      <c r="F25" s="330" t="s">
        <v>214</v>
      </c>
      <c r="G25" s="171"/>
      <c r="H25" s="331" t="s">
        <v>214</v>
      </c>
      <c r="I25" s="316"/>
      <c r="J25" s="176"/>
      <c r="K25" s="174"/>
      <c r="L25" s="332">
        <f t="shared" si="1"/>
        <v>0</v>
      </c>
      <c r="M25" s="317"/>
      <c r="N25" s="317"/>
      <c r="O25" s="333"/>
      <c r="P25" s="316"/>
      <c r="Q25" s="176"/>
      <c r="R25" s="174"/>
      <c r="S25" s="332">
        <f t="shared" si="2"/>
        <v>0</v>
      </c>
      <c r="T25" s="317"/>
      <c r="U25" s="317"/>
      <c r="V25" s="318"/>
      <c r="W25" s="316"/>
      <c r="X25" s="176"/>
      <c r="Y25" s="174"/>
      <c r="Z25" s="332">
        <f t="shared" si="3"/>
        <v>0</v>
      </c>
      <c r="AA25" s="317"/>
      <c r="AB25" s="317"/>
      <c r="AC25" s="333"/>
      <c r="AD25" s="316"/>
      <c r="AE25" s="176"/>
      <c r="AF25" s="174"/>
      <c r="AG25" s="332">
        <f t="shared" si="4"/>
        <v>0</v>
      </c>
      <c r="AH25" s="317"/>
      <c r="AI25" s="317"/>
      <c r="AJ25" s="333"/>
      <c r="AK25" s="319"/>
      <c r="AL25" s="313"/>
      <c r="AM25" s="313"/>
      <c r="AN25" s="313"/>
      <c r="AO25" s="313"/>
      <c r="AP25" s="313"/>
      <c r="AQ25" s="313"/>
      <c r="AR25" s="313"/>
      <c r="AS25" s="19"/>
      <c r="AT25" s="19"/>
      <c r="AU25" s="19"/>
      <c r="AV25" s="19"/>
      <c r="AW25" s="19"/>
      <c r="AX25" s="19"/>
      <c r="AY25" s="19"/>
      <c r="AZ25" s="19"/>
      <c r="BA25" s="19"/>
      <c r="BB25" s="19"/>
      <c r="BC25" s="19"/>
      <c r="BD25" s="19"/>
      <c r="BE25" s="19"/>
      <c r="BF25" s="19"/>
      <c r="BG25" s="19"/>
      <c r="BH25" s="19"/>
      <c r="BI25" s="19"/>
      <c r="BP25" s="19"/>
    </row>
    <row r="26" spans="1:70" ht="36.75" customHeight="1">
      <c r="A26" s="19"/>
      <c r="B26" s="329" t="s">
        <v>214</v>
      </c>
      <c r="C26" s="171"/>
      <c r="D26" s="317"/>
      <c r="E26" s="98" t="str">
        <f t="shared" si="0"/>
        <v/>
      </c>
      <c r="F26" s="330" t="s">
        <v>214</v>
      </c>
      <c r="G26" s="171"/>
      <c r="H26" s="331" t="s">
        <v>214</v>
      </c>
      <c r="I26" s="316"/>
      <c r="J26" s="176"/>
      <c r="K26" s="174"/>
      <c r="L26" s="332">
        <f t="shared" si="1"/>
        <v>0</v>
      </c>
      <c r="M26" s="317"/>
      <c r="N26" s="317"/>
      <c r="O26" s="333"/>
      <c r="P26" s="316"/>
      <c r="Q26" s="176"/>
      <c r="R26" s="174"/>
      <c r="S26" s="332">
        <f t="shared" si="2"/>
        <v>0</v>
      </c>
      <c r="T26" s="317"/>
      <c r="U26" s="317"/>
      <c r="V26" s="318"/>
      <c r="W26" s="316"/>
      <c r="X26" s="176"/>
      <c r="Y26" s="174"/>
      <c r="Z26" s="332">
        <f t="shared" si="3"/>
        <v>0</v>
      </c>
      <c r="AA26" s="317"/>
      <c r="AB26" s="317"/>
      <c r="AC26" s="333"/>
      <c r="AD26" s="316"/>
      <c r="AE26" s="176"/>
      <c r="AF26" s="174"/>
      <c r="AG26" s="332">
        <f t="shared" si="4"/>
        <v>0</v>
      </c>
      <c r="AH26" s="317"/>
      <c r="AI26" s="317"/>
      <c r="AJ26" s="333"/>
      <c r="AK26" s="319"/>
      <c r="AL26" s="313"/>
      <c r="AM26" s="313"/>
      <c r="AN26" s="313"/>
      <c r="AO26" s="313"/>
      <c r="AP26" s="313"/>
      <c r="AQ26" s="313"/>
      <c r="AR26" s="313"/>
      <c r="AS26" s="19"/>
      <c r="AT26" s="19"/>
      <c r="AU26" s="19"/>
      <c r="AV26" s="19"/>
      <c r="AW26" s="19"/>
      <c r="AX26" s="19"/>
      <c r="AY26" s="19"/>
      <c r="AZ26" s="19"/>
      <c r="BA26" s="19"/>
      <c r="BB26" s="19"/>
      <c r="BC26" s="19"/>
      <c r="BD26" s="19"/>
      <c r="BE26" s="19"/>
      <c r="BF26" s="19"/>
      <c r="BG26" s="19"/>
      <c r="BH26" s="19"/>
      <c r="BI26" s="19"/>
      <c r="BP26" s="19"/>
    </row>
    <row r="27" spans="1:70" ht="36.75" customHeight="1">
      <c r="A27" s="19"/>
      <c r="B27" s="329" t="s">
        <v>214</v>
      </c>
      <c r="C27" s="171"/>
      <c r="D27" s="317"/>
      <c r="E27" s="98" t="str">
        <f t="shared" si="0"/>
        <v/>
      </c>
      <c r="F27" s="330" t="s">
        <v>214</v>
      </c>
      <c r="G27" s="171"/>
      <c r="H27" s="331" t="s">
        <v>214</v>
      </c>
      <c r="I27" s="316"/>
      <c r="J27" s="176"/>
      <c r="K27" s="174"/>
      <c r="L27" s="332">
        <f t="shared" si="1"/>
        <v>0</v>
      </c>
      <c r="M27" s="317"/>
      <c r="N27" s="317"/>
      <c r="O27" s="333"/>
      <c r="P27" s="316"/>
      <c r="Q27" s="176"/>
      <c r="R27" s="174"/>
      <c r="S27" s="332">
        <f t="shared" si="2"/>
        <v>0</v>
      </c>
      <c r="T27" s="317"/>
      <c r="U27" s="317"/>
      <c r="V27" s="318"/>
      <c r="W27" s="316"/>
      <c r="X27" s="176"/>
      <c r="Y27" s="174"/>
      <c r="Z27" s="332">
        <f t="shared" si="3"/>
        <v>0</v>
      </c>
      <c r="AA27" s="317"/>
      <c r="AB27" s="317"/>
      <c r="AC27" s="333"/>
      <c r="AD27" s="316"/>
      <c r="AE27" s="176"/>
      <c r="AF27" s="174"/>
      <c r="AG27" s="332">
        <f t="shared" si="4"/>
        <v>0</v>
      </c>
      <c r="AH27" s="317"/>
      <c r="AI27" s="317"/>
      <c r="AJ27" s="333"/>
      <c r="AK27" s="319"/>
      <c r="AL27" s="313"/>
      <c r="AM27" s="313"/>
      <c r="AN27" s="313"/>
      <c r="AO27" s="313"/>
      <c r="AP27" s="313"/>
      <c r="AQ27" s="313"/>
      <c r="AR27" s="313"/>
      <c r="AS27" s="19"/>
      <c r="AT27" s="19"/>
      <c r="AU27" s="19"/>
      <c r="AV27" s="19"/>
      <c r="AW27" s="19"/>
      <c r="AX27" s="19"/>
      <c r="AY27" s="19"/>
      <c r="AZ27" s="19"/>
      <c r="BA27" s="19"/>
      <c r="BB27" s="19"/>
      <c r="BC27" s="19"/>
      <c r="BD27" s="19"/>
      <c r="BE27" s="19"/>
      <c r="BF27" s="19"/>
      <c r="BG27" s="19"/>
      <c r="BH27" s="19"/>
      <c r="BI27" s="19"/>
      <c r="BP27" s="19"/>
    </row>
    <row r="28" spans="1:70" ht="36.75" customHeight="1">
      <c r="A28" s="19"/>
      <c r="B28" s="329" t="s">
        <v>214</v>
      </c>
      <c r="C28" s="171"/>
      <c r="D28" s="317"/>
      <c r="E28" s="98" t="str">
        <f t="shared" si="0"/>
        <v/>
      </c>
      <c r="F28" s="330" t="s">
        <v>214</v>
      </c>
      <c r="G28" s="171"/>
      <c r="H28" s="331" t="s">
        <v>214</v>
      </c>
      <c r="I28" s="316"/>
      <c r="J28" s="176"/>
      <c r="K28" s="174"/>
      <c r="L28" s="332">
        <f t="shared" si="1"/>
        <v>0</v>
      </c>
      <c r="M28" s="317"/>
      <c r="N28" s="317"/>
      <c r="O28" s="333"/>
      <c r="P28" s="316"/>
      <c r="Q28" s="176"/>
      <c r="R28" s="174"/>
      <c r="S28" s="332">
        <f t="shared" si="2"/>
        <v>0</v>
      </c>
      <c r="T28" s="317"/>
      <c r="U28" s="317"/>
      <c r="V28" s="318"/>
      <c r="W28" s="316"/>
      <c r="X28" s="176"/>
      <c r="Y28" s="174"/>
      <c r="Z28" s="332">
        <f t="shared" si="3"/>
        <v>0</v>
      </c>
      <c r="AA28" s="317"/>
      <c r="AB28" s="317"/>
      <c r="AC28" s="333"/>
      <c r="AD28" s="316"/>
      <c r="AE28" s="176"/>
      <c r="AF28" s="174"/>
      <c r="AG28" s="332">
        <f t="shared" si="4"/>
        <v>0</v>
      </c>
      <c r="AH28" s="317"/>
      <c r="AI28" s="317"/>
      <c r="AJ28" s="333"/>
      <c r="AK28" s="319"/>
      <c r="AL28" s="313"/>
      <c r="AM28" s="313"/>
      <c r="AN28" s="313"/>
      <c r="AO28" s="313"/>
      <c r="AP28" s="313"/>
      <c r="AQ28" s="313"/>
      <c r="AR28" s="313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19"/>
      <c r="BE28" s="19"/>
      <c r="BF28" s="19"/>
      <c r="BG28" s="19"/>
      <c r="BH28" s="19"/>
      <c r="BI28" s="19"/>
      <c r="BJ28" s="19"/>
      <c r="BK28" s="19"/>
      <c r="BL28" s="19"/>
      <c r="BM28" s="19"/>
      <c r="BN28" s="19"/>
      <c r="BO28" s="19"/>
      <c r="BP28" s="19"/>
      <c r="BQ28" s="19"/>
      <c r="BR28" s="19"/>
    </row>
    <row r="29" spans="1:70" ht="36.75" customHeight="1">
      <c r="A29" s="19"/>
      <c r="B29" s="329" t="s">
        <v>214</v>
      </c>
      <c r="C29" s="171"/>
      <c r="D29" s="317"/>
      <c r="E29" s="98" t="str">
        <f t="shared" si="0"/>
        <v/>
      </c>
      <c r="F29" s="330" t="s">
        <v>214</v>
      </c>
      <c r="G29" s="171"/>
      <c r="H29" s="331" t="s">
        <v>214</v>
      </c>
      <c r="I29" s="316"/>
      <c r="J29" s="176"/>
      <c r="K29" s="174"/>
      <c r="L29" s="332">
        <f t="shared" si="1"/>
        <v>0</v>
      </c>
      <c r="M29" s="317"/>
      <c r="N29" s="317"/>
      <c r="O29" s="333"/>
      <c r="P29" s="316"/>
      <c r="Q29" s="176"/>
      <c r="R29" s="174"/>
      <c r="S29" s="332">
        <f t="shared" si="2"/>
        <v>0</v>
      </c>
      <c r="T29" s="317"/>
      <c r="U29" s="317"/>
      <c r="V29" s="318"/>
      <c r="W29" s="316"/>
      <c r="X29" s="176"/>
      <c r="Y29" s="174"/>
      <c r="Z29" s="332">
        <f t="shared" si="3"/>
        <v>0</v>
      </c>
      <c r="AA29" s="317"/>
      <c r="AB29" s="317"/>
      <c r="AC29" s="333"/>
      <c r="AD29" s="316"/>
      <c r="AE29" s="176"/>
      <c r="AF29" s="174"/>
      <c r="AG29" s="332">
        <f t="shared" si="4"/>
        <v>0</v>
      </c>
      <c r="AH29" s="317"/>
      <c r="AI29" s="317"/>
      <c r="AJ29" s="333"/>
      <c r="AK29" s="319"/>
      <c r="AL29" s="313"/>
      <c r="AM29" s="313"/>
      <c r="AN29" s="313"/>
      <c r="AO29" s="313"/>
      <c r="AP29" s="313"/>
      <c r="AQ29" s="313"/>
      <c r="AR29" s="313"/>
      <c r="AS29" s="19"/>
      <c r="AT29" s="19"/>
      <c r="AU29" s="19"/>
      <c r="AV29" s="19"/>
      <c r="AW29" s="19"/>
      <c r="AX29" s="19"/>
      <c r="AY29" s="19"/>
      <c r="AZ29" s="19"/>
      <c r="BA29" s="19"/>
      <c r="BB29" s="19"/>
      <c r="BC29" s="19"/>
      <c r="BD29" s="19"/>
      <c r="BE29" s="19"/>
      <c r="BF29" s="19"/>
      <c r="BG29" s="19"/>
      <c r="BH29" s="19"/>
      <c r="BI29" s="19"/>
      <c r="BJ29" s="19"/>
      <c r="BK29" s="19"/>
      <c r="BL29" s="19"/>
      <c r="BM29" s="19"/>
      <c r="BN29" s="19"/>
      <c r="BO29" s="19"/>
      <c r="BP29" s="19"/>
      <c r="BQ29" s="19"/>
      <c r="BR29" s="19"/>
    </row>
    <row r="30" spans="1:70" ht="36.75" customHeight="1">
      <c r="A30" s="19"/>
      <c r="B30" s="329" t="s">
        <v>214</v>
      </c>
      <c r="C30" s="171"/>
      <c r="D30" s="317"/>
      <c r="E30" s="98" t="str">
        <f t="shared" si="0"/>
        <v/>
      </c>
      <c r="F30" s="330" t="s">
        <v>214</v>
      </c>
      <c r="G30" s="171"/>
      <c r="H30" s="331" t="s">
        <v>214</v>
      </c>
      <c r="I30" s="316"/>
      <c r="J30" s="176"/>
      <c r="K30" s="174"/>
      <c r="L30" s="332">
        <f t="shared" si="1"/>
        <v>0</v>
      </c>
      <c r="M30" s="317"/>
      <c r="N30" s="317"/>
      <c r="O30" s="333"/>
      <c r="P30" s="316"/>
      <c r="Q30" s="176"/>
      <c r="R30" s="174"/>
      <c r="S30" s="332">
        <f t="shared" si="2"/>
        <v>0</v>
      </c>
      <c r="T30" s="317"/>
      <c r="U30" s="317"/>
      <c r="V30" s="318"/>
      <c r="W30" s="316"/>
      <c r="X30" s="176"/>
      <c r="Y30" s="174"/>
      <c r="Z30" s="332">
        <f t="shared" si="3"/>
        <v>0</v>
      </c>
      <c r="AA30" s="317"/>
      <c r="AB30" s="317"/>
      <c r="AC30" s="333"/>
      <c r="AD30" s="316"/>
      <c r="AE30" s="176"/>
      <c r="AF30" s="174"/>
      <c r="AG30" s="332">
        <f t="shared" si="4"/>
        <v>0</v>
      </c>
      <c r="AH30" s="317"/>
      <c r="AI30" s="317"/>
      <c r="AJ30" s="333"/>
      <c r="AK30" s="319"/>
      <c r="AL30" s="313"/>
      <c r="AM30" s="313"/>
      <c r="AN30" s="313"/>
      <c r="AO30" s="313"/>
      <c r="AP30" s="313"/>
      <c r="AQ30" s="313"/>
      <c r="AR30" s="313"/>
      <c r="AS30" s="19"/>
      <c r="AT30" s="19"/>
      <c r="AU30" s="19"/>
      <c r="AV30" s="19"/>
      <c r="AW30" s="19"/>
      <c r="AX30" s="19"/>
      <c r="AY30" s="19"/>
      <c r="AZ30" s="19"/>
      <c r="BA30" s="19"/>
      <c r="BB30" s="19"/>
      <c r="BC30" s="19"/>
      <c r="BD30" s="19"/>
      <c r="BE30" s="19"/>
      <c r="BF30" s="19"/>
      <c r="BG30" s="19"/>
      <c r="BH30" s="19"/>
      <c r="BI30" s="19"/>
      <c r="BJ30" s="19"/>
      <c r="BK30" s="19"/>
      <c r="BL30" s="19"/>
      <c r="BM30" s="19"/>
      <c r="BN30" s="19"/>
      <c r="BO30" s="19"/>
      <c r="BP30" s="19"/>
      <c r="BQ30" s="19"/>
      <c r="BR30" s="19"/>
    </row>
    <row r="31" spans="1:70" ht="36.75" customHeight="1">
      <c r="A31" s="19"/>
      <c r="B31" s="329" t="s">
        <v>214</v>
      </c>
      <c r="C31" s="171"/>
      <c r="D31" s="317"/>
      <c r="E31" s="98" t="str">
        <f t="shared" si="0"/>
        <v/>
      </c>
      <c r="F31" s="330" t="s">
        <v>214</v>
      </c>
      <c r="G31" s="171"/>
      <c r="H31" s="331" t="s">
        <v>214</v>
      </c>
      <c r="I31" s="316"/>
      <c r="J31" s="176"/>
      <c r="K31" s="174"/>
      <c r="L31" s="332">
        <f t="shared" si="1"/>
        <v>0</v>
      </c>
      <c r="M31" s="317"/>
      <c r="N31" s="317"/>
      <c r="O31" s="333"/>
      <c r="P31" s="316"/>
      <c r="Q31" s="176"/>
      <c r="R31" s="174"/>
      <c r="S31" s="332">
        <f t="shared" si="2"/>
        <v>0</v>
      </c>
      <c r="T31" s="317"/>
      <c r="U31" s="317"/>
      <c r="V31" s="318"/>
      <c r="W31" s="316"/>
      <c r="X31" s="176"/>
      <c r="Y31" s="174"/>
      <c r="Z31" s="332">
        <f t="shared" si="3"/>
        <v>0</v>
      </c>
      <c r="AA31" s="317"/>
      <c r="AB31" s="317"/>
      <c r="AC31" s="333"/>
      <c r="AD31" s="316"/>
      <c r="AE31" s="176"/>
      <c r="AF31" s="174"/>
      <c r="AG31" s="332">
        <f t="shared" si="4"/>
        <v>0</v>
      </c>
      <c r="AH31" s="317"/>
      <c r="AI31" s="317"/>
      <c r="AJ31" s="333"/>
      <c r="AK31" s="319"/>
      <c r="AL31" s="313"/>
      <c r="AM31" s="313"/>
      <c r="AN31" s="313"/>
      <c r="AO31" s="313"/>
      <c r="AP31" s="313"/>
      <c r="AQ31" s="313"/>
      <c r="AR31" s="313"/>
      <c r="AS31" s="19"/>
      <c r="AT31" s="19"/>
      <c r="AU31" s="19"/>
      <c r="AV31" s="19"/>
      <c r="AW31" s="19"/>
      <c r="AX31" s="19"/>
      <c r="AY31" s="19"/>
      <c r="AZ31" s="19"/>
      <c r="BA31" s="19"/>
      <c r="BB31" s="19"/>
      <c r="BC31" s="19"/>
      <c r="BD31" s="19"/>
      <c r="BE31" s="19"/>
      <c r="BF31" s="19"/>
      <c r="BG31" s="19"/>
      <c r="BH31" s="19"/>
      <c r="BI31" s="19"/>
      <c r="BJ31" s="19"/>
      <c r="BK31" s="19"/>
      <c r="BL31" s="19"/>
      <c r="BM31" s="19"/>
      <c r="BN31" s="19"/>
      <c r="BO31" s="19"/>
      <c r="BP31" s="19"/>
      <c r="BQ31" s="19"/>
      <c r="BR31" s="19"/>
    </row>
    <row r="32" spans="1:70" ht="36.75" customHeight="1">
      <c r="A32" s="19"/>
      <c r="B32" s="329" t="s">
        <v>214</v>
      </c>
      <c r="C32" s="171"/>
      <c r="D32" s="317"/>
      <c r="E32" s="98" t="str">
        <f t="shared" si="0"/>
        <v/>
      </c>
      <c r="F32" s="330" t="s">
        <v>214</v>
      </c>
      <c r="G32" s="171"/>
      <c r="H32" s="331" t="s">
        <v>214</v>
      </c>
      <c r="I32" s="316"/>
      <c r="J32" s="176"/>
      <c r="K32" s="174"/>
      <c r="L32" s="332">
        <f t="shared" si="1"/>
        <v>0</v>
      </c>
      <c r="M32" s="317"/>
      <c r="N32" s="317"/>
      <c r="O32" s="333"/>
      <c r="P32" s="316"/>
      <c r="Q32" s="176"/>
      <c r="R32" s="174"/>
      <c r="S32" s="332">
        <f t="shared" si="2"/>
        <v>0</v>
      </c>
      <c r="T32" s="317"/>
      <c r="U32" s="317"/>
      <c r="V32" s="318"/>
      <c r="W32" s="316"/>
      <c r="X32" s="176"/>
      <c r="Y32" s="174"/>
      <c r="Z32" s="332">
        <f t="shared" si="3"/>
        <v>0</v>
      </c>
      <c r="AA32" s="317"/>
      <c r="AB32" s="317"/>
      <c r="AC32" s="333"/>
      <c r="AD32" s="316"/>
      <c r="AE32" s="176"/>
      <c r="AF32" s="174"/>
      <c r="AG32" s="332">
        <f t="shared" si="4"/>
        <v>0</v>
      </c>
      <c r="AH32" s="317"/>
      <c r="AI32" s="317"/>
      <c r="AJ32" s="333"/>
      <c r="AK32" s="319"/>
      <c r="AL32" s="313"/>
      <c r="AM32" s="313"/>
      <c r="AN32" s="313"/>
      <c r="AO32" s="313"/>
      <c r="AP32" s="313"/>
      <c r="AQ32" s="313"/>
      <c r="AR32" s="313"/>
      <c r="AS32" s="19"/>
      <c r="AT32" s="19"/>
      <c r="AU32" s="19"/>
      <c r="AV32" s="19"/>
      <c r="AW32" s="19"/>
      <c r="AX32" s="19"/>
      <c r="AY32" s="19"/>
      <c r="AZ32" s="19"/>
      <c r="BA32" s="19"/>
      <c r="BB32" s="19"/>
      <c r="BC32" s="19"/>
      <c r="BD32" s="19"/>
      <c r="BE32" s="19"/>
      <c r="BF32" s="19"/>
      <c r="BG32" s="19"/>
      <c r="BH32" s="19"/>
      <c r="BI32" s="19"/>
      <c r="BJ32" s="19"/>
      <c r="BK32" s="19"/>
      <c r="BL32" s="19"/>
      <c r="BM32" s="19"/>
      <c r="BN32" s="19"/>
      <c r="BO32" s="19"/>
      <c r="BP32" s="19"/>
      <c r="BQ32" s="19"/>
      <c r="BR32" s="19"/>
    </row>
    <row r="33" spans="1:70" customFormat="1" ht="36.75" customHeight="1">
      <c r="A33" s="144"/>
      <c r="B33" s="329" t="s">
        <v>214</v>
      </c>
      <c r="C33" s="171"/>
      <c r="D33" s="317"/>
      <c r="E33" s="98" t="str">
        <f t="shared" si="0"/>
        <v/>
      </c>
      <c r="F33" s="330" t="s">
        <v>214</v>
      </c>
      <c r="G33" s="171"/>
      <c r="H33" s="331" t="s">
        <v>214</v>
      </c>
      <c r="I33" s="316"/>
      <c r="J33" s="176"/>
      <c r="K33" s="174"/>
      <c r="L33" s="332">
        <f t="shared" si="1"/>
        <v>0</v>
      </c>
      <c r="M33" s="317"/>
      <c r="N33" s="317"/>
      <c r="O33" s="333"/>
      <c r="P33" s="316"/>
      <c r="Q33" s="176"/>
      <c r="R33" s="174"/>
      <c r="S33" s="332">
        <f t="shared" si="2"/>
        <v>0</v>
      </c>
      <c r="T33" s="317"/>
      <c r="U33" s="317"/>
      <c r="V33" s="318"/>
      <c r="W33" s="316"/>
      <c r="X33" s="176"/>
      <c r="Y33" s="174"/>
      <c r="Z33" s="332">
        <f t="shared" si="3"/>
        <v>0</v>
      </c>
      <c r="AA33" s="317"/>
      <c r="AB33" s="317"/>
      <c r="AC33" s="333"/>
      <c r="AD33" s="316"/>
      <c r="AE33" s="176"/>
      <c r="AF33" s="174"/>
      <c r="AG33" s="332">
        <f t="shared" si="4"/>
        <v>0</v>
      </c>
      <c r="AH33" s="317"/>
      <c r="AI33" s="317"/>
      <c r="AJ33" s="333"/>
      <c r="AK33" s="319"/>
      <c r="AL33" s="313"/>
      <c r="AM33" s="313"/>
      <c r="AN33" s="313"/>
      <c r="AO33" s="313"/>
      <c r="AP33" s="313"/>
      <c r="AQ33" s="313"/>
      <c r="AR33" s="313"/>
      <c r="AS33" s="19"/>
      <c r="AT33" s="19"/>
      <c r="AU33" s="19"/>
      <c r="AV33" s="19"/>
      <c r="AW33" s="19"/>
      <c r="AX33" s="19"/>
      <c r="AY33" s="19"/>
      <c r="AZ33" s="19"/>
      <c r="BA33" s="19"/>
      <c r="BB33" s="19"/>
      <c r="BC33" s="19"/>
      <c r="BD33" s="19"/>
      <c r="BE33" s="19"/>
      <c r="BF33" s="19"/>
      <c r="BG33" s="19"/>
      <c r="BH33" s="19"/>
      <c r="BI33" s="19"/>
      <c r="BJ33" s="19"/>
      <c r="BK33" s="19"/>
      <c r="BL33" s="19"/>
      <c r="BM33" s="19"/>
      <c r="BN33" s="19"/>
      <c r="BO33" s="19"/>
      <c r="BP33" s="19"/>
      <c r="BQ33" s="19"/>
      <c r="BR33" s="19"/>
    </row>
    <row r="34" spans="1:70" ht="36.75" customHeight="1">
      <c r="B34" s="329" t="s">
        <v>214</v>
      </c>
      <c r="C34" s="171"/>
      <c r="D34" s="317"/>
      <c r="E34" s="98" t="str">
        <f t="shared" si="0"/>
        <v/>
      </c>
      <c r="F34" s="330" t="s">
        <v>214</v>
      </c>
      <c r="G34" s="171"/>
      <c r="H34" s="331" t="s">
        <v>214</v>
      </c>
      <c r="I34" s="316"/>
      <c r="J34" s="176"/>
      <c r="K34" s="174"/>
      <c r="L34" s="332">
        <f t="shared" si="1"/>
        <v>0</v>
      </c>
      <c r="M34" s="317"/>
      <c r="N34" s="317"/>
      <c r="O34" s="333"/>
      <c r="P34" s="316"/>
      <c r="Q34" s="176"/>
      <c r="R34" s="174"/>
      <c r="S34" s="332">
        <f t="shared" si="2"/>
        <v>0</v>
      </c>
      <c r="T34" s="317"/>
      <c r="U34" s="317"/>
      <c r="V34" s="318"/>
      <c r="W34" s="316"/>
      <c r="X34" s="176"/>
      <c r="Y34" s="174"/>
      <c r="Z34" s="332">
        <f t="shared" si="3"/>
        <v>0</v>
      </c>
      <c r="AA34" s="317"/>
      <c r="AB34" s="317"/>
      <c r="AC34" s="333"/>
      <c r="AD34" s="316"/>
      <c r="AE34" s="176"/>
      <c r="AF34" s="174"/>
      <c r="AG34" s="332">
        <f t="shared" si="4"/>
        <v>0</v>
      </c>
      <c r="AH34" s="317"/>
      <c r="AI34" s="317"/>
      <c r="AJ34" s="333"/>
      <c r="AK34" s="319"/>
      <c r="AL34" s="313"/>
      <c r="AM34" s="313"/>
      <c r="AN34" s="313"/>
      <c r="AO34" s="313"/>
      <c r="AP34" s="313"/>
      <c r="AQ34" s="313"/>
      <c r="AR34" s="313"/>
      <c r="AS34" s="19"/>
      <c r="AT34" s="19"/>
      <c r="AU34" s="19"/>
      <c r="AV34" s="19"/>
      <c r="AW34" s="19"/>
      <c r="AX34" s="19"/>
      <c r="AY34" s="19"/>
      <c r="AZ34" s="19"/>
      <c r="BA34" s="19"/>
      <c r="BB34" s="19"/>
      <c r="BC34" s="19"/>
      <c r="BD34" s="19"/>
      <c r="BE34" s="19"/>
      <c r="BF34" s="19"/>
      <c r="BG34" s="19"/>
      <c r="BH34" s="19"/>
      <c r="BI34" s="19"/>
      <c r="BJ34" s="19"/>
      <c r="BK34" s="19"/>
      <c r="BL34" s="19"/>
      <c r="BM34" s="19"/>
      <c r="BN34" s="19"/>
      <c r="BO34" s="19"/>
      <c r="BP34" s="19"/>
      <c r="BQ34" s="19"/>
      <c r="BR34" s="19"/>
    </row>
    <row r="35" spans="1:70" ht="36.75" customHeight="1">
      <c r="B35" s="329" t="s">
        <v>214</v>
      </c>
      <c r="C35" s="171"/>
      <c r="D35" s="317"/>
      <c r="E35" s="98" t="str">
        <f t="shared" si="0"/>
        <v/>
      </c>
      <c r="F35" s="330" t="s">
        <v>214</v>
      </c>
      <c r="G35" s="171"/>
      <c r="H35" s="331" t="s">
        <v>214</v>
      </c>
      <c r="I35" s="316"/>
      <c r="J35" s="176"/>
      <c r="K35" s="174"/>
      <c r="L35" s="332">
        <f t="shared" si="1"/>
        <v>0</v>
      </c>
      <c r="M35" s="317"/>
      <c r="N35" s="317"/>
      <c r="O35" s="333"/>
      <c r="P35" s="316"/>
      <c r="Q35" s="176"/>
      <c r="R35" s="174"/>
      <c r="S35" s="332">
        <f t="shared" si="2"/>
        <v>0</v>
      </c>
      <c r="T35" s="317"/>
      <c r="U35" s="317"/>
      <c r="V35" s="318"/>
      <c r="W35" s="316"/>
      <c r="X35" s="176"/>
      <c r="Y35" s="174"/>
      <c r="Z35" s="332">
        <f t="shared" si="3"/>
        <v>0</v>
      </c>
      <c r="AA35" s="317"/>
      <c r="AB35" s="317"/>
      <c r="AC35" s="333"/>
      <c r="AD35" s="316"/>
      <c r="AE35" s="176"/>
      <c r="AF35" s="174"/>
      <c r="AG35" s="332">
        <f t="shared" si="4"/>
        <v>0</v>
      </c>
      <c r="AH35" s="317"/>
      <c r="AI35" s="317"/>
      <c r="AJ35" s="333"/>
      <c r="AK35" s="319"/>
      <c r="AL35" s="313"/>
      <c r="AM35" s="313"/>
      <c r="AN35" s="313"/>
      <c r="AO35" s="313"/>
      <c r="AP35" s="313"/>
      <c r="AQ35" s="313"/>
      <c r="AR35" s="313"/>
      <c r="AS35" s="19"/>
      <c r="AT35" s="19"/>
      <c r="AU35" s="19"/>
      <c r="AV35" s="19"/>
      <c r="AW35" s="19"/>
      <c r="AX35" s="19"/>
      <c r="AY35" s="19"/>
      <c r="AZ35" s="19"/>
      <c r="BA35" s="19"/>
      <c r="BB35" s="19"/>
      <c r="BC35" s="19"/>
      <c r="BD35" s="19"/>
      <c r="BE35" s="19"/>
      <c r="BF35" s="19"/>
      <c r="BG35" s="19"/>
      <c r="BH35" s="19"/>
      <c r="BI35" s="19"/>
      <c r="BJ35" s="19"/>
      <c r="BK35" s="19"/>
      <c r="BL35" s="19"/>
      <c r="BM35" s="19"/>
      <c r="BN35" s="19"/>
      <c r="BO35" s="19"/>
      <c r="BP35" s="19"/>
      <c r="BQ35" s="19"/>
      <c r="BR35" s="19"/>
    </row>
    <row r="36" spans="1:70" ht="36.75" customHeight="1">
      <c r="B36" s="329" t="s">
        <v>214</v>
      </c>
      <c r="C36" s="171"/>
      <c r="D36" s="317"/>
      <c r="E36" s="98" t="str">
        <f t="shared" si="0"/>
        <v/>
      </c>
      <c r="F36" s="330" t="s">
        <v>214</v>
      </c>
      <c r="G36" s="171"/>
      <c r="H36" s="331" t="s">
        <v>214</v>
      </c>
      <c r="I36" s="316"/>
      <c r="J36" s="176"/>
      <c r="K36" s="174"/>
      <c r="L36" s="332">
        <f t="shared" si="1"/>
        <v>0</v>
      </c>
      <c r="M36" s="317"/>
      <c r="N36" s="317"/>
      <c r="O36" s="333"/>
      <c r="P36" s="316"/>
      <c r="Q36" s="176"/>
      <c r="R36" s="174"/>
      <c r="S36" s="332">
        <f t="shared" si="2"/>
        <v>0</v>
      </c>
      <c r="T36" s="317"/>
      <c r="U36" s="317"/>
      <c r="V36" s="318"/>
      <c r="W36" s="316"/>
      <c r="X36" s="176"/>
      <c r="Y36" s="174"/>
      <c r="Z36" s="332">
        <f t="shared" si="3"/>
        <v>0</v>
      </c>
      <c r="AA36" s="317"/>
      <c r="AB36" s="317"/>
      <c r="AC36" s="333"/>
      <c r="AD36" s="316"/>
      <c r="AE36" s="176"/>
      <c r="AF36" s="174"/>
      <c r="AG36" s="332">
        <f t="shared" si="4"/>
        <v>0</v>
      </c>
      <c r="AH36" s="317"/>
      <c r="AI36" s="317"/>
      <c r="AJ36" s="333"/>
      <c r="AK36" s="319"/>
      <c r="AL36" s="313"/>
      <c r="AM36" s="313"/>
      <c r="AN36" s="313"/>
      <c r="AO36" s="313"/>
      <c r="AP36" s="313"/>
      <c r="AQ36" s="313"/>
      <c r="AR36" s="313"/>
      <c r="AS36" s="19"/>
      <c r="AT36" s="19"/>
      <c r="AU36" s="19"/>
      <c r="AV36" s="19"/>
      <c r="AW36" s="19"/>
      <c r="AX36" s="19"/>
      <c r="AY36" s="19"/>
      <c r="AZ36" s="19"/>
      <c r="BA36" s="19"/>
      <c r="BB36" s="19"/>
      <c r="BC36" s="19"/>
      <c r="BD36" s="19"/>
      <c r="BE36" s="19"/>
      <c r="BF36" s="19"/>
      <c r="BG36" s="19"/>
      <c r="BH36" s="19"/>
      <c r="BI36" s="19"/>
      <c r="BJ36" s="19"/>
      <c r="BK36" s="19"/>
      <c r="BL36" s="19"/>
      <c r="BM36" s="19"/>
      <c r="BN36" s="19"/>
      <c r="BO36" s="19"/>
      <c r="BP36" s="19"/>
      <c r="BQ36" s="19"/>
      <c r="BR36" s="19"/>
    </row>
    <row r="37" spans="1:70" ht="36.75" customHeight="1">
      <c r="B37" s="329" t="s">
        <v>214</v>
      </c>
      <c r="C37" s="171"/>
      <c r="D37" s="317"/>
      <c r="E37" s="98" t="str">
        <f t="shared" si="0"/>
        <v/>
      </c>
      <c r="F37" s="330" t="s">
        <v>214</v>
      </c>
      <c r="G37" s="171"/>
      <c r="H37" s="331" t="s">
        <v>214</v>
      </c>
      <c r="I37" s="316"/>
      <c r="J37" s="176"/>
      <c r="K37" s="174"/>
      <c r="L37" s="332">
        <f t="shared" si="1"/>
        <v>0</v>
      </c>
      <c r="M37" s="317"/>
      <c r="N37" s="317"/>
      <c r="O37" s="333"/>
      <c r="P37" s="316"/>
      <c r="Q37" s="176"/>
      <c r="R37" s="174"/>
      <c r="S37" s="332">
        <f t="shared" si="2"/>
        <v>0</v>
      </c>
      <c r="T37" s="317"/>
      <c r="U37" s="317"/>
      <c r="V37" s="318"/>
      <c r="W37" s="316"/>
      <c r="X37" s="176"/>
      <c r="Y37" s="174"/>
      <c r="Z37" s="332">
        <f t="shared" si="3"/>
        <v>0</v>
      </c>
      <c r="AA37" s="317"/>
      <c r="AB37" s="317"/>
      <c r="AC37" s="333"/>
      <c r="AD37" s="316"/>
      <c r="AE37" s="176"/>
      <c r="AF37" s="174"/>
      <c r="AG37" s="332">
        <f t="shared" si="4"/>
        <v>0</v>
      </c>
      <c r="AH37" s="317"/>
      <c r="AI37" s="317"/>
      <c r="AJ37" s="333"/>
      <c r="AK37" s="319"/>
      <c r="AL37" s="313"/>
      <c r="AM37" s="313"/>
      <c r="AN37" s="313"/>
      <c r="AO37" s="313"/>
      <c r="AP37" s="313"/>
      <c r="AQ37" s="313"/>
      <c r="AR37" s="313"/>
      <c r="AS37" s="19"/>
      <c r="AT37" s="19"/>
      <c r="AU37" s="19"/>
      <c r="AV37" s="19"/>
      <c r="AW37" s="19"/>
      <c r="AX37" s="19"/>
      <c r="AY37" s="19"/>
      <c r="AZ37" s="19"/>
      <c r="BA37" s="19"/>
      <c r="BB37" s="19"/>
      <c r="BC37" s="19"/>
      <c r="BD37" s="19"/>
      <c r="BE37" s="19"/>
      <c r="BF37" s="19"/>
      <c r="BG37" s="19"/>
      <c r="BH37" s="19"/>
      <c r="BI37" s="19"/>
      <c r="BJ37" s="19"/>
      <c r="BK37" s="19"/>
      <c r="BL37" s="19"/>
      <c r="BM37" s="19"/>
      <c r="BN37" s="19"/>
      <c r="BO37" s="19"/>
      <c r="BP37" s="19"/>
      <c r="BQ37" s="19"/>
      <c r="BR37" s="19"/>
    </row>
    <row r="38" spans="1:70" ht="36.75" customHeight="1">
      <c r="B38" s="329" t="s">
        <v>214</v>
      </c>
      <c r="C38" s="171"/>
      <c r="D38" s="317"/>
      <c r="E38" s="98" t="str">
        <f t="shared" si="0"/>
        <v/>
      </c>
      <c r="F38" s="330" t="s">
        <v>214</v>
      </c>
      <c r="G38" s="171"/>
      <c r="H38" s="331" t="s">
        <v>214</v>
      </c>
      <c r="I38" s="316"/>
      <c r="J38" s="176"/>
      <c r="K38" s="174"/>
      <c r="L38" s="332">
        <f t="shared" si="1"/>
        <v>0</v>
      </c>
      <c r="M38" s="317"/>
      <c r="N38" s="317"/>
      <c r="O38" s="333"/>
      <c r="P38" s="316"/>
      <c r="Q38" s="176"/>
      <c r="R38" s="174"/>
      <c r="S38" s="332">
        <f t="shared" si="2"/>
        <v>0</v>
      </c>
      <c r="T38" s="317"/>
      <c r="U38" s="317"/>
      <c r="V38" s="318"/>
      <c r="W38" s="316"/>
      <c r="X38" s="176"/>
      <c r="Y38" s="174"/>
      <c r="Z38" s="332">
        <f t="shared" si="3"/>
        <v>0</v>
      </c>
      <c r="AA38" s="317"/>
      <c r="AB38" s="317"/>
      <c r="AC38" s="333"/>
      <c r="AD38" s="316"/>
      <c r="AE38" s="176"/>
      <c r="AF38" s="174"/>
      <c r="AG38" s="332">
        <f t="shared" si="4"/>
        <v>0</v>
      </c>
      <c r="AH38" s="317"/>
      <c r="AI38" s="317"/>
      <c r="AJ38" s="333"/>
      <c r="AK38" s="319"/>
      <c r="AL38" s="313"/>
      <c r="AM38" s="313"/>
      <c r="AN38" s="313"/>
      <c r="AO38" s="313"/>
      <c r="AP38" s="313"/>
      <c r="AQ38" s="313"/>
      <c r="AR38" s="313"/>
      <c r="AS38" s="19"/>
      <c r="AT38" s="19"/>
      <c r="AU38" s="19"/>
      <c r="AV38" s="19"/>
      <c r="AW38" s="19"/>
      <c r="AX38" s="19"/>
      <c r="AY38" s="19"/>
      <c r="AZ38" s="19"/>
      <c r="BA38" s="19"/>
      <c r="BB38" s="19"/>
      <c r="BC38" s="19"/>
      <c r="BD38" s="19"/>
      <c r="BE38" s="19"/>
      <c r="BF38" s="19"/>
      <c r="BG38" s="19"/>
      <c r="BH38" s="19"/>
      <c r="BI38" s="19"/>
      <c r="BJ38" s="19"/>
      <c r="BK38" s="19"/>
      <c r="BL38" s="19"/>
      <c r="BM38" s="19"/>
      <c r="BN38" s="19"/>
      <c r="BO38" s="19"/>
      <c r="BP38" s="19"/>
      <c r="BQ38" s="19"/>
      <c r="BR38" s="19"/>
    </row>
    <row r="39" spans="1:70" ht="18.75">
      <c r="B39" s="335"/>
      <c r="C39" s="336"/>
      <c r="D39" s="336"/>
      <c r="E39" s="336"/>
      <c r="F39" s="336"/>
      <c r="G39" s="336"/>
      <c r="H39" s="336"/>
      <c r="I39" s="336"/>
      <c r="J39" s="336"/>
      <c r="K39" s="336"/>
      <c r="L39" s="336"/>
      <c r="M39" s="336"/>
      <c r="N39" s="336"/>
      <c r="O39" s="336"/>
      <c r="P39" s="336"/>
      <c r="Q39" s="336"/>
      <c r="R39" s="336"/>
      <c r="S39" s="336"/>
      <c r="T39" s="336"/>
      <c r="U39" s="336"/>
      <c r="V39" s="336"/>
      <c r="W39" s="336"/>
      <c r="X39" s="336"/>
      <c r="Y39" s="336"/>
      <c r="Z39" s="336"/>
      <c r="AA39" s="336"/>
      <c r="AB39" s="336"/>
      <c r="AC39" s="336"/>
      <c r="AD39" s="336"/>
      <c r="AE39" s="336"/>
      <c r="AF39" s="336"/>
      <c r="AG39" s="336"/>
      <c r="AH39" s="336"/>
      <c r="AI39" s="336"/>
      <c r="AJ39" s="336"/>
      <c r="AK39" s="337"/>
      <c r="AL39" s="313"/>
      <c r="AM39" s="313"/>
      <c r="AN39" s="313"/>
      <c r="AO39" s="313"/>
      <c r="AP39" s="313"/>
      <c r="AQ39" s="19"/>
      <c r="AR39" s="19"/>
      <c r="AS39" s="19"/>
      <c r="AT39" s="19"/>
      <c r="AU39" s="19"/>
      <c r="AV39" s="19"/>
      <c r="AW39" s="19"/>
      <c r="AX39" s="19"/>
      <c r="AY39" s="19"/>
      <c r="AZ39" s="19"/>
      <c r="BA39" s="19"/>
      <c r="BB39" s="19"/>
      <c r="BC39" s="19"/>
      <c r="BD39" s="19"/>
      <c r="BE39" s="19"/>
      <c r="BF39" s="19"/>
      <c r="BG39" s="19"/>
      <c r="BH39" s="19"/>
      <c r="BI39" s="19"/>
      <c r="BJ39" s="19"/>
      <c r="BK39" s="19"/>
      <c r="BL39" s="19"/>
      <c r="BM39" s="19"/>
      <c r="BN39" s="19"/>
      <c r="BO39" s="19"/>
      <c r="BP39" s="19"/>
    </row>
    <row r="40" spans="1:70" ht="18.75">
      <c r="X40" s="313"/>
      <c r="Z40" s="313"/>
      <c r="AA40" s="313"/>
      <c r="AB40" s="313"/>
      <c r="AC40" s="313"/>
      <c r="AD40" s="313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  <c r="AR40" s="19"/>
      <c r="AS40" s="19"/>
      <c r="AT40" s="19"/>
      <c r="AU40" s="19"/>
      <c r="AV40" s="19"/>
      <c r="AW40" s="19"/>
      <c r="AX40" s="19"/>
      <c r="AY40" s="19"/>
      <c r="AZ40" s="19"/>
      <c r="BA40" s="19"/>
      <c r="BB40" s="19"/>
      <c r="BC40" s="19"/>
      <c r="BD40" s="19"/>
    </row>
  </sheetData>
  <sheetProtection algorithmName="SHA-512" hashValue="VmWR+d031p/Ib1VKE3c869u7vKrOfWp0yemGIZol4xqi6rfAsmMQvYYaUaJFmTechcOZD/xj7hswpoAZybw0Eg==" saltValue="APGp0HA/7TvUL818DDm+gg==" spinCount="100000" sheet="1" objects="1" scenarios="1"/>
  <mergeCells count="17">
    <mergeCell ref="AD13:AJ13"/>
    <mergeCell ref="G11:N11"/>
    <mergeCell ref="O11:V11"/>
    <mergeCell ref="I13:O13"/>
    <mergeCell ref="P13:V13"/>
    <mergeCell ref="W13:AC13"/>
    <mergeCell ref="B9:D9"/>
    <mergeCell ref="E9:F9"/>
    <mergeCell ref="B10:D10"/>
    <mergeCell ref="E10:F10"/>
    <mergeCell ref="B11:D11"/>
    <mergeCell ref="E11:F11"/>
    <mergeCell ref="B6:F6"/>
    <mergeCell ref="B7:D7"/>
    <mergeCell ref="E7:F7"/>
    <mergeCell ref="B8:D8"/>
    <mergeCell ref="E8:F8"/>
  </mergeCells>
  <conditionalFormatting sqref="C16:C38">
    <cfRule type="expression" dxfId="85" priority="10">
      <formula>(B16&lt;&gt;"Outro")</formula>
    </cfRule>
  </conditionalFormatting>
  <conditionalFormatting sqref="G16:G38">
    <cfRule type="expression" dxfId="84" priority="9">
      <formula>(F16&lt;&gt;"Outro")</formula>
    </cfRule>
  </conditionalFormatting>
  <conditionalFormatting sqref="L16:L38">
    <cfRule type="expression" dxfId="83" priority="8">
      <formula>L16&gt;$D16</formula>
    </cfRule>
  </conditionalFormatting>
  <conditionalFormatting sqref="S16:S38">
    <cfRule type="expression" dxfId="82" priority="3">
      <formula>S16&gt;$D16</formula>
    </cfRule>
  </conditionalFormatting>
  <conditionalFormatting sqref="Z16:Z38">
    <cfRule type="expression" dxfId="81" priority="2">
      <formula>Z16&gt;$D16</formula>
    </cfRule>
  </conditionalFormatting>
  <conditionalFormatting sqref="AG16:AG38">
    <cfRule type="expression" dxfId="80" priority="1">
      <formula>AG16&gt;$D16</formula>
    </cfRule>
  </conditionalFormatting>
  <dataValidations count="5">
    <dataValidation type="list" allowBlank="1" showInputMessage="1" showErrorMessage="1" sqref="L5" xr:uid="{00000000-0002-0000-0800-000000000000}">
      <formula1>"&lt;Selecionar&gt;,Sim,Não"</formula1>
    </dataValidation>
    <dataValidation type="whole" operator="notEqual" showInputMessage="1" showErrorMessage="1" errorTitle="Erro" error="Se o oxigénio de referência for 21 ou não especificado por favor não preencha este campo!" sqref="E10:F10" xr:uid="{00000000-0002-0000-0800-000001000000}">
      <formula1>21</formula1>
    </dataValidation>
    <dataValidation type="list" allowBlank="1" showInputMessage="1" showErrorMessage="1" sqref="E11:F11" xr:uid="{00000000-0002-0000-0800-000002000000}">
      <formula1>"&lt;selecionar&gt;, Sim, Não"</formula1>
    </dataValidation>
    <dataValidation type="list" allowBlank="1" showInputMessage="1" showErrorMessage="1" sqref="H16:H38" xr:uid="{00000000-0002-0000-0800-000005000000}">
      <formula1>"&lt;Selecionar&gt;, Acreditado, Não acreditado"</formula1>
    </dataValidation>
    <dataValidation type="list" allowBlank="1" showInputMessage="1" showErrorMessage="1" error="Selecione &lt;LQ se o valor da monitorização for inferior ao limite de quantificação, &lt;Ld se for inferior ao limite de deteção e deixe em branco ou selecione '-' se for um valor quantificavel." sqref="J16:J38 Q16:Q38 X16:X38 AE16:AE38" xr:uid="{00000000-0002-0000-0800-000006000000}">
      <formula1>" -,&lt;LQ, &lt;Ld"</formula1>
    </dataValidation>
  </dataValidations>
  <hyperlinks>
    <hyperlink ref="B1" location="Atividade!A1" display="&lt; Voltar ao ínicio" xr:uid="{00000000-0004-0000-0800-000000000000}"/>
  </hyperlinks>
  <pageMargins left="0.25" right="0.25" top="0.75" bottom="0.75" header="0.3" footer="0.3"/>
  <pageSetup paperSize="8" scale="26" fitToHeight="0"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800-000003000000}">
          <x14:formula1>
            <xm:f>Suporte!$S$6:$S$155</xm:f>
          </x14:formula1>
          <xm:sqref>B16:B38</xm:sqref>
        </x14:dataValidation>
        <x14:dataValidation type="list" allowBlank="1" showInputMessage="1" showErrorMessage="1" xr:uid="{00000000-0002-0000-0800-000004000000}">
          <x14:formula1>
            <xm:f>Suporte!$D$6:$D$10</xm:f>
          </x14:formula1>
          <xm:sqref>F16:F38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54" master="" otherUserPermission="visible"/>
  <rangeList sheetStid="1" master="" otherUserPermission="visible"/>
  <rangeList sheetStid="2" master="" otherUserPermission="visible"/>
  <rangeList sheetStid="3" master="" otherUserPermission="visible"/>
  <rangeList sheetStid="17" master="" otherUserPermission="visible"/>
  <rangeList sheetStid="4" master="" otherUserPermission="visible"/>
  <rangeList sheetStid="16" master="" otherUserPermission="visible"/>
  <rangeList sheetStid="5" master="" otherUserPermission="visible"/>
  <rangeList sheetStid="19" master="" otherUserPermission="visible"/>
  <rangeList sheetStid="55" master="" otherUserPermission="visible"/>
  <rangeList sheetStid="56" master="" otherUserPermission="visible"/>
  <rangeList sheetStid="57" master="" otherUserPermission="visible"/>
  <rangeList sheetStid="58" master="" otherUserPermission="visible"/>
  <rangeList sheetStid="59" master="" otherUserPermission="visible"/>
  <rangeList sheetStid="60" master="" otherUserPermission="visible"/>
  <rangeList sheetStid="61" master="" otherUserPermission="visible"/>
  <rangeList sheetStid="62" master="" otherUserPermission="visible"/>
  <rangeList sheetStid="65" master="" otherUserPermission="visible"/>
  <rangeList sheetStid="67" master="" otherUserPermission="visible"/>
  <rangeList sheetStid="14" master="" otherUserPermission="visible"/>
  <rangeList sheetStid="15" master="" otherUserPermission="visible"/>
  <rangeList sheetStid="18" master="" otherUserPermission="visible"/>
  <rangeList sheetStid="6" master="" otherUserPermission="visible"/>
  <rangeList sheetStid="73" master="" otherUserPermission="visible"/>
  <rangeList sheetStid="74" master="" otherUserPermission="visible"/>
  <rangeList sheetStid="75" master="" otherUserPermission="visible"/>
  <rangeList sheetStid="76" master="" otherUserPermission="visible"/>
  <rangeList sheetStid="77" master="" otherUserPermission="visible"/>
  <rangeList sheetStid="78" master="" otherUserPermission="visible"/>
  <rangeList sheetStid="79" master="" otherUserPermission="visible"/>
  <rangeList sheetStid="80" master="" otherUserPermission="visible"/>
  <rangeList sheetStid="81" master="" otherUserPermission="visible"/>
  <rangeList sheetStid="7" master="" otherUserPermission="visible"/>
  <rangeList sheetStid="8" master="" otherUserPermission="visible"/>
  <rangeList sheetStid="9" master="" otherUserPermission="visible"/>
  <rangeList sheetStid="64" master="" otherUserPermission="visible"/>
  <rangeList sheetStid="63" master="" otherUserPermission="visible"/>
  <rangeList sheetStid="11" master="" otherUserPermission="visible"/>
  <rangeList sheetStid="12" master="" otherUserPermission="visible"/>
  <rangeList sheetStid="13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40</vt:i4>
      </vt:variant>
      <vt:variant>
        <vt:lpstr>Intervalos com Nome</vt:lpstr>
      </vt:variant>
      <vt:variant>
        <vt:i4>87</vt:i4>
      </vt:variant>
    </vt:vector>
  </HeadingPairs>
  <TitlesOfParts>
    <vt:vector size="127" baseType="lpstr">
      <vt:lpstr>Gestão de versões</vt:lpstr>
      <vt:lpstr>Instruções</vt:lpstr>
      <vt:lpstr>Atividade</vt:lpstr>
      <vt:lpstr>Condições Operação</vt:lpstr>
      <vt:lpstr>G.Recursos-Condições Gerais</vt:lpstr>
      <vt:lpstr>G.Recursos-Consumos</vt:lpstr>
      <vt:lpstr>Ar - Condições Gerais</vt:lpstr>
      <vt:lpstr>Ar - Fontes Pontuais_FF1</vt:lpstr>
      <vt:lpstr>FF2</vt:lpstr>
      <vt:lpstr>FF3</vt:lpstr>
      <vt:lpstr>FF4</vt:lpstr>
      <vt:lpstr>FF5</vt:lpstr>
      <vt:lpstr>FF6</vt:lpstr>
      <vt:lpstr>FF7</vt:lpstr>
      <vt:lpstr>FF8</vt:lpstr>
      <vt:lpstr>FF9</vt:lpstr>
      <vt:lpstr>FF10</vt:lpstr>
      <vt:lpstr>Ar - Equip. convencionais</vt:lpstr>
      <vt:lpstr>FE</vt:lpstr>
      <vt:lpstr>Ar - Fontes difusas</vt:lpstr>
      <vt:lpstr>Ar - Biogás</vt:lpstr>
      <vt:lpstr>Água - C.Gerais</vt:lpstr>
      <vt:lpstr>Água - Emissões_ED1</vt:lpstr>
      <vt:lpstr>ED2</vt:lpstr>
      <vt:lpstr>ED3</vt:lpstr>
      <vt:lpstr>ED4</vt:lpstr>
      <vt:lpstr>ED5</vt:lpstr>
      <vt:lpstr>ED6</vt:lpstr>
      <vt:lpstr>ED7</vt:lpstr>
      <vt:lpstr>ED8</vt:lpstr>
      <vt:lpstr>ED9</vt:lpstr>
      <vt:lpstr>ED10</vt:lpstr>
      <vt:lpstr>Ruído</vt:lpstr>
      <vt:lpstr>Resíduos</vt:lpstr>
      <vt:lpstr>PDA e MTD</vt:lpstr>
      <vt:lpstr>PRTR</vt:lpstr>
      <vt:lpstr>Autoavaliação</vt:lpstr>
      <vt:lpstr>Listagem de Anexos</vt:lpstr>
      <vt:lpstr>Suporte</vt:lpstr>
      <vt:lpstr>Destinos </vt:lpstr>
      <vt:lpstr>Água</vt:lpstr>
      <vt:lpstr>'Água - C.Gerais'!Área_de_Impressão</vt:lpstr>
      <vt:lpstr>'Água - Emissões_ED1'!Área_de_Impressão</vt:lpstr>
      <vt:lpstr>'Ar - Biogás'!Área_de_Impressão</vt:lpstr>
      <vt:lpstr>'Ar - Condições Gerais'!Área_de_Impressão</vt:lpstr>
      <vt:lpstr>'Ar - Fontes difusas'!Área_de_Impressão</vt:lpstr>
      <vt:lpstr>'Ar - Fontes Pontuais_FF1'!Área_de_Impressão</vt:lpstr>
      <vt:lpstr>Autoavaliação!Área_de_Impressão</vt:lpstr>
      <vt:lpstr>'Condições Operação'!Área_de_Impressão</vt:lpstr>
      <vt:lpstr>'ED10'!Área_de_Impressão</vt:lpstr>
      <vt:lpstr>'ED2'!Área_de_Impressão</vt:lpstr>
      <vt:lpstr>'ED3'!Área_de_Impressão</vt:lpstr>
      <vt:lpstr>'ED4'!Área_de_Impressão</vt:lpstr>
      <vt:lpstr>'ED5'!Área_de_Impressão</vt:lpstr>
      <vt:lpstr>'ED6'!Área_de_Impressão</vt:lpstr>
      <vt:lpstr>'ED7'!Área_de_Impressão</vt:lpstr>
      <vt:lpstr>'ED8'!Área_de_Impressão</vt:lpstr>
      <vt:lpstr>'ED9'!Área_de_Impressão</vt:lpstr>
      <vt:lpstr>'G.Recursos-Condições Gerais'!Área_de_Impressão</vt:lpstr>
      <vt:lpstr>'G.Recursos-Consumos'!Área_de_Impressão</vt:lpstr>
      <vt:lpstr>'Gestão de versões'!Área_de_Impressão</vt:lpstr>
      <vt:lpstr>Instruções!Área_de_Impressão</vt:lpstr>
      <vt:lpstr>'Listagem de Anexos'!Área_de_Impressão</vt:lpstr>
      <vt:lpstr>'PDA e MTD'!Área_de_Impressão</vt:lpstr>
      <vt:lpstr>Resíduos!Área_de_Impressão</vt:lpstr>
      <vt:lpstr>Ruído!Área_de_Impressão</vt:lpstr>
      <vt:lpstr>aviarios</vt:lpstr>
      <vt:lpstr>difusas_gerais</vt:lpstr>
      <vt:lpstr>difusas_topo</vt:lpstr>
      <vt:lpstr>difusas66a</vt:lpstr>
      <vt:lpstr>Difusas66bc</vt:lpstr>
      <vt:lpstr>Equi.Conv</vt:lpstr>
      <vt:lpstr>Listagem_e_caracteristicas_dos_pontos_de_emissão</vt:lpstr>
      <vt:lpstr>outra_inf</vt:lpstr>
      <vt:lpstr>Outras</vt:lpstr>
      <vt:lpstr>Produção</vt:lpstr>
      <vt:lpstr>Produção_interna_de_resíduos</vt:lpstr>
      <vt:lpstr>PRTR</vt:lpstr>
      <vt:lpstr>Registo_para_aterro</vt:lpstr>
      <vt:lpstr>'ED10'!Rejeição_em_coletor___preencha_uma_tabela_para_cada_ponto_de_emissão__se_necessário_copie_a_tabela_completa_e_cole_abaixo_da_anterior</vt:lpstr>
      <vt:lpstr>'ED2'!Rejeição_em_coletor___preencha_uma_tabela_para_cada_ponto_de_emissão__se_necessário_copie_a_tabela_completa_e_cole_abaixo_da_anterior</vt:lpstr>
      <vt:lpstr>'ED3'!Rejeição_em_coletor___preencha_uma_tabela_para_cada_ponto_de_emissão__se_necessário_copie_a_tabela_completa_e_cole_abaixo_da_anterior</vt:lpstr>
      <vt:lpstr>'ED4'!Rejeição_em_coletor___preencha_uma_tabela_para_cada_ponto_de_emissão__se_necessário_copie_a_tabela_completa_e_cole_abaixo_da_anterior</vt:lpstr>
      <vt:lpstr>'ED5'!Rejeição_em_coletor___preencha_uma_tabela_para_cada_ponto_de_emissão__se_necessário_copie_a_tabela_completa_e_cole_abaixo_da_anterior</vt:lpstr>
      <vt:lpstr>'ED6'!Rejeição_em_coletor___preencha_uma_tabela_para_cada_ponto_de_emissão__se_necessário_copie_a_tabela_completa_e_cole_abaixo_da_anterior</vt:lpstr>
      <vt:lpstr>'ED7'!Rejeição_em_coletor___preencha_uma_tabela_para_cada_ponto_de_emissão__se_necessário_copie_a_tabela_completa_e_cole_abaixo_da_anterior</vt:lpstr>
      <vt:lpstr>'ED8'!Rejeição_em_coletor___preencha_uma_tabela_para_cada_ponto_de_emissão__se_necessário_copie_a_tabela_completa_e_cole_abaixo_da_anterior</vt:lpstr>
      <vt:lpstr>'ED9'!Rejeição_em_coletor___preencha_uma_tabela_para_cada_ponto_de_emissão__se_necessário_copie_a_tabela_completa_e_cole_abaixo_da_anterior</vt:lpstr>
      <vt:lpstr>Rejeição_em_coletor___preencha_uma_tabela_para_cada_ponto_de_emissão__se_necessário_copie_a_tabela_completa_e_cole_abaixo_da_anterior</vt:lpstr>
      <vt:lpstr>Residuos_enviados_para_fora_do_estabelecimento</vt:lpstr>
      <vt:lpstr>sist_prod</vt:lpstr>
      <vt:lpstr>Tabela_GR1.2__Consumo_total_de_água_na_instalação</vt:lpstr>
      <vt:lpstr>Tabela_GR1.3__Consumo_específico_de_água</vt:lpstr>
      <vt:lpstr>Tabela_GR2.1__Consumo_de_energia_na_instalação</vt:lpstr>
      <vt:lpstr>Tabela_GR2.2__Consumo_específico_de_energia</vt:lpstr>
      <vt:lpstr>Tabela_GR3.1__Consumo_de_matérias_primas_virgens</vt:lpstr>
      <vt:lpstr>Tabela_GR3.1__Outras_matérias_primas__resíduos</vt:lpstr>
      <vt:lpstr>'Água - C.Gerais'!Títulos_de_Impressão</vt:lpstr>
      <vt:lpstr>'Ar - Condições Gerais'!Títulos_de_Impressão</vt:lpstr>
      <vt:lpstr>'Ar - Fontes Pontuais_FF1'!Títulos_de_Impressão</vt:lpstr>
      <vt:lpstr>'FF10'!Títulos_de_Impressão</vt:lpstr>
      <vt:lpstr>'FF2'!Títulos_de_Impressão</vt:lpstr>
      <vt:lpstr>'FF3'!Títulos_de_Impressão</vt:lpstr>
      <vt:lpstr>'FF4'!Títulos_de_Impressão</vt:lpstr>
      <vt:lpstr>'FF5'!Títulos_de_Impressão</vt:lpstr>
      <vt:lpstr>'FF6'!Títulos_de_Impressão</vt:lpstr>
      <vt:lpstr>'FF7'!Títulos_de_Impressão</vt:lpstr>
      <vt:lpstr>'FF8'!Títulos_de_Impressão</vt:lpstr>
      <vt:lpstr>'FF9'!Títulos_de_Impressão</vt:lpstr>
      <vt:lpstr>'G.Recursos-Condições Gerais'!Títulos_de_Impressão</vt:lpstr>
      <vt:lpstr>TópicoCG1</vt:lpstr>
      <vt:lpstr>TópicoCG2</vt:lpstr>
      <vt:lpstr>TópicoCG3</vt:lpstr>
      <vt:lpstr>Topo</vt:lpstr>
      <vt:lpstr>Topo_ar</vt:lpstr>
      <vt:lpstr>Topo_residuos</vt:lpstr>
      <vt:lpstr>'ED10'!topoagua</vt:lpstr>
      <vt:lpstr>'ED2'!topoagua</vt:lpstr>
      <vt:lpstr>'ED3'!topoagua</vt:lpstr>
      <vt:lpstr>'ED4'!topoagua</vt:lpstr>
      <vt:lpstr>'ED5'!topoagua</vt:lpstr>
      <vt:lpstr>'ED6'!topoagua</vt:lpstr>
      <vt:lpstr>'ED7'!topoagua</vt:lpstr>
      <vt:lpstr>'ED8'!topoagua</vt:lpstr>
      <vt:lpstr>'ED9'!topoagua</vt:lpstr>
      <vt:lpstr>topoagua</vt:lpstr>
      <vt:lpstr>topobiogas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utilizador_DGLA</dc:creator>
  <cp:lastModifiedBy>Magda Miranda</cp:lastModifiedBy>
  <cp:lastPrinted>2026-04-27T14:39:14Z</cp:lastPrinted>
  <dcterms:created xsi:type="dcterms:W3CDTF">2018-05-10T10:23:00Z</dcterms:created>
  <dcterms:modified xsi:type="dcterms:W3CDTF">2026-05-19T08:23:14Z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7E13CF8212B34FA097091616CE622214_12</vt:lpwstr>
  </property>
  <property fmtid="{D5CDD505-2E9C-101B-9397-08002B2CF9AE}" pid="3" name="KSOProductBuildVer">
    <vt:lpwstr>2070-12.1.0.25242</vt:lpwstr>
  </property>
  <property fmtid="{D5CDD505-2E9C-101B-9397-08002B2CF9AE}" pid="4" name="CalculationRule">
    <vt:i4>0</vt:i4>
  </property>
</Properties>
</file>