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d.docs.live.net/57bfc2d659057724/EdF P/PROC/AMB24127_Braguinox/Partilha PS _ Braguinox/PEA/RESPOSTA PEA_out25/PCIP/"/>
    </mc:Choice>
  </mc:AlternateContent>
  <xr:revisionPtr revIDLastSave="2041" documentId="13_ncr:1_{A6AD981C-FD26-4729-8A53-DFB72F433E71}" xr6:coauthVersionLast="47" xr6:coauthVersionMax="47" xr10:uidLastSave="{D3D823E7-1CCC-4E90-B4DB-EA075AE1A6EE}"/>
  <bookViews>
    <workbookView xWindow="-108" yWindow="-108" windowWidth="23256" windowHeight="12456" firstSheet="2" activeTab="4" xr2:uid="{00000000-000D-0000-FFFF-FFFF00000000}"/>
  </bookViews>
  <sheets>
    <sheet name="Folha 1 Metodologia" sheetId="5" r:id="rId1"/>
    <sheet name="Folha 2 Capacidades Inst. Arm" sheetId="6" r:id="rId2"/>
    <sheet name="Folha 3 ResíduosPerigosos" sheetId="12" r:id="rId3"/>
    <sheet name="Folha 4 Resumo" sheetId="4" r:id="rId4"/>
    <sheet name="Folha 5 Capacidades AIA e PCIP" sheetId="8" r:id="rId5"/>
    <sheet name="Folha 6 NOTES" sheetId="13" r:id="rId6"/>
    <sheet name="Folha 7 FACTORS" sheetId="14" r:id="rId7"/>
  </sheets>
  <definedNames>
    <definedName name="_xlnm._FilterDatabase" localSheetId="1" hidden="1">'Folha 2 Capacidades Inst. Arm'!$A$3:$L$380</definedName>
    <definedName name="_xlnm._FilterDatabase" localSheetId="3" hidden="1">'Folha 4 Resumo'!$D$4:$H$166</definedName>
    <definedName name="_xlnm._FilterDatabase" localSheetId="6" hidden="1">'Folha 7 FACTORS'!$A$1:$C$840</definedName>
    <definedName name="_xlnm.Print_Area" localSheetId="1">'Folha 2 Capacidades Inst. Arm'!$E$5:$J$379</definedName>
    <definedName name="_xlnm.Print_Area" localSheetId="2">'Folha 3 ResíduosPerigosos'!$C$1:$O$20</definedName>
    <definedName name="_xlnm.Print_Area" localSheetId="3">'Folha 4 Resumo'!$A$1:$N$157</definedName>
    <definedName name="_xlnm.Print_Titles" localSheetId="1">'Folha 2 Capacidades Inst. Arm'!$3:$3</definedName>
    <definedName name="_xlnm.Print_Titles" localSheetId="3">'Folha 4 Resumo'!$3:$4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8" i="4" l="1"/>
  <c r="L320" i="6" l="1"/>
  <c r="N87" i="4"/>
  <c r="L76" i="4"/>
  <c r="O23" i="6"/>
  <c r="M87" i="4"/>
  <c r="L379" i="6"/>
  <c r="G19" i="12" l="1"/>
  <c r="J20" i="12" l="1"/>
  <c r="G20" i="12"/>
  <c r="J19" i="12"/>
  <c r="M16" i="12"/>
  <c r="G16" i="12" s="1"/>
  <c r="J16" i="12"/>
  <c r="J10" i="12"/>
  <c r="G10" i="12"/>
  <c r="J9" i="12"/>
  <c r="G9" i="12"/>
  <c r="G8" i="12"/>
  <c r="J6" i="12"/>
  <c r="G6" i="12"/>
  <c r="G21" i="12" l="1"/>
  <c r="C5" i="8" s="1"/>
  <c r="N76" i="4"/>
  <c r="I284" i="6"/>
  <c r="L284" i="6" s="1"/>
  <c r="I283" i="6"/>
  <c r="L283" i="6" s="1"/>
  <c r="I336" i="6"/>
  <c r="I332" i="6"/>
  <c r="I326" i="6"/>
  <c r="L326" i="6" s="1"/>
  <c r="O28" i="6" s="1"/>
  <c r="J109" i="4" s="1"/>
  <c r="L323" i="6"/>
  <c r="O18" i="6" l="1"/>
  <c r="J76" i="4" s="1"/>
  <c r="I322" i="6"/>
  <c r="L322" i="6" s="1"/>
  <c r="L321" i="6"/>
  <c r="I316" i="6"/>
  <c r="L316" i="6" s="1"/>
  <c r="O27" i="6" l="1"/>
  <c r="L312" i="6"/>
  <c r="L313" i="6"/>
  <c r="L314" i="6"/>
  <c r="I306" i="6"/>
  <c r="O25" i="6" l="1"/>
  <c r="I280" i="6"/>
  <c r="I279" i="6"/>
  <c r="I248" i="6"/>
  <c r="I223" i="6"/>
  <c r="I222" i="6"/>
  <c r="I220" i="6"/>
  <c r="I194" i="6"/>
  <c r="I164" i="6"/>
  <c r="I162" i="6"/>
  <c r="I130" i="6"/>
  <c r="I100" i="6"/>
  <c r="I54" i="6"/>
  <c r="I5" i="6"/>
  <c r="I376" i="6" l="1"/>
  <c r="N120" i="4" l="1"/>
  <c r="I339" i="6"/>
  <c r="I289" i="6"/>
  <c r="M76" i="4"/>
  <c r="M67" i="4"/>
  <c r="K279" i="6"/>
  <c r="L279" i="6" l="1"/>
  <c r="O16" i="6" s="1"/>
  <c r="J117" i="4" s="1"/>
  <c r="K380" i="6"/>
  <c r="L380" i="6" s="1"/>
  <c r="O33" i="6" s="1"/>
  <c r="I335" i="6" l="1"/>
  <c r="K336" i="6"/>
  <c r="L336" i="6" s="1"/>
  <c r="J127" i="4" s="1"/>
  <c r="K318" i="6"/>
  <c r="L318" i="6" s="1"/>
  <c r="K317" i="6"/>
  <c r="L317" i="6" s="1"/>
  <c r="I308" i="6"/>
  <c r="I304" i="6"/>
  <c r="J120" i="4" l="1"/>
  <c r="O26" i="6"/>
  <c r="I311" i="6"/>
  <c r="L311" i="6" s="1"/>
  <c r="O34" i="6" s="1"/>
  <c r="K308" i="6" l="1"/>
  <c r="L308" i="6" s="1"/>
  <c r="O24" i="6" s="1"/>
  <c r="J148" i="4" s="1"/>
  <c r="K335" i="6"/>
  <c r="L335" i="6" s="1"/>
  <c r="O30" i="6" s="1"/>
  <c r="K304" i="6"/>
  <c r="L304" i="6" s="1"/>
  <c r="O22" i="6" s="1"/>
  <c r="K285" i="6"/>
  <c r="L285" i="6" s="1"/>
  <c r="O19" i="6" s="1"/>
  <c r="K280" i="6"/>
  <c r="L280" i="6" s="1"/>
  <c r="O17" i="6" s="1"/>
  <c r="K248" i="6"/>
  <c r="L248" i="6" s="1"/>
  <c r="O15" i="6" s="1"/>
  <c r="K223" i="6"/>
  <c r="L223" i="6" s="1"/>
  <c r="O14" i="6" s="1"/>
  <c r="K220" i="6"/>
  <c r="L220" i="6" s="1"/>
  <c r="O12" i="6" s="1"/>
  <c r="K222" i="6"/>
  <c r="K194" i="6"/>
  <c r="L194" i="6" s="1"/>
  <c r="O11" i="6" s="1"/>
  <c r="K164" i="6"/>
  <c r="L164" i="6" s="1"/>
  <c r="O10" i="6" s="1"/>
  <c r="L162" i="6"/>
  <c r="O9" i="6" s="1"/>
  <c r="K130" i="6"/>
  <c r="L130" i="6" s="1"/>
  <c r="O8" i="6" s="1"/>
  <c r="K100" i="6"/>
  <c r="K5" i="6"/>
  <c r="L5" i="6" s="1"/>
  <c r="O5" i="6" s="1"/>
  <c r="K54" i="6"/>
  <c r="J5" i="4" l="1"/>
  <c r="L54" i="6"/>
  <c r="O6" i="6" s="1"/>
  <c r="J67" i="4"/>
  <c r="L222" i="6"/>
  <c r="O13" i="6" s="1"/>
  <c r="L100" i="6"/>
  <c r="O7" i="6" s="1"/>
  <c r="K289" i="6"/>
  <c r="L289" i="6" s="1"/>
  <c r="O20" i="6" s="1"/>
  <c r="J150" i="4" s="1"/>
  <c r="K300" i="6"/>
  <c r="L300" i="6" s="1"/>
  <c r="O21" i="6" s="1"/>
  <c r="K332" i="6"/>
  <c r="L332" i="6" s="1"/>
  <c r="O29" i="6" s="1"/>
  <c r="K339" i="6"/>
  <c r="L339" i="6" s="1"/>
  <c r="O31" i="6" s="1"/>
  <c r="K376" i="6"/>
  <c r="L376" i="6" s="1"/>
  <c r="O32" i="6" s="1"/>
  <c r="M5" i="4"/>
  <c r="N5" i="4"/>
  <c r="J96" i="4" l="1"/>
  <c r="J158" i="4"/>
  <c r="J68" i="4"/>
  <c r="J131" i="4"/>
  <c r="M109" i="4"/>
  <c r="H6" i="8" l="1"/>
  <c r="C7" i="8"/>
  <c r="H7" i="8" s="1"/>
  <c r="N148" i="4"/>
  <c r="M148" i="4"/>
  <c r="N150" i="4"/>
  <c r="N158" i="4"/>
  <c r="M158" i="4"/>
  <c r="M150" i="4"/>
  <c r="N67" i="4"/>
  <c r="N131" i="4"/>
  <c r="M131" i="4"/>
  <c r="N127" i="4"/>
  <c r="M127" i="4"/>
  <c r="M120" i="4"/>
  <c r="N117" i="4"/>
  <c r="M117" i="4"/>
  <c r="L115" i="4"/>
  <c r="M115" i="4" s="1"/>
  <c r="N109" i="4"/>
  <c r="N96" i="4"/>
  <c r="M96" i="4"/>
  <c r="L68" i="4"/>
  <c r="N115" i="4" l="1"/>
  <c r="M68" i="4"/>
  <c r="H8"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hp</author>
  </authors>
  <commentList>
    <comment ref="K322" authorId="0" shapeId="0" xr:uid="{7E4BD00C-4750-4C56-BD3F-C013B66138B3}">
      <text>
        <r>
          <rPr>
            <b/>
            <sz val="9"/>
            <color indexed="81"/>
            <rFont val="Tahoma"/>
            <family val="2"/>
          </rPr>
          <t xml:space="preserve">Braguinox: </t>
        </r>
        <r>
          <rPr>
            <sz val="9"/>
            <color indexed="81"/>
            <rFont val="Tahoma"/>
            <family val="2"/>
          </rPr>
          <t xml:space="preserve">
Para os resíduos identificados na LER com o código 160601*, a densidade considerada teve por base o histórico de  pesagem de vários recipientes contendo esta tipologia de resíduos.</t>
        </r>
      </text>
    </comment>
  </commentList>
</comments>
</file>

<file path=xl/sharedStrings.xml><?xml version="1.0" encoding="utf-8"?>
<sst xmlns="http://schemas.openxmlformats.org/spreadsheetml/2006/main" count="2911" uniqueCount="1956">
  <si>
    <t>PA1</t>
  </si>
  <si>
    <t>PA2</t>
  </si>
  <si>
    <t>PA3</t>
  </si>
  <si>
    <t>PA4</t>
  </si>
  <si>
    <t>PA5</t>
  </si>
  <si>
    <t>PA6</t>
  </si>
  <si>
    <t>PA7</t>
  </si>
  <si>
    <t>PA8</t>
  </si>
  <si>
    <t>PA9</t>
  </si>
  <si>
    <t>PA10</t>
  </si>
  <si>
    <t>PA11</t>
  </si>
  <si>
    <t>PA12</t>
  </si>
  <si>
    <t>PA13</t>
  </si>
  <si>
    <t>PA14</t>
  </si>
  <si>
    <t>PA15</t>
  </si>
  <si>
    <t>PA16</t>
  </si>
  <si>
    <t>PA17</t>
  </si>
  <si>
    <t>PA18</t>
  </si>
  <si>
    <t>PA19</t>
  </si>
  <si>
    <t>PA20</t>
  </si>
  <si>
    <t>PA21</t>
  </si>
  <si>
    <t>PA22</t>
  </si>
  <si>
    <t>PA23</t>
  </si>
  <si>
    <t>PA24</t>
  </si>
  <si>
    <t>PA25</t>
  </si>
  <si>
    <t>PA26</t>
  </si>
  <si>
    <t>PA27</t>
  </si>
  <si>
    <t>PA28</t>
  </si>
  <si>
    <t>PA29</t>
  </si>
  <si>
    <t>PA30</t>
  </si>
  <si>
    <t>Capacidade de armazenamento (t)</t>
  </si>
  <si>
    <t>Código LER</t>
  </si>
  <si>
    <t>Designação LER</t>
  </si>
  <si>
    <t xml:space="preserve">resíduos sem outras especificações – resíduos metálicos NOVO </t>
  </si>
  <si>
    <t>resíduos metálicos NOVO</t>
  </si>
  <si>
    <t>resíduos sem outras especificações – resíduos metálicos NOVO</t>
  </si>
  <si>
    <t>escórias não processadas NOVO</t>
  </si>
  <si>
    <t>escórias da produção primária e secundária</t>
  </si>
  <si>
    <t>escórias do forno NOVO</t>
  </si>
  <si>
    <t>machos e moldes de fundição vazados, não abrangidos em 10 09 07</t>
  </si>
  <si>
    <t>escórias do forno</t>
  </si>
  <si>
    <t>machos e moldes de fundição vazados, não abrangidos em 10 10 07</t>
  </si>
  <si>
    <t>moldes fora de uso</t>
  </si>
  <si>
    <t>escórias de zinco</t>
  </si>
  <si>
    <t>aparas e limalhas de metais ferrosos</t>
  </si>
  <si>
    <t>aparas e limalhas de metais não ferrosos</t>
  </si>
  <si>
    <t>resíduos de soldadura</t>
  </si>
  <si>
    <t>resíduos de materiais de granalhagem, não abrangidos em 12 01 16</t>
  </si>
  <si>
    <t>mós e materiais de retificação usados, não abrangidos em 12 01 20</t>
  </si>
  <si>
    <t>embalagens de metal</t>
  </si>
  <si>
    <t>misturas de embalagens</t>
  </si>
  <si>
    <t>pastilhas de travões não abrangidas em 16 01 11</t>
  </si>
  <si>
    <t>depósitos para gás liquefeito</t>
  </si>
  <si>
    <t>metais ferrosos</t>
  </si>
  <si>
    <t>metais não ferrosos</t>
  </si>
  <si>
    <t>componentes sem outras especificações</t>
  </si>
  <si>
    <t>equipamento fora de uso não abrangido em 16 02 09 a 16 02 13</t>
  </si>
  <si>
    <t xml:space="preserve">catalisadores usados contendo ouro, prata, rénio, ródio, paládio, irídio ou platina (exceto 16 08 07) </t>
  </si>
  <si>
    <t xml:space="preserve">catalisadores usados contendo metais de transição ou contendo compostos de metais de transição, sem outras especificações </t>
  </si>
  <si>
    <t>cobre, bronze e latão</t>
  </si>
  <si>
    <t>alumínio</t>
  </si>
  <si>
    <t>chumbo</t>
  </si>
  <si>
    <t>zinco</t>
  </si>
  <si>
    <t>ferro e aço</t>
  </si>
  <si>
    <t>estanho</t>
  </si>
  <si>
    <t>misturas de metais</t>
  </si>
  <si>
    <t>cabos não abrangidos em 17 04 10</t>
  </si>
  <si>
    <t>resíduos sem outras especificações NOVO</t>
  </si>
  <si>
    <t>resíduos de ferro e de aço</t>
  </si>
  <si>
    <t>resíduos não ferrosos</t>
  </si>
  <si>
    <t>outros resíduos (incluindo misturas de materiais) do tratamento mecânico de resíduos, não abrangidos em 19 12 11</t>
  </si>
  <si>
    <t>metais</t>
  </si>
  <si>
    <t xml:space="preserve">partículas e poeiras </t>
  </si>
  <si>
    <t>poeiras e partículas de metais ferrosos</t>
  </si>
  <si>
    <t>poeiras e partículas de metais não ferrosos</t>
  </si>
  <si>
    <t>materiais ferrosos removidos das cinzas</t>
  </si>
  <si>
    <t>cinzas e escórias, não abrangidas em 19 01 11</t>
  </si>
  <si>
    <t>160104*</t>
  </si>
  <si>
    <t>veículos em fim de vida</t>
  </si>
  <si>
    <t>veículos em fim de vida que não contenham líquidos nem outros componentes perigosos</t>
  </si>
  <si>
    <t>componentes retirados de equipamento fora de uso não abrangidos em 16 02 15</t>
  </si>
  <si>
    <t>equipamento elétrico e eletrónico fora de uso, não abrangido em 20 01 21, 20 01 23 ou 20 01 35</t>
  </si>
  <si>
    <t>160211*</t>
  </si>
  <si>
    <t>equipamento fora de uso contendo clorofluorocarbonetos, HCFC, HFC</t>
  </si>
  <si>
    <t>160213*</t>
  </si>
  <si>
    <t>equipamento fora de uso, contendo componentes perigosos, não abrangidos em 16 02 09 a 16 02 12</t>
  </si>
  <si>
    <t>160215*</t>
  </si>
  <si>
    <t>componentes perigosos retirados de equipamento fora de uso</t>
  </si>
  <si>
    <t>200121*</t>
  </si>
  <si>
    <t>lâmpadas fluorescentes e outros resíduos contendo mercúrio</t>
  </si>
  <si>
    <t>200123*</t>
  </si>
  <si>
    <t>equipamento fora de uso contendo clorofluorocarbonetos</t>
  </si>
  <si>
    <t>200135*</t>
  </si>
  <si>
    <t xml:space="preserve">equipamento elétrico e eletrónico fora de uso, não abrangido em 20 01 21 ou 20 01 23, contendo componentes perigosos </t>
  </si>
  <si>
    <t>pneus usados</t>
  </si>
  <si>
    <t>pilhas alcalinas (exceto 16 06 03)</t>
  </si>
  <si>
    <t>outras pilhas e acumuladores</t>
  </si>
  <si>
    <t>pilhas e acumuladores, não abrangidos em 20 01 33</t>
  </si>
  <si>
    <t>160601*</t>
  </si>
  <si>
    <t>acumuladores de chumbo</t>
  </si>
  <si>
    <t>160602*</t>
  </si>
  <si>
    <t>acumuladores de níquel-cádmio</t>
  </si>
  <si>
    <t>160603*</t>
  </si>
  <si>
    <t>pilhas contendo mercúrio</t>
  </si>
  <si>
    <t>200133*</t>
  </si>
  <si>
    <t>pilhas e acumuladores abrangidos em 16 06 01, 16 06 02 ou 16 06 03 e pilhas e acumuladores, não triados, contendo desses acumuladores ou pilhas</t>
  </si>
  <si>
    <t>aparas de matérias plásticas</t>
  </si>
  <si>
    <t>embalagens de plástico</t>
  </si>
  <si>
    <t>plástico</t>
  </si>
  <si>
    <t xml:space="preserve">plástico e borracha NOVO </t>
  </si>
  <si>
    <t>plásticos</t>
  </si>
  <si>
    <t>embalagens de papel e de cartão</t>
  </si>
  <si>
    <t>papel e cartão</t>
  </si>
  <si>
    <t>embalagens de madeira</t>
  </si>
  <si>
    <t>madeira não abrangida em 19 12 06 NOVO</t>
  </si>
  <si>
    <t>madeira não abrangida em 20 01 37 NOVO</t>
  </si>
  <si>
    <t>embalagens de vidro</t>
  </si>
  <si>
    <t>vidro</t>
  </si>
  <si>
    <t>misturas de betão, tijolos, ladrilhos, telhas e materiais cerâmicos, não abrangidas em 17 01 06</t>
  </si>
  <si>
    <t>misturas de resíduos de construção e demolição não abrangidas em 17 09 01, 17 09 02 e 17 09 03</t>
  </si>
  <si>
    <t>embalagens compósitas</t>
  </si>
  <si>
    <t>absorventes, materiais filtrantes, panos de limpeza e vestuário de proteção não abrangidos em 15 02 02</t>
  </si>
  <si>
    <t>materiais de isolamento não abrangidos em 17 06 01 e 17 06 03 NOVO</t>
  </si>
  <si>
    <t>misturas de resíduos urbanos e equiparados</t>
  </si>
  <si>
    <t>150110*</t>
  </si>
  <si>
    <t>embalagens contendo ou contaminadas por resíduos de substâncias perigosas</t>
  </si>
  <si>
    <t>150111*</t>
  </si>
  <si>
    <t>embalagens de metal, incluindo recipientes vazios sob pressão, contendo uma matriz porosa sólida perigosa (por exemplo amianto)</t>
  </si>
  <si>
    <t>150202*</t>
  </si>
  <si>
    <t>absorventes, materiais filtrantes (incluindo filtros de óleo sem outras especificações), panos de limpeza e vestuário de proteção, contaminados por substâncias perigosas</t>
  </si>
  <si>
    <t>160107*</t>
  </si>
  <si>
    <t>filtros de óleo</t>
  </si>
  <si>
    <t>resíduos de materiais fibrosos à base de vidro (PA1)</t>
  </si>
  <si>
    <t>poeiras e partículas de metais ferrosos (PA1)</t>
  </si>
  <si>
    <t>poeiras e partículas de metais não ferrosos (PA1)</t>
  </si>
  <si>
    <t>Operações</t>
  </si>
  <si>
    <t>Entradas</t>
  </si>
  <si>
    <t>Saídas</t>
  </si>
  <si>
    <t>partículas e poeiras</t>
  </si>
  <si>
    <t>Receção
Pesagem
Armazenamento
Triagem
Armazenamento
Encaminhamento</t>
  </si>
  <si>
    <t>Receção
Pesagem
Armazenamento
Triagem
Corte
Trituração/separação
Compactação
Armazenamento
Encaminhamento</t>
  </si>
  <si>
    <t>Tratamento de VFV</t>
  </si>
  <si>
    <t>Receção
Pesagem
Classificação
Armazenamento
Despoluição
Desmantelamento
Triagem
Compactação
Armazenamento
Encaminhamento</t>
  </si>
  <si>
    <t>130208*</t>
  </si>
  <si>
    <t>outros óleos de motores, transmissões e lubrificação</t>
  </si>
  <si>
    <t>160113*</t>
  </si>
  <si>
    <t>fluidos de travões</t>
  </si>
  <si>
    <t>fluidos anticongelantes não abrangidos em 16 01 14</t>
  </si>
  <si>
    <t>160504*</t>
  </si>
  <si>
    <t>gases em recipientes sob pressão (incluindo halons), contendo substâncias perigosas</t>
  </si>
  <si>
    <t>catalisadores usados contendo ouro, prata, rénio, ródio, paládio, irídio ou platina (exceto 16 08 07)</t>
  </si>
  <si>
    <t>resíduos líquidos aquosos não abrangidos em 16 10 01</t>
  </si>
  <si>
    <t>plástico e borracha</t>
  </si>
  <si>
    <t>Substâncias minerais (por exemplo, areia, rochas)</t>
  </si>
  <si>
    <t>Outros resíduos (incluindo mistura de materiais) do tratamento mecânico de resíduos, não abrangidos em 191211</t>
  </si>
  <si>
    <t>Tratamento de pneus</t>
  </si>
  <si>
    <t>Tratamento de RPA</t>
  </si>
  <si>
    <t>Tratamento de resíduos não perigosos</t>
  </si>
  <si>
    <t>madeira não abrangida em 19 12 06</t>
  </si>
  <si>
    <t>Tratamento de RCD</t>
  </si>
  <si>
    <t>Tratamento de outros resíduos</t>
  </si>
  <si>
    <t>Gestão de outros resíduos não perigosos</t>
  </si>
  <si>
    <t>Operação</t>
  </si>
  <si>
    <t>Linha de tratamento</t>
  </si>
  <si>
    <t>Tratamento de metais ferrosos e não ferrosos</t>
  </si>
  <si>
    <t>R 12 B 
(Triagem)</t>
  </si>
  <si>
    <t>R 12 A
(Tratamento mecânico)</t>
  </si>
  <si>
    <t>R 12 B
 (Triagem)</t>
  </si>
  <si>
    <t>R 12 F 
(Despoluição e desmantelamento de VFV, incluindo a remoção das substâncias perigosas)</t>
  </si>
  <si>
    <t>R 12 G
(Desmantelamento dos REEE, incluindo a remoção das substâncias perigosas)</t>
  </si>
  <si>
    <t>R13 D
(Reembalamento de resíduos, com vista a agrupar os resíduos em recipientes adequados para preparar resíduos para tratamentos posterior e mais distante, sem alteração de LER)</t>
  </si>
  <si>
    <t>R 12 I
(Reembalamento, com alteração de Lista Europeia de Resíduos (LER))</t>
  </si>
  <si>
    <t>R12 B
(Triagem)</t>
  </si>
  <si>
    <t>Tratamento de REEE perigosos</t>
  </si>
  <si>
    <t>Receção 
Pesagem
Classificação
Triagem
Armazenamento
Remoção de frações com perigosidade
Desmantelamento
Processamento mecânico
Triagem
Armazenamento
Encaminhamento</t>
  </si>
  <si>
    <t>Receção 
Pesagem
Classificação
Reembalamento
Armazenamento
Encaminhamento</t>
  </si>
  <si>
    <t>componentes retirados de equipamento fora de uso não abrangidos em 160215</t>
  </si>
  <si>
    <t>Para a determinação da capacidade de gestão de resíduos foi seguida a seguinte metodologia:</t>
  </si>
  <si>
    <t>Identificação das áreas de armazenamento dos resíduos rececionados e processados.</t>
  </si>
  <si>
    <t>Identificação das operações de gestão de resíduos realizadas na instalação, incluindo a listagem dos resíduos que entram e que saem em cada operação.</t>
  </si>
  <si>
    <t>010399</t>
  </si>
  <si>
    <t>020110</t>
  </si>
  <si>
    <t>020299</t>
  </si>
  <si>
    <t>020399</t>
  </si>
  <si>
    <t>020599</t>
  </si>
  <si>
    <t>020699</t>
  </si>
  <si>
    <t>020799</t>
  </si>
  <si>
    <t>030199</t>
  </si>
  <si>
    <t>030399</t>
  </si>
  <si>
    <t>040199</t>
  </si>
  <si>
    <t>040299</t>
  </si>
  <si>
    <t>050199</t>
  </si>
  <si>
    <t>Local</t>
  </si>
  <si>
    <t>Parque exterior</t>
  </si>
  <si>
    <t>Área de metais não ferrosos</t>
  </si>
  <si>
    <t>Receção de REEE</t>
  </si>
  <si>
    <t>Área de VFV</t>
  </si>
  <si>
    <t>Área da madeira</t>
  </si>
  <si>
    <t>Área do plástico e do papel/cartão</t>
  </si>
  <si>
    <t>Área de RSU</t>
  </si>
  <si>
    <t>Embalagens contaminadas</t>
  </si>
  <si>
    <t>Área de RCD</t>
  </si>
  <si>
    <t xml:space="preserve">Resíduos metálicos </t>
  </si>
  <si>
    <t>Despoluição de VFV</t>
  </si>
  <si>
    <t>REEE perigosos</t>
  </si>
  <si>
    <t>REEE não perigosos</t>
  </si>
  <si>
    <t>Componentes de REEE</t>
  </si>
  <si>
    <t>Área dos absorventes</t>
  </si>
  <si>
    <t>130701*</t>
  </si>
  <si>
    <t>130702*</t>
  </si>
  <si>
    <t>130110*</t>
  </si>
  <si>
    <t>160114*</t>
  </si>
  <si>
    <t>PA1, PA2, PA3, PA4, PA6, PA7, PA10, PA11, PA27</t>
  </si>
  <si>
    <t>PA1, PA2, PA7</t>
  </si>
  <si>
    <t>PA1, PA2</t>
  </si>
  <si>
    <t>PA1, PA2, PA4, PA27</t>
  </si>
  <si>
    <t>PA1, PA2, PA4</t>
  </si>
  <si>
    <t>PA1, PA2, PA16</t>
  </si>
  <si>
    <t>PA2, PA3, PA4, PA6, PA7, PA9, PA11, PA27</t>
  </si>
  <si>
    <t>PA1, PA2, PA3, PA4, PA6, PA7, PA10, PA11, PA27, PA28</t>
  </si>
  <si>
    <t>PA13, PA25</t>
  </si>
  <si>
    <t>PA5, PA13, PA25, PA26, PA28</t>
  </si>
  <si>
    <t>PA3, PA4, PA6, PA27</t>
  </si>
  <si>
    <t>PA1, PA2, PA3, PA4, PA6, PA11, PA27</t>
  </si>
  <si>
    <t>PA1, PA2, PA8</t>
  </si>
  <si>
    <t>Determinação da capacidade máxima de armazenagem instantânea (t) por operação.</t>
  </si>
  <si>
    <t>Corresponde ao somatório da capacidade máxima de armazenagem instantânea de cada PA, tendo em conta todos os PA onde os resíduos tratados na operação podem estar armazenados.</t>
  </si>
  <si>
    <t>Determinação da capacidade máxima de processamento (t/h) por operação</t>
  </si>
  <si>
    <t>Esta quantidade é determinada com base no regime de laboração da instalação, de 8horas/dia e 250 dias/ano.</t>
  </si>
  <si>
    <t>Receção 
Pesagem
Classificação
Separação metal/pneu
Triagem
Armazenamento
Encaminhamento</t>
  </si>
  <si>
    <t>PA1, PA27</t>
  </si>
  <si>
    <t>PA1, PA2, PA27</t>
  </si>
  <si>
    <t>PA22, PA29</t>
  </si>
  <si>
    <t>resíduos de materiais fibrosos à base de vidro</t>
  </si>
  <si>
    <t xml:space="preserve">poeiras e partículas de metais ferrosos </t>
  </si>
  <si>
    <t>Processo manual
 2 funcionários: 0,35 t/h</t>
  </si>
  <si>
    <t>Equipamentos afetos à atividade:
Triturador de alumínio MTB: 15 t/h
Triturador de cabo de cobre: 0,2 t/h
Prensa Tesoura - Sierra: 10 t/h
Prensa hidráulica guilhotina fixa LOURITEX: 31 t/h
Prensa hidráulica enfardadora embutida no piso: 1 t/h
2 giratórias + 3 funcionários afetos à triagem: 15 t/h
Os equipamentos identificados podem estar a funcionar em simultâneo.
Total de 72,2 t/h</t>
  </si>
  <si>
    <t>Equipamentos afetos à atividade:
1 giratória + 2 funcionários afetos à triagem: 7 t/h</t>
  </si>
  <si>
    <t>Equipamentos afetos à atividade:
1 giratória + 1 funcionário afeto à triagem: 2 t/h</t>
  </si>
  <si>
    <t>Equipamentos afetos à atividade:
Corte na Prensa hidráulica guilhotina fixa LOURITEX: 31 t/h</t>
  </si>
  <si>
    <t>Equipamentos afetos à atividade:
1 giratória + 2 funcionários afetos ao reembalamento: 0,7 t/h</t>
  </si>
  <si>
    <t>Equipamentos afetos à atividade:
1 giratória + 2 funcionários afetos ao reembalamento: 2 t/h</t>
  </si>
  <si>
    <t>Equipamentos afetos à atividade:
1 empilhador + 2 funcionários afetos ao reembalamento: 2 t/h</t>
  </si>
  <si>
    <t>Equipamentos afetos à atividade:
1 giratória + 2 funcionários afeto à triagem: 0,5 t/h</t>
  </si>
  <si>
    <t xml:space="preserve">Os pressupostos de cálculo assumidos tiveram em consideração os equipamentos que contribuem para a capacidade instalada associada à operação e respetivas capacidades, em tonelada por hora. </t>
  </si>
  <si>
    <t>Determinação da capacidade de armazenamento instantânea (em t) de cada parque de resíduos.</t>
  </si>
  <si>
    <t>Pressupostos de cálculo da capacidade de armazenagem instantânea</t>
  </si>
  <si>
    <t>Determinação da capacidade a licenciar (t/ano) por operação</t>
  </si>
  <si>
    <t>Determinação da capacidade instalada (t/ano) por operação</t>
  </si>
  <si>
    <t>Capacidade máxima (t/h)</t>
  </si>
  <si>
    <t>Pressupostos de cálculo da capacidade máxima</t>
  </si>
  <si>
    <t>Capacidade instalada (t/ano)
24*365 h/ano</t>
  </si>
  <si>
    <t>Capacidade a licenciar (t/ano)
8*250 h/ano</t>
  </si>
  <si>
    <t>Receção 
Pesagem
Armazenamento
Triagem
Armazenamento
Encaminhamento</t>
  </si>
  <si>
    <t xml:space="preserve">resíduos de materiais fibrosos à base de vidro </t>
  </si>
  <si>
    <t>madeira NOVO</t>
  </si>
  <si>
    <t>R 13 D
(Reembalamento de resíduos, com vista a agrupar os resíduos em recipientes adequados para preparar resíduos para tratamentos posterior e mais distante, sem alteração de LER)</t>
  </si>
  <si>
    <t>D 13 
(Mistura anterior à execução de uma das operações enumeradas de D 1 a D 12)</t>
  </si>
  <si>
    <t>Receção
Pesagem
Armazenamento
Encaminhamento</t>
  </si>
  <si>
    <t>Tratamento de outros resíduos não perigosos</t>
  </si>
  <si>
    <t>Receção 
Pesagem
Armazenamento
Triagem
Corte
Armazenamento
Encaminhamento</t>
  </si>
  <si>
    <t>Tratamento de REEE não perigosos</t>
  </si>
  <si>
    <t>Área do vidro</t>
  </si>
  <si>
    <t>Os pressupostos de cálculo assumidos tiveram em consideração que a capacidade instalada corresponde à capacidade máxima de sujeição dos resíduos a processamento/tratamento na instalação (i.e. input de resíduos, à entrada do processo tratamento, ou seja, resíduos passíveis de tratamento no processo) para um período de laboração de vinte e quatro horas, independentemente do seu regime de funcionamento, turnos, horário de laboração, ou valor do processamento/tratamento efetivo para resposta à procura do mercado. 
A capacidade é determinada com base nas capacidades máximas de cada equipamento e/ou linhas de tratamento.</t>
  </si>
  <si>
    <t>Altura máxima (m)</t>
  </si>
  <si>
    <t>PA1, PA2, PA3, PA4, PA6, PA8</t>
  </si>
  <si>
    <t>Rubrica AIA</t>
  </si>
  <si>
    <t>Capacidade instalada (t/dia)</t>
  </si>
  <si>
    <t>Considerações para o cálculo da capacidade instalada</t>
  </si>
  <si>
    <t>Antes do projeto</t>
  </si>
  <si>
    <t>Após o projeto</t>
  </si>
  <si>
    <t>Anexo I do RJPCIP</t>
  </si>
  <si>
    <t>2 trituradores (MTB + cabo de cobre)</t>
  </si>
  <si>
    <t>Equipamentos afetos à atividade:
1 giratória + 2 funcionários afetos à triagem: 2 t/h</t>
  </si>
  <si>
    <t>Capacidade de gestão de resíduos</t>
  </si>
  <si>
    <t>PA28, PA5</t>
  </si>
  <si>
    <t>Anexo II do RJAIA</t>
  </si>
  <si>
    <t>3 operações de reembalagem (R13 D ou R12 I)</t>
  </si>
  <si>
    <t>igual à determinada para a rubrica AIA</t>
  </si>
  <si>
    <t>11 c) Instalações destinadas a operações de eliminação de resíduos não perigosos 
ii) Tratamento biológico (aeróbio ou anaeróbio), pré-tratamento de resíduos para incineração ou coincineração, tratamento de escórias e cinzas, tratamento de resíduos metálicos em fragmentadores ou trituradores, incluindo os resíduos de equipamentos elétricos e eletrónicos e os veículos em fim de vida útil e seus componentes ≥ 100 t/dia</t>
  </si>
  <si>
    <t>11 b) Instalações destinadas a operações de eliminação de resíduos perigosos
ii) Armazenamento ≥ 50 t</t>
  </si>
  <si>
    <t>Categoria PCIP</t>
  </si>
  <si>
    <t>5.1 Eliminação ou valorização de resíduos perigosos, com uma capacidade superior a 10 toneladas por dia, envolvendo uma ou mais das seguintes atividades: 
d) Reembalagem antes da sujeição a qualquer das outras atividades enumeradas nos pontos 5.1 e 5.2.</t>
  </si>
  <si>
    <t>5.3 Eliminação e valorização de resíduos não perigosos: 
b) Valorização, ou uma combinação de valorização e eliminação, de resíduos não perigosos com uma capacidade superior a 75 toneladas por dia, envolvendo uma ou mais das seguintes atividades, excluindo as atividades abrangidas pelo Decreto-Lei n.º 152/97, de 19 de junho: 
iv) Tratamento de resíduos metálicos ou fragmentados, incluindo os resíduos de equipamentos elétricos e eletrónicos e os veículos em fim de vida útil e seus componentes.</t>
  </si>
  <si>
    <t>5.5 Armazenamento temporário de resíduos perigosos não abrangidos pelo ponto 5.4 enquanto se aguarda a execução de uma das atividades enumeradas nos pontos 5.1, 5.2, 5.4 e 5.6 com uma capacidade total superior a 50 toneladas, com exclusão do armazenamento temporário, antes da recolha, no local onde os resíduos foram produzidos</t>
  </si>
  <si>
    <t>Ação</t>
  </si>
  <si>
    <t>Registo</t>
  </si>
  <si>
    <t>Determinação das capacidades associadas às rubricas AIA e PCIP</t>
  </si>
  <si>
    <t>Capacidade de armazenamento instantânea (t)</t>
  </si>
  <si>
    <t>Processo manual
6 funcionários: 1,0 t/h</t>
  </si>
  <si>
    <t>IDENTIFICAÇÃO DO PARQUE</t>
  </si>
  <si>
    <t>OPERAÇÃO</t>
  </si>
  <si>
    <t>Prensa hidráulica LOURITEX:</t>
  </si>
  <si>
    <t>2 giratórias + 3 funcionários afetos à triagem:</t>
  </si>
  <si>
    <t>2 giratórias + 2 funcionários</t>
  </si>
  <si>
    <t>CAPACIDADE DE PROCESSAMENTO DE RESÍDUOS</t>
  </si>
  <si>
    <t xml:space="preserve">Prensa Tesoura - Sierra: </t>
  </si>
  <si>
    <t>1 giratória + 1 funcionário: 2 t/h</t>
  </si>
  <si>
    <t>R12 B (Triagem)</t>
  </si>
  <si>
    <t xml:space="preserve">RESÍDUOS </t>
  </si>
  <si>
    <t xml:space="preserve">CÓDIGO LER </t>
  </si>
  <si>
    <t>CAPACIDADE DE ARMAZENAMENTO INSTANTÂNEA  (TON)</t>
  </si>
  <si>
    <t>ALTURA (m)</t>
  </si>
  <si>
    <t>VOLUME (m3)</t>
  </si>
  <si>
    <t>ACONDICIONAMENTO</t>
  </si>
  <si>
    <t xml:space="preserve"> Palete c/ filme</t>
  </si>
  <si>
    <t>Caixas de Cartão</t>
  </si>
  <si>
    <t xml:space="preserve">Caixas plásticas herméticas </t>
  </si>
  <si>
    <t>VFV ao nível do solo</t>
  </si>
  <si>
    <t xml:space="preserve">Contentor metálico </t>
  </si>
  <si>
    <t>Nº Recipientes Empilhados</t>
  </si>
  <si>
    <t>RESÍDUOS  PERIGOSOS</t>
  </si>
  <si>
    <t xml:space="preserve">Cuba </t>
  </si>
  <si>
    <t xml:space="preserve">Big-bag </t>
  </si>
  <si>
    <t>PARQUE</t>
  </si>
  <si>
    <t>PA5 - Motores</t>
  </si>
  <si>
    <t>Densidade máxima [Ton/m3]</t>
  </si>
  <si>
    <t>Cuba 1000 L</t>
  </si>
  <si>
    <t>PA8 - EMPBALAGENS DE ALUMINIO</t>
  </si>
  <si>
    <t>PA9 - JANTES DE ALUMINIO</t>
  </si>
  <si>
    <t>PA10 -  CABOS DE ALUMINIO</t>
  </si>
  <si>
    <t>PA14 - VFV</t>
  </si>
  <si>
    <t xml:space="preserve">PA19 - EMBALAGENS </t>
  </si>
  <si>
    <t>PA26 - COMPONENTES</t>
  </si>
  <si>
    <t>PA1 - FERRO</t>
  </si>
  <si>
    <t>PA2 -  AÇO INOXIDÁVEL</t>
  </si>
  <si>
    <t>PA3 -  ALUMÍNIO  VELHO</t>
  </si>
  <si>
    <t xml:space="preserve">PA4 -  ALUMÍNIO </t>
  </si>
  <si>
    <t>PA6 -  ALUMÍNIO PERFIL</t>
  </si>
  <si>
    <t>PA7 -  ALUMINIO NOVO</t>
  </si>
  <si>
    <t>PA11 -   ZINCO E CHUMBO</t>
  </si>
  <si>
    <t>PA12 -  PNEUS</t>
  </si>
  <si>
    <t>PA13 -  REEE NÃO PERIGOSOS</t>
  </si>
  <si>
    <t>PA15 -  MADEIRA</t>
  </si>
  <si>
    <t>PA16 - PLÁSTICO E CARTÃO</t>
  </si>
  <si>
    <t>PA17 - VIDRO</t>
  </si>
  <si>
    <t>PA20 - RCD</t>
  </si>
  <si>
    <t>PA23 -  RPA</t>
  </si>
  <si>
    <t>PA24 - REEE E COMPONENTES COM PERIGOSIDADE</t>
  </si>
  <si>
    <t>PA18 - INDIFERENCIADOS</t>
  </si>
  <si>
    <t>PA25 - REEE</t>
  </si>
  <si>
    <t>PA27 - METAIS NÃO FERROSOS</t>
  </si>
  <si>
    <t>PA28 - CABOS DE COBRE</t>
  </si>
  <si>
    <t>PA29 - ABSORVENTES</t>
  </si>
  <si>
    <t>Parque Interior</t>
  </si>
  <si>
    <t xml:space="preserve">equipamento fora de uso não abrangido em 16 02 09 a 16 02 13 </t>
  </si>
  <si>
    <t xml:space="preserve">componentes retirados de equipamento fora de uso não abrangidos em 16 02 15 </t>
  </si>
  <si>
    <t xml:space="preserve">equipamento elétrico e eletrónico fora de uso, não abrangido em 20 01 21, 20 01 23 ou 20 01 35 </t>
  </si>
  <si>
    <t xml:space="preserve">pilhas alcalinas (exceto 16 06 03) </t>
  </si>
  <si>
    <t xml:space="preserve">outras pilhas e acumuladores </t>
  </si>
  <si>
    <t xml:space="preserve">pilhas e acumuladores, não abrangidos em 20 01 33 </t>
  </si>
  <si>
    <r>
      <t>Volume (m</t>
    </r>
    <r>
      <rPr>
        <b/>
        <vertAlign val="superscript"/>
        <sz val="10"/>
        <color theme="9" tint="-0.249977111117893"/>
        <rFont val="Calibri Light"/>
        <family val="2"/>
        <scheme val="major"/>
      </rPr>
      <t>3</t>
    </r>
    <r>
      <rPr>
        <b/>
        <sz val="10"/>
        <color theme="9" tint="-0.249977111117893"/>
        <rFont val="Calibri Light"/>
        <family val="2"/>
        <scheme val="major"/>
      </rPr>
      <t>)</t>
    </r>
  </si>
  <si>
    <r>
      <t>Maior densidade do  resíduo no parque (m</t>
    </r>
    <r>
      <rPr>
        <b/>
        <vertAlign val="superscript"/>
        <sz val="10"/>
        <color theme="9" tint="-0.249977111117893"/>
        <rFont val="Calibri Light"/>
        <family val="2"/>
        <scheme val="major"/>
      </rPr>
      <t>3</t>
    </r>
    <r>
      <rPr>
        <b/>
        <sz val="10"/>
        <color theme="9" tint="-0.249977111117893"/>
        <rFont val="Calibri Light"/>
        <family val="2"/>
        <scheme val="major"/>
      </rPr>
      <t>/t)</t>
    </r>
  </si>
  <si>
    <r>
      <t>Densidade resíduos (m</t>
    </r>
    <r>
      <rPr>
        <b/>
        <vertAlign val="superscript"/>
        <sz val="10"/>
        <color theme="9" tint="-0.249977111117893"/>
        <rFont val="Calibri Light"/>
        <family val="2"/>
        <scheme val="major"/>
      </rPr>
      <t>3</t>
    </r>
    <r>
      <rPr>
        <b/>
        <sz val="10"/>
        <color theme="9" tint="-0.249977111117893"/>
        <rFont val="Calibri Light"/>
        <family val="2"/>
        <scheme val="major"/>
      </rPr>
      <t>/t) UK Conversor Factors for Waste</t>
    </r>
  </si>
  <si>
    <r>
      <t>1 contentor de 30 m</t>
    </r>
    <r>
      <rPr>
        <vertAlign val="superscript"/>
        <sz val="10"/>
        <color theme="1"/>
        <rFont val="Calibri Light"/>
        <family val="2"/>
        <scheme val="major"/>
      </rPr>
      <t>3</t>
    </r>
  </si>
  <si>
    <r>
      <t>2 contentores de 10 m</t>
    </r>
    <r>
      <rPr>
        <vertAlign val="superscript"/>
        <sz val="10"/>
        <color theme="1"/>
        <rFont val="Calibri Light"/>
        <family val="2"/>
        <scheme val="major"/>
      </rPr>
      <t>3</t>
    </r>
  </si>
  <si>
    <t>PA21 - Despoluição de VFV</t>
  </si>
  <si>
    <t>PA30 - Resíduos do tratamento mecânico de resíduos</t>
  </si>
  <si>
    <t>PA22 - Despoluição de VFV</t>
  </si>
  <si>
    <t>1 reservatório de parede dupla em aço inox com capacidade unitária de 1000 L</t>
  </si>
  <si>
    <t>4 tambores de 200 L</t>
  </si>
  <si>
    <t>1 tambor de 200 L</t>
  </si>
  <si>
    <t>76 caixas (dimensão de cada caixa:0,92mX1,12mX0,6m)</t>
  </si>
  <si>
    <t>5 tambores de 200 L</t>
  </si>
  <si>
    <t>3 tambores de 200 l</t>
  </si>
  <si>
    <t>PA3, PA4,PA6 e PA27</t>
  </si>
  <si>
    <t>PA2, PA3, PA4, PA6, PA7, PA10, PA11, PA27</t>
  </si>
  <si>
    <t>PA2, PA3, PA4, PA6, PA7, PA11, PA27</t>
  </si>
  <si>
    <t>PA18, PA30</t>
  </si>
  <si>
    <t>PA1
Capacidade de cada PA, em t, consta da folha PA-Capacidades Inst.Arm</t>
  </si>
  <si>
    <t xml:space="preserve"> PA1 + PA2 +  PA3 + PA4 + PA5 + PA6 + PA7 + PA8 + PA9 + PA10 + PA11 + PA13 +  PA16 + PA18 + PA22 + PA25 + PA26 + PA27 + PA28 + PA30
Capacidade de cada PA, em t, consta da folha PA-Capacidades Inst.Arm</t>
  </si>
  <si>
    <t>PA1 + PA2 + PA27
Capacidade de cada PA, em t, consta da folha PA-Capacidades Inst.Arm</t>
  </si>
  <si>
    <t>PA5 + PA13 + PA25+ PA26 + PA28
Capacidade de cada PA, em t, consta da folha PA-Capacidades Inst.Arm</t>
  </si>
  <si>
    <t>PA24
Capacidade de cada PA, em t, consta da folha PA-Capacidades Inst.Arm</t>
  </si>
  <si>
    <t>PA12
Capacidade de cada PA, em t, consta da folha PA-Capacidades Inst.Arm</t>
  </si>
  <si>
    <t>PA23 + PA26
Capacidade de cada PA, em t, consta da folha PA-Capacidades Inst.Arm</t>
  </si>
  <si>
    <t>PA15 + PA16 + PA17
Capacidade de cada PA, em t, consta da folha PA-Capacidades Inst.Arm</t>
  </si>
  <si>
    <t>PA20
Capacidade de cada PA, em t, consta da folha PA-Capacidades Inst.Arm</t>
  </si>
  <si>
    <t>PA16 + PA18 + PA19+PA20+ PA22+ PA29
Capacidade de cada PA, em t, consta da folha PA-Capacidades Inst.Arm</t>
  </si>
  <si>
    <t>PA1 + PA2 + PA18 + PA20 + PA27
Capacidade de cada PA, em t, consta da folha PA-Capacidades Inst.Arm</t>
  </si>
  <si>
    <t>PA23+PA26
Capacidade de cada PA, em t, consta da folha PA-Capacidades Inst.Arm</t>
  </si>
  <si>
    <t xml:space="preserve">absorventes, materiais filtrantes, panos de limpeza e vestuário de proteção não abrangidos em 15 02 02 </t>
  </si>
  <si>
    <t xml:space="preserve">absorventes, materiais filtrantes (incluindo filtros de óleo sem outras especificações), panos de limpeza e vestuário de proteção, contaminados por substâncias perigosas </t>
  </si>
  <si>
    <t xml:space="preserve">resíduos não ferrosos </t>
  </si>
  <si>
    <t xml:space="preserve">cinzas e escórias, não abrangidas em 19 01 11 </t>
  </si>
  <si>
    <t xml:space="preserve">misturas de metais </t>
  </si>
  <si>
    <t xml:space="preserve">estanho </t>
  </si>
  <si>
    <t xml:space="preserve">alumínio </t>
  </si>
  <si>
    <t xml:space="preserve">cobre, bronze e latão </t>
  </si>
  <si>
    <t xml:space="preserve">metais não ferrosos </t>
  </si>
  <si>
    <t xml:space="preserve">machos e moldes de fundição vazados, não abrangidos em 10 10 07 </t>
  </si>
  <si>
    <t>resíduos metálicos provenientes da industria do ferro e do aço</t>
  </si>
  <si>
    <t xml:space="preserve">escórias não processadas </t>
  </si>
  <si>
    <t>resíduos metálicos</t>
  </si>
  <si>
    <t>equipamento elétrico e eletrónico fora de uso, não abrangido em 20 01 21 ou 20 01 23, contendo componentes perigosos</t>
  </si>
  <si>
    <t xml:space="preserve">equipamento fora de uso contendo clorofluorocarbonetos </t>
  </si>
  <si>
    <t xml:space="preserve">lâmpadas fluorescentes e outros resíduos contendo mercúrio </t>
  </si>
  <si>
    <t xml:space="preserve">componentes perigosos retirados de equipamento fora de uso </t>
  </si>
  <si>
    <t>equipamento fora de uso, contendo componentes perigosos (
1) não abrangidos em 16 02 09 a 16 02 12</t>
  </si>
  <si>
    <t xml:space="preserve">equipamento fora de uso contendo clorofluorocarbonetos, HCFC, HFC </t>
  </si>
  <si>
    <t xml:space="preserve">pilhas e acumuladores abrangidos em 16 06 01, 16 06 02 ou 16 06 03 e pilhas e acumuladores, não triados, contendo desses acumuladores ou pilhas </t>
  </si>
  <si>
    <t xml:space="preserve">pilhas contendo mercúrio </t>
  </si>
  <si>
    <t xml:space="preserve">acumuladores de chumbo </t>
  </si>
  <si>
    <t>fluidos anticongelantes contendo substâncias perigosas</t>
  </si>
  <si>
    <t xml:space="preserve">filtros de óleo </t>
  </si>
  <si>
    <t xml:space="preserve">outros óleos de motores, transmissões e lubrificação </t>
  </si>
  <si>
    <t>gasolina</t>
  </si>
  <si>
    <t xml:space="preserve">óleos hidráulicos minerais não clorados </t>
  </si>
  <si>
    <t xml:space="preserve">fuelóleo e gasóleo </t>
  </si>
  <si>
    <t>outros resíduos (incluindo mistura de materiais) do tratamento mecânico de resíduos não abrangidos em  19 12 11*</t>
  </si>
  <si>
    <t>mistura de resíduos de construção e demolição não abrangidos em 17 09 01, 17 09 02 e 17 09 03</t>
  </si>
  <si>
    <t>materiais de isolamento não abrangidos em 17 06 01 e 17 06 03.</t>
  </si>
  <si>
    <t>misturas de betão, tijolos, ladrilhos, telhas e materiais cerâmicos não abrangidas em 17 01 06</t>
  </si>
  <si>
    <t>embalagens de metal, incluindo recipientes vazios sob pressão, com uma matriz porosa sólida perigosa (por exemplo, amianto)</t>
  </si>
  <si>
    <t>mistura de Resíduos urbanos e equiparados</t>
  </si>
  <si>
    <t>equipamento eléctrico e electrónico fora de uso não abrangido em 20 01 21, 20 01 23 ou 20 01 35</t>
  </si>
  <si>
    <t xml:space="preserve">veículos em fim de vida esvaziados de líquidos e outros componentes perigosos </t>
  </si>
  <si>
    <t>madeira</t>
  </si>
  <si>
    <t>madeira não abrangida em 20 01 37</t>
  </si>
  <si>
    <t>pneus</t>
  </si>
  <si>
    <t>embalagens de Metal</t>
  </si>
  <si>
    <t xml:space="preserve">metais </t>
  </si>
  <si>
    <t>moldes e machos de fundição vazados não abrangidos em 10 09 07</t>
  </si>
  <si>
    <t xml:space="preserve">resíduos de Soldadura </t>
  </si>
  <si>
    <t>resíduos de materiais de granalhagem não abrangidos em 12 01 16</t>
  </si>
  <si>
    <t>mós e materiais de rectificação usados  não abrangidos em 12 01 20</t>
  </si>
  <si>
    <t xml:space="preserve">mistura de embalagens </t>
  </si>
  <si>
    <t>pastilhas dos travões não abrangidas em  16 01 11</t>
  </si>
  <si>
    <t>depósito para gás liquefeito</t>
  </si>
  <si>
    <t>metais Ferrosos</t>
  </si>
  <si>
    <t>mistura de Metais</t>
  </si>
  <si>
    <t>cinzas e escórias não abrangidas  19 01 11</t>
  </si>
  <si>
    <t>resíduos de ferro ao aço</t>
  </si>
  <si>
    <t>Ficheiro de cálculo da capacidade máxima de armazenamento de resíduos perigosos</t>
  </si>
  <si>
    <t>Designação</t>
  </si>
  <si>
    <t>Densidade resíduo [Ton/m3]
UK Conversion Factors for Waste</t>
  </si>
  <si>
    <t>Tambor de 200 L</t>
  </si>
  <si>
    <t>4  tambores de 200 L</t>
  </si>
  <si>
    <t>5  Tambores de 200 L</t>
  </si>
  <si>
    <t>5 recipientes metálicos isolados com tampa de 200 l  + Palete</t>
  </si>
  <si>
    <t>Determinação da capacidade de gestão de resíduos (revisão 1, outubro 2025)</t>
  </si>
  <si>
    <t>Identificação das áreas de armazenamento dos resíduos e cálculo das capacidades de armazenamento.</t>
  </si>
  <si>
    <t>Resíduos Armazenados (designação e código LER)</t>
  </si>
  <si>
    <t>CÁLCULO DA CAPACIDADE INSTANTÂNEA DE ARMAZENAMENTO DE RESÍDUOS PERIGOSOS</t>
  </si>
  <si>
    <t>Density conversion factors for waste</t>
  </si>
  <si>
    <t>These density conversion factors were developed by the Environment Agency for the 1998/99 commercial and industrial waste survey in England and have since been used across the UK by all of the Agencies including SEPA. The factors were derived from a number of different sources including published research, advice from the waste management industry and some original research at the time. There is a factor for each of the EWC codes in the List of Wastes.
The factor for mixed construction waste 17 09 04 was changed in January 2014 from 0.42 to 0.32. This was agreed at the UK level following a desktop study carried out on behalf of the UK Agencies. The new factor was calculated using actual weight and volume data obtained from the waste management industry.
The factors for non-hazardous waste are used in the edoc database.</t>
  </si>
  <si>
    <t>How to calculate the weight of waste in a bin using a conversion factor</t>
  </si>
  <si>
    <t>EWC Code</t>
  </si>
  <si>
    <t>Waste Description</t>
  </si>
  <si>
    <t>Density Conversion Factor</t>
  </si>
  <si>
    <t>01 01 01</t>
  </si>
  <si>
    <t>wastes from mineral metalliferous excavation</t>
  </si>
  <si>
    <t>01 01 02</t>
  </si>
  <si>
    <t>wastes from mineral non-metalliferous excavation</t>
  </si>
  <si>
    <t>01 03 04*</t>
  </si>
  <si>
    <t>acid-generating tailings from processing of sulphide ore</t>
  </si>
  <si>
    <t>01 03 05*</t>
  </si>
  <si>
    <t>other tailings containing dangerous substances</t>
  </si>
  <si>
    <t>01 03 06</t>
  </si>
  <si>
    <t>tailings other than those mentioned in 01 03 04 and 01 03 05</t>
  </si>
  <si>
    <t>01 03 07*</t>
  </si>
  <si>
    <t>other wastes containing dangerous substances from physical and chemical processing of metalliferous minerals</t>
  </si>
  <si>
    <t>01 03 08</t>
  </si>
  <si>
    <t>dusty and powdery wastes other than those mentioned in 01 03 07</t>
  </si>
  <si>
    <t>01 03 09</t>
  </si>
  <si>
    <t>red mud from alumina production other than the wastes mentioned in 01 03 07</t>
  </si>
  <si>
    <t>01 03 99</t>
  </si>
  <si>
    <t>wastes not otherwise specified</t>
  </si>
  <si>
    <t>01 04 07*</t>
  </si>
  <si>
    <t>wastes containing dangerous substances from physical and chemical processing of non-metalliferous minerals</t>
  </si>
  <si>
    <t>01 04 08</t>
  </si>
  <si>
    <t>waste gravel and crushed rocks other than those mentioned in 01 04 07</t>
  </si>
  <si>
    <t>01 04 09</t>
  </si>
  <si>
    <t>waste sand and clays</t>
  </si>
  <si>
    <t>01 04 10</t>
  </si>
  <si>
    <t>dusty and powdery wastes other than those mentioned in 01 04 07</t>
  </si>
  <si>
    <t>01 04 11</t>
  </si>
  <si>
    <t>wastes from potash and rock salt processing other than those mentioned in 01 04 07</t>
  </si>
  <si>
    <t>01 04 12</t>
  </si>
  <si>
    <t>tailings and other wastes from washing and cleaning of minerals other than those mentioned in 01 04 07 and 01 04 11</t>
  </si>
  <si>
    <t>01 04 13</t>
  </si>
  <si>
    <t>wastes from stone cutting and sawing other than those mentioned in 01 04 07</t>
  </si>
  <si>
    <t>01 04 99</t>
  </si>
  <si>
    <t>01 05 04</t>
  </si>
  <si>
    <t>freshwater drilling muds and wastes</t>
  </si>
  <si>
    <t>01 05 05*</t>
  </si>
  <si>
    <t>oil-containing drilling muds and wastes</t>
  </si>
  <si>
    <t>01 05 06*</t>
  </si>
  <si>
    <t>drilling muds and other drilling wastes containing dangerous substances</t>
  </si>
  <si>
    <t>01 05 07</t>
  </si>
  <si>
    <t>barite-containing drilling muds and wastes other than those mentioned in 01 05 05 and 01 05 06</t>
  </si>
  <si>
    <t>01 05 08</t>
  </si>
  <si>
    <t>chloride-containing drilling muds and wastes other than those mentioned in 01 05 05 and 01 05 06</t>
  </si>
  <si>
    <t>01 05 99</t>
  </si>
  <si>
    <t>02 01 01</t>
  </si>
  <si>
    <t>sludges from washing and cleaning</t>
  </si>
  <si>
    <t>02 01 02</t>
  </si>
  <si>
    <t>animal-tissue waste</t>
  </si>
  <si>
    <t>02 01 03</t>
  </si>
  <si>
    <t>plant-tissue waste</t>
  </si>
  <si>
    <t>02 01 04</t>
  </si>
  <si>
    <t>waste plastics (except packaging)</t>
  </si>
  <si>
    <t>02 01 06</t>
  </si>
  <si>
    <t>animal faeces, urine and manure (including spoiled straw), effluent, collected separately and treated off-site</t>
  </si>
  <si>
    <t>02 01 07</t>
  </si>
  <si>
    <t>wastes from forestry</t>
  </si>
  <si>
    <t>02 01 08*</t>
  </si>
  <si>
    <t>agrochemical waste containing dangerous substances</t>
  </si>
  <si>
    <t>02 01 09</t>
  </si>
  <si>
    <t>agrochemical waste other than those mentioned in 02 01 08</t>
  </si>
  <si>
    <t>02 01 10</t>
  </si>
  <si>
    <t>waste metal</t>
  </si>
  <si>
    <t>02 01 99</t>
  </si>
  <si>
    <t>02 02 01</t>
  </si>
  <si>
    <t>02 02 02</t>
  </si>
  <si>
    <t>02 02 03</t>
  </si>
  <si>
    <t>materials unsuitable for consumption or processing</t>
  </si>
  <si>
    <t>02 02 04</t>
  </si>
  <si>
    <t>sludges from on-site effluent treatment</t>
  </si>
  <si>
    <t>02 02 99</t>
  </si>
  <si>
    <t>02 03 01</t>
  </si>
  <si>
    <t>sludges from washing, cleaning, peeling, centrifuging and separation</t>
  </si>
  <si>
    <t>02 03 02</t>
  </si>
  <si>
    <t>wastes from preserving agents</t>
  </si>
  <si>
    <t>02 03 03</t>
  </si>
  <si>
    <t>wastes from solvent extraction</t>
  </si>
  <si>
    <t>02 03 04</t>
  </si>
  <si>
    <t>02 03 05</t>
  </si>
  <si>
    <t>02 03 99</t>
  </si>
  <si>
    <t>02 04 01</t>
  </si>
  <si>
    <t>soil from cleaning and washing beet</t>
  </si>
  <si>
    <t>02 04 02</t>
  </si>
  <si>
    <t>off-specification calcium carbonate</t>
  </si>
  <si>
    <t>02 04 03</t>
  </si>
  <si>
    <t>02 04 99</t>
  </si>
  <si>
    <t>02 05 01</t>
  </si>
  <si>
    <t>02 05 02</t>
  </si>
  <si>
    <t>02 05 99</t>
  </si>
  <si>
    <t>02 06 01</t>
  </si>
  <si>
    <t>02 06 02</t>
  </si>
  <si>
    <t>02 06 03</t>
  </si>
  <si>
    <t>02 06 99</t>
  </si>
  <si>
    <t>02 07 01</t>
  </si>
  <si>
    <t>wastes from washing, cleaning and mechanical reduction of raw materials</t>
  </si>
  <si>
    <t xml:space="preserve"> </t>
  </si>
  <si>
    <t>02 07 02</t>
  </si>
  <si>
    <t>wastes from spirits distillation</t>
  </si>
  <si>
    <t>02 07 03</t>
  </si>
  <si>
    <t>wastes from chemical treatment</t>
  </si>
  <si>
    <t>02 07 04</t>
  </si>
  <si>
    <t>02 07 05</t>
  </si>
  <si>
    <t>02 07 99</t>
  </si>
  <si>
    <t>03 01 01</t>
  </si>
  <si>
    <t>waste bark and cork</t>
  </si>
  <si>
    <t>03 01 04*</t>
  </si>
  <si>
    <t>sawdust, shavings, cuttings, wood, particle board and veneer containing dangerous substances</t>
  </si>
  <si>
    <t>03 01 05</t>
  </si>
  <si>
    <t>sawdust, shavings, cuttings, wood, particle board and veneer other than those mentioned in 03 01 04</t>
  </si>
  <si>
    <t>03 01 99</t>
  </si>
  <si>
    <t>03 02 01*</t>
  </si>
  <si>
    <t>non-halogenated organic wood preservatives</t>
  </si>
  <si>
    <t>03 02 02*</t>
  </si>
  <si>
    <t>organochlorinated wood preservatives</t>
  </si>
  <si>
    <t>03 02 03*</t>
  </si>
  <si>
    <t>organometallic wood preservatives</t>
  </si>
  <si>
    <t>03 02 04*</t>
  </si>
  <si>
    <t>inorganic wood preservatives</t>
  </si>
  <si>
    <t>03 02 05*</t>
  </si>
  <si>
    <t>other wood preservatives containing dangerous substances</t>
  </si>
  <si>
    <t>03 02 99</t>
  </si>
  <si>
    <t>wood preservatives not otherwise specified</t>
  </si>
  <si>
    <t>03 03 01</t>
  </si>
  <si>
    <t>waste bark and wood</t>
  </si>
  <si>
    <t>03 03 02</t>
  </si>
  <si>
    <t>green liquor sludge (from recovery of cooking liquor)</t>
  </si>
  <si>
    <t>03 03 05</t>
  </si>
  <si>
    <t>de-inking sludges from paper recycling</t>
  </si>
  <si>
    <t>03 03 07</t>
  </si>
  <si>
    <t>mechanically separated rejects from pulping of waste paper and cardboard</t>
  </si>
  <si>
    <t>03 03 08</t>
  </si>
  <si>
    <t>wastes from sorting of paper and cardboard destined for recycling</t>
  </si>
  <si>
    <t>03 03 09</t>
  </si>
  <si>
    <t>lime mud waste</t>
  </si>
  <si>
    <t>03 03 10</t>
  </si>
  <si>
    <t>fibre rejects, fibre-, filler- and coating-sludges from mechanical separation</t>
  </si>
  <si>
    <t>03 03 11</t>
  </si>
  <si>
    <t>sludges from on-site effluent treatment other than those mentioned in 03 03 10</t>
  </si>
  <si>
    <t>03 03 99</t>
  </si>
  <si>
    <t>04 01 01</t>
  </si>
  <si>
    <t>fleshings and lime split wastes</t>
  </si>
  <si>
    <t>04 01 02</t>
  </si>
  <si>
    <t>liming waste</t>
  </si>
  <si>
    <t>04 01 03*</t>
  </si>
  <si>
    <t>degreasing wastes containing solvents without a liquid phase</t>
  </si>
  <si>
    <t>04 01 04</t>
  </si>
  <si>
    <t>tanning liquor containing chromium</t>
  </si>
  <si>
    <t>04 01 05</t>
  </si>
  <si>
    <t>tanning liquor free of chromium</t>
  </si>
  <si>
    <t>04 01 06</t>
  </si>
  <si>
    <t>sludges, in particular from on-site effluent treatment containing chromium</t>
  </si>
  <si>
    <t>04 01 07</t>
  </si>
  <si>
    <t>sludges, in particular from on-site effluent treatment free of chromium</t>
  </si>
  <si>
    <t>04 01 08</t>
  </si>
  <si>
    <t>waste tanned leather (blue sheetings, shavings, cuttings, buffing dust) containing chromium</t>
  </si>
  <si>
    <t>04 01 09</t>
  </si>
  <si>
    <t>wastes from dressing and finishing</t>
  </si>
  <si>
    <t>04 01 99</t>
  </si>
  <si>
    <t>wastes not otherwise specified.</t>
  </si>
  <si>
    <t>04 02 09</t>
  </si>
  <si>
    <t>wastes from composite materials (impregnated textile, elastomer, plastomer)</t>
  </si>
  <si>
    <t>04 02 10</t>
  </si>
  <si>
    <t>organic matter from natural products (for example grease, wax)</t>
  </si>
  <si>
    <t>04 02 14*</t>
  </si>
  <si>
    <t>wastes from finishing containing organic solvents</t>
  </si>
  <si>
    <t>04 02 15</t>
  </si>
  <si>
    <t>wastes from finishing other than those mentioned in 04 02 14</t>
  </si>
  <si>
    <t>04 02 16*</t>
  </si>
  <si>
    <t>dyestuffs and pigments containing dangerous substances</t>
  </si>
  <si>
    <t>04 02 17</t>
  </si>
  <si>
    <t>dyestuffs and pigments other than those mentioned in 04 02 16</t>
  </si>
  <si>
    <t>04 02 19*</t>
  </si>
  <si>
    <t>sludges from on-site effluent treatment containing dangerous substances</t>
  </si>
  <si>
    <t>04 02 20</t>
  </si>
  <si>
    <t>sludges from on-site effluent treatment other than those mentioned in 04 02 19</t>
  </si>
  <si>
    <t>04 02 21</t>
  </si>
  <si>
    <t>wastes from unprocessed textile fibres</t>
  </si>
  <si>
    <t>04 02 22</t>
  </si>
  <si>
    <t>wastes from processed textile fibres</t>
  </si>
  <si>
    <t>04 02 99</t>
  </si>
  <si>
    <t>05 01 02*</t>
  </si>
  <si>
    <t>desalter sludges</t>
  </si>
  <si>
    <t>05 01 03*</t>
  </si>
  <si>
    <t>tank bottom sludges</t>
  </si>
  <si>
    <t>05 01 04*</t>
  </si>
  <si>
    <t>acid alkyl sludges</t>
  </si>
  <si>
    <t>05 01 05*</t>
  </si>
  <si>
    <t>oil spills</t>
  </si>
  <si>
    <t>05 01 06*</t>
  </si>
  <si>
    <t>oily sludges from maintenance operations of the plant or equipment</t>
  </si>
  <si>
    <t>05 01 07*</t>
  </si>
  <si>
    <t>acid tars</t>
  </si>
  <si>
    <t>05 01 08*</t>
  </si>
  <si>
    <t>other tars</t>
  </si>
  <si>
    <t>05 01 09*</t>
  </si>
  <si>
    <t>05 01 10</t>
  </si>
  <si>
    <t>sludges from on-site effluent treatment other than those mentioned in 05 01 09</t>
  </si>
  <si>
    <t>05 01 11*</t>
  </si>
  <si>
    <t>wastes from cleaning of fuels with bases</t>
  </si>
  <si>
    <t>05 01 12*</t>
  </si>
  <si>
    <t>oil containing acids</t>
  </si>
  <si>
    <t>05 01 13</t>
  </si>
  <si>
    <t>boiler feedwater sludges</t>
  </si>
  <si>
    <t>05 01 14</t>
  </si>
  <si>
    <t>wastes from cooling columns</t>
  </si>
  <si>
    <t>05 01 15*</t>
  </si>
  <si>
    <t>spent filter clays</t>
  </si>
  <si>
    <t>05 01 16</t>
  </si>
  <si>
    <t>sulphur-containing wastes from petroleum desulphurisation</t>
  </si>
  <si>
    <t>05 01 17</t>
  </si>
  <si>
    <t>bitumen</t>
  </si>
  <si>
    <t>05 01 99</t>
  </si>
  <si>
    <t>05 06 01*</t>
  </si>
  <si>
    <t>05 06 03*</t>
  </si>
  <si>
    <t>05 06 04</t>
  </si>
  <si>
    <t>waste from cooling columns</t>
  </si>
  <si>
    <t>05 06 99</t>
  </si>
  <si>
    <t>05 07 01*</t>
  </si>
  <si>
    <t>wastes containing mercury</t>
  </si>
  <si>
    <t>05 07 02</t>
  </si>
  <si>
    <t>wastes containing sulphur</t>
  </si>
  <si>
    <t>05 07 99</t>
  </si>
  <si>
    <t>06 01 01*</t>
  </si>
  <si>
    <t>sulphuric acid and sulphurous acid</t>
  </si>
  <si>
    <t>06 01 02*</t>
  </si>
  <si>
    <t>hydrochloric acid</t>
  </si>
  <si>
    <t>06 01 03*</t>
  </si>
  <si>
    <t>hydrofluoric acid</t>
  </si>
  <si>
    <t>06 01 04*</t>
  </si>
  <si>
    <t>phosphoric and phosphorous acid</t>
  </si>
  <si>
    <t>06 01 05*</t>
  </si>
  <si>
    <t>nitric acid and nitrous acid</t>
  </si>
  <si>
    <t>06 01 06*</t>
  </si>
  <si>
    <t>other acids</t>
  </si>
  <si>
    <t>06 01 99</t>
  </si>
  <si>
    <t>06 02 01*</t>
  </si>
  <si>
    <t>calcium hydroxide</t>
  </si>
  <si>
    <t>06 02 03*</t>
  </si>
  <si>
    <t>ammonium hydroxide</t>
  </si>
  <si>
    <t>06 02 04*</t>
  </si>
  <si>
    <t>sodium and potassium hydroxide</t>
  </si>
  <si>
    <t>06 02 05*</t>
  </si>
  <si>
    <t>other bases</t>
  </si>
  <si>
    <t>06 02 99</t>
  </si>
  <si>
    <t>06 03 11*</t>
  </si>
  <si>
    <t>solid salts and solutions containing cyanides</t>
  </si>
  <si>
    <t>06 03 13*</t>
  </si>
  <si>
    <t>solid salts and solutions containing heavy metals</t>
  </si>
  <si>
    <t>06 03 14</t>
  </si>
  <si>
    <t>solid salts and solutions other than those mentioned in 06 03 11 and 06 03 13</t>
  </si>
  <si>
    <t>06 03 15*</t>
  </si>
  <si>
    <t>metallic oxides containing heavy metals</t>
  </si>
  <si>
    <t>06 03 16</t>
  </si>
  <si>
    <t>metallic oxides other than those mentioned in 06 03 15</t>
  </si>
  <si>
    <t>06 03 99</t>
  </si>
  <si>
    <t>06 04 03*</t>
  </si>
  <si>
    <t>wastes containing arsenic</t>
  </si>
  <si>
    <t>06 04 04*</t>
  </si>
  <si>
    <t>06 04 05*</t>
  </si>
  <si>
    <t>wastes containing other heavy metals</t>
  </si>
  <si>
    <t>06 04 99</t>
  </si>
  <si>
    <t>06 05 02*</t>
  </si>
  <si>
    <t>06 05 03</t>
  </si>
  <si>
    <t>sludges from on-site effluent treatment other than those mentioned in 06 05 02</t>
  </si>
  <si>
    <t>06 06 02*</t>
  </si>
  <si>
    <t>wastes containing dangerous sulphides</t>
  </si>
  <si>
    <t>06 06 03</t>
  </si>
  <si>
    <t>wastes containing sulphides other than those mentioned in 06 06 02</t>
  </si>
  <si>
    <t>06 06 99</t>
  </si>
  <si>
    <t>06 07 01*</t>
  </si>
  <si>
    <t>wastes containing asbestos from electrolysis</t>
  </si>
  <si>
    <t>06 07 02*</t>
  </si>
  <si>
    <t>activated carbon from chlorine production</t>
  </si>
  <si>
    <t>06 07 03*</t>
  </si>
  <si>
    <t>barium sulphate sludge containing mercury</t>
  </si>
  <si>
    <t>06 07 04*</t>
  </si>
  <si>
    <t>solutions and acids, for example contact acid</t>
  </si>
  <si>
    <t>06 07 99</t>
  </si>
  <si>
    <t>06 08 02*</t>
  </si>
  <si>
    <t>wastes containing chlorosilanes</t>
  </si>
  <si>
    <t>06 08 99</t>
  </si>
  <si>
    <t>06 09 02</t>
  </si>
  <si>
    <t>phosphorous slag</t>
  </si>
  <si>
    <t>06 09 03*</t>
  </si>
  <si>
    <t>calcium-based reaction wastes containing or contaminated with dangerous substances</t>
  </si>
  <si>
    <t>06 09 04</t>
  </si>
  <si>
    <t>calcium-based reaction wastes other than those mentioned in 06 09 03</t>
  </si>
  <si>
    <t>06 09 99</t>
  </si>
  <si>
    <t>06 10 02*</t>
  </si>
  <si>
    <t>wastes containing dangerous substances</t>
  </si>
  <si>
    <t>06 10 99</t>
  </si>
  <si>
    <t>06 11 01</t>
  </si>
  <si>
    <t>calcium-based reaction wastes from titanium dioxide production</t>
  </si>
  <si>
    <t>06 11 99</t>
  </si>
  <si>
    <t>06 13 01*</t>
  </si>
  <si>
    <t>inorganic plant protection products, wood-preserving agents and other biocides.</t>
  </si>
  <si>
    <t>06 13 02*</t>
  </si>
  <si>
    <t>spent activated carbon (except 06 07 02)</t>
  </si>
  <si>
    <t>06 13 03</t>
  </si>
  <si>
    <t>carbon black</t>
  </si>
  <si>
    <t>06 13 04*</t>
  </si>
  <si>
    <t>wastes from asbestos processing</t>
  </si>
  <si>
    <t>06 13 05*</t>
  </si>
  <si>
    <t>soot</t>
  </si>
  <si>
    <t>06 13 99</t>
  </si>
  <si>
    <t>07 01 01*</t>
  </si>
  <si>
    <t>aqueous washing liquids and mother liquors</t>
  </si>
  <si>
    <t>07 01 03*</t>
  </si>
  <si>
    <t>organic halogenated solvents, washing liquids and mother liquors</t>
  </si>
  <si>
    <t>07 01 04*</t>
  </si>
  <si>
    <t>other organic solvents, washing liquids and mother liquors</t>
  </si>
  <si>
    <t>07 01 07*</t>
  </si>
  <si>
    <t>halogenated still bottoms and reaction residues</t>
  </si>
  <si>
    <t>07 01 08*</t>
  </si>
  <si>
    <t>other still bottoms and reaction residues</t>
  </si>
  <si>
    <t>07 01 09*</t>
  </si>
  <si>
    <t>halogenated filter cakes and spent absorbents</t>
  </si>
  <si>
    <t>07 01 10*</t>
  </si>
  <si>
    <t>other filter cakes and spent absorbents</t>
  </si>
  <si>
    <t>07 01 11*</t>
  </si>
  <si>
    <t>07 01 12</t>
  </si>
  <si>
    <t>sludges from on-site effluent treatment other than those mentioned in 07 01 11</t>
  </si>
  <si>
    <t>07 01 99</t>
  </si>
  <si>
    <t>07 02 01*</t>
  </si>
  <si>
    <t>07 02 03*</t>
  </si>
  <si>
    <t>07 02 04*</t>
  </si>
  <si>
    <t>07 02 07*</t>
  </si>
  <si>
    <t>07 02 08*</t>
  </si>
  <si>
    <t>07 02 09*</t>
  </si>
  <si>
    <t>07 02 10*</t>
  </si>
  <si>
    <t>07 02 11*</t>
  </si>
  <si>
    <t>07 02 12</t>
  </si>
  <si>
    <t>sludges from on-site effluent treatment other than those mentioned in 07 02 11</t>
  </si>
  <si>
    <t>07 02 13</t>
  </si>
  <si>
    <t>waste plastic</t>
  </si>
  <si>
    <t>07 02 14*</t>
  </si>
  <si>
    <t>wastes from additives containing dangerous substances</t>
  </si>
  <si>
    <t>07 02 15</t>
  </si>
  <si>
    <t>wastes from additives other than those mentioned in 07 02 14</t>
  </si>
  <si>
    <t>07 02 16*</t>
  </si>
  <si>
    <t>wastes containing silicones</t>
  </si>
  <si>
    <t>07 02 17</t>
  </si>
  <si>
    <t>wastes containing silicones other than those mentioned in 07 02 16</t>
  </si>
  <si>
    <t>07 02 99</t>
  </si>
  <si>
    <t>07 03 01*</t>
  </si>
  <si>
    <t>07 03 03*</t>
  </si>
  <si>
    <t>07 03 04*</t>
  </si>
  <si>
    <t>07 03 07*</t>
  </si>
  <si>
    <t>07 03 08*</t>
  </si>
  <si>
    <t>07 03 09*</t>
  </si>
  <si>
    <t>07 03 10*</t>
  </si>
  <si>
    <t>07 03 11*</t>
  </si>
  <si>
    <t>07 03 12</t>
  </si>
  <si>
    <t>sludges from on-site effluent treatment other than those mentioned in 07 03 11</t>
  </si>
  <si>
    <t>07 03 99</t>
  </si>
  <si>
    <t>07 04 01*</t>
  </si>
  <si>
    <t>07 04 03*</t>
  </si>
  <si>
    <t>07 04 04*</t>
  </si>
  <si>
    <t>07 04 07*</t>
  </si>
  <si>
    <t>07 04 08*</t>
  </si>
  <si>
    <t>07 04 09*</t>
  </si>
  <si>
    <t>07 04 10*</t>
  </si>
  <si>
    <t>07 04 11*</t>
  </si>
  <si>
    <t>07 04 12</t>
  </si>
  <si>
    <t>sludges from on-site effluent treatment other than those mentioned in 07 04 11</t>
  </si>
  <si>
    <t>07 04 13*</t>
  </si>
  <si>
    <t>solid wastes containing dangerous substances</t>
  </si>
  <si>
    <t>07 04 99</t>
  </si>
  <si>
    <t>07 05 01*</t>
  </si>
  <si>
    <t>07 05 03*</t>
  </si>
  <si>
    <t>07 05 04*</t>
  </si>
  <si>
    <t>07 05 07*</t>
  </si>
  <si>
    <t>07 05 08*</t>
  </si>
  <si>
    <t>07 05 09*</t>
  </si>
  <si>
    <t>07 05 10*</t>
  </si>
  <si>
    <t>07 05 11*</t>
  </si>
  <si>
    <t>07 05 12</t>
  </si>
  <si>
    <t>sludges from on-site effluent treatment other than those mentioned in 07 05 11</t>
  </si>
  <si>
    <t>07 05 13*</t>
  </si>
  <si>
    <t>07 05 14</t>
  </si>
  <si>
    <t>solid wastes other than those mentioned in 07 05 13</t>
  </si>
  <si>
    <t>07 05 99</t>
  </si>
  <si>
    <t>07 06 01*</t>
  </si>
  <si>
    <t>07 06 03*</t>
  </si>
  <si>
    <t>07 06 04*</t>
  </si>
  <si>
    <t>07 06 07*</t>
  </si>
  <si>
    <t>07 06 08*</t>
  </si>
  <si>
    <t>07 06 09*</t>
  </si>
  <si>
    <t>07 06 10*</t>
  </si>
  <si>
    <t>07 06 11*</t>
  </si>
  <si>
    <t>07 06 12</t>
  </si>
  <si>
    <t>sludges from on-site effluent treatment other than those mentioned in 07 06 11</t>
  </si>
  <si>
    <t>07 06 99</t>
  </si>
  <si>
    <t>07 07 01*</t>
  </si>
  <si>
    <t>07 07 03*</t>
  </si>
  <si>
    <t>07 07 04*</t>
  </si>
  <si>
    <t>07 07 07*</t>
  </si>
  <si>
    <t>07 07 08*</t>
  </si>
  <si>
    <t>07 07 09*</t>
  </si>
  <si>
    <t>07 07 10*</t>
  </si>
  <si>
    <t>07 07 11*</t>
  </si>
  <si>
    <t>07 07 12</t>
  </si>
  <si>
    <t>sludges from on-site effluent treatment other than those mentioned in 07 07 11</t>
  </si>
  <si>
    <t>07 07 99</t>
  </si>
  <si>
    <t>08 01 11*</t>
  </si>
  <si>
    <t>waste paint and varnish containing organic solvents or other dangerous substances</t>
  </si>
  <si>
    <t>08 01 12</t>
  </si>
  <si>
    <t>waste paint and varnish other than those mentioned in 08 01 11</t>
  </si>
  <si>
    <t>08 01 13*</t>
  </si>
  <si>
    <t>sludges from paint or varnish containing organic solvents or other dangerous substances</t>
  </si>
  <si>
    <t>08 01 14</t>
  </si>
  <si>
    <t>sludges from paint or varnish other than those mentioned in 08 01 13</t>
  </si>
  <si>
    <t>08 01 15*</t>
  </si>
  <si>
    <t>aqueous sludges containing paint or varnish containing organic solvents or other dangerous substances</t>
  </si>
  <si>
    <t>08 01 16</t>
  </si>
  <si>
    <t>aqueous sludges containing paint or varnish other than those mentioned in 08 01 15</t>
  </si>
  <si>
    <t>08 01 17*</t>
  </si>
  <si>
    <t>wastes from paint or varnish removal containing organic solvents or other dangerous substances</t>
  </si>
  <si>
    <t>08 01 18</t>
  </si>
  <si>
    <t>wastes from paint or varnish removal other than those mentioned in 08 01 17</t>
  </si>
  <si>
    <t>08 01 19*</t>
  </si>
  <si>
    <t>aqueous suspensions containing paint or varnish containing organic solvents or other dangerous substances</t>
  </si>
  <si>
    <t>08 01 20</t>
  </si>
  <si>
    <t>aqueous suspensions containing paint or varnish other than those mentioned in 08 01 19</t>
  </si>
  <si>
    <t>08 01 21*</t>
  </si>
  <si>
    <t>waste paint or varnish remover</t>
  </si>
  <si>
    <t>08 01 99</t>
  </si>
  <si>
    <t>08 02 01</t>
  </si>
  <si>
    <t>waste coating powders</t>
  </si>
  <si>
    <t>08 02 02</t>
  </si>
  <si>
    <t>aqueous sludges containing ceramic materials</t>
  </si>
  <si>
    <t>08 02 03</t>
  </si>
  <si>
    <t>aqueous suspensions containing ceramic materials</t>
  </si>
  <si>
    <t>08 02 99</t>
  </si>
  <si>
    <t>08 03 07</t>
  </si>
  <si>
    <t>aqueous sludges containing ink</t>
  </si>
  <si>
    <t>08 03 08</t>
  </si>
  <si>
    <t>aqueous liquid waste containing ink</t>
  </si>
  <si>
    <t>08 03 12*</t>
  </si>
  <si>
    <t>waste ink containing dangerous substances</t>
  </si>
  <si>
    <t>08 03 13</t>
  </si>
  <si>
    <t>waste ink other than those mentioned in 08 03 12</t>
  </si>
  <si>
    <t>08 03 14*</t>
  </si>
  <si>
    <t>ink sludges containing dangerous substances</t>
  </si>
  <si>
    <t>08 03 15</t>
  </si>
  <si>
    <t>ink sludges other than those mentioned in 08 03 14</t>
  </si>
  <si>
    <t>08 03 16*</t>
  </si>
  <si>
    <t>waste etching solutions</t>
  </si>
  <si>
    <t>08 03 17*</t>
  </si>
  <si>
    <t>waste printing toner containing dangerous substances</t>
  </si>
  <si>
    <t>08 03 18</t>
  </si>
  <si>
    <t>waste printing toner other than those mentioned in 08 03 17</t>
  </si>
  <si>
    <t>08 03 19*</t>
  </si>
  <si>
    <t>disperse oil</t>
  </si>
  <si>
    <t>08 03 99</t>
  </si>
  <si>
    <t>08 04 09*</t>
  </si>
  <si>
    <t>waste adhesives and sealants containing organic solvents or other dangerous substances</t>
  </si>
  <si>
    <t>08 04 10</t>
  </si>
  <si>
    <t>waste adhesives and sealants other than those mentioned in 08 04 09</t>
  </si>
  <si>
    <t>08 04 11*</t>
  </si>
  <si>
    <t>adhesive and sealant sludges containing organic solvents or other dangerous substances</t>
  </si>
  <si>
    <t>08 04 12</t>
  </si>
  <si>
    <t>adhesive and sealant sludges other than those mentioned in 08 04 11</t>
  </si>
  <si>
    <t>08 04 13*</t>
  </si>
  <si>
    <t>aqueous sludges containing adhesives or sealants containing organic solvents or other dangerous substances</t>
  </si>
  <si>
    <t>08 04 14</t>
  </si>
  <si>
    <t>aqueous sludges containing adhesives or sealants other than those mentioned in 08 04 13</t>
  </si>
  <si>
    <t>08 04 15*</t>
  </si>
  <si>
    <t>aqueous liquid waste containing adhesives or sealants containing organic solvents or other dangerous substances</t>
  </si>
  <si>
    <t>08 04 16</t>
  </si>
  <si>
    <t>aqueous liquid waste containing adhesives or sealants other than those mentioned in 08 04 15</t>
  </si>
  <si>
    <t>08 04 17*</t>
  </si>
  <si>
    <t>rosin oil</t>
  </si>
  <si>
    <t>08 04 99</t>
  </si>
  <si>
    <t>08 05 01*</t>
  </si>
  <si>
    <t>waste isocyanates</t>
  </si>
  <si>
    <t>09 01 01*</t>
  </si>
  <si>
    <t>water-based developer and activator solutions</t>
  </si>
  <si>
    <t>09 01 02*</t>
  </si>
  <si>
    <t>water-based offset plate developer solutions</t>
  </si>
  <si>
    <t>09 01 03*</t>
  </si>
  <si>
    <t>solvent-based developer solutions</t>
  </si>
  <si>
    <t>09 01 04*</t>
  </si>
  <si>
    <t>fixer solutions</t>
  </si>
  <si>
    <t>09 01 05*</t>
  </si>
  <si>
    <t>bleach solutions and bleach fixer solutions</t>
  </si>
  <si>
    <t>09 01 06*</t>
  </si>
  <si>
    <t>wastes containing silver from on-site treatment of photographic wastes</t>
  </si>
  <si>
    <t>09 01 07</t>
  </si>
  <si>
    <t>photographic film and paper containing silver or silver compounds</t>
  </si>
  <si>
    <t>09 01 08</t>
  </si>
  <si>
    <t>photographic film and paper free of silver or silver compounds</t>
  </si>
  <si>
    <t>09 01 10</t>
  </si>
  <si>
    <t>single-use cameras without batteries</t>
  </si>
  <si>
    <t>09 01 11*</t>
  </si>
  <si>
    <t>single-use cameras containing batteries included in 16 06 01, 16 06 02 or 16 06 03</t>
  </si>
  <si>
    <t>09 01 12</t>
  </si>
  <si>
    <t>single-use cameras containing batteries other than those mentioned in 09 01 11</t>
  </si>
  <si>
    <t>09 01 13*</t>
  </si>
  <si>
    <t>aqueous liquid waste from on-site reclamation of silver other than those mentioned in 09 01 06</t>
  </si>
  <si>
    <t>09 01 99</t>
  </si>
  <si>
    <t>10 01 01</t>
  </si>
  <si>
    <t>bottom ash, slag and boiler dust (excluding boiler dust mentioned in 10 01 04)</t>
  </si>
  <si>
    <t>10 01 02</t>
  </si>
  <si>
    <t>coal fly ash</t>
  </si>
  <si>
    <t>10 01 03</t>
  </si>
  <si>
    <t>fly ash from peat and untreated wood</t>
  </si>
  <si>
    <t>10 01 04*</t>
  </si>
  <si>
    <t>oil fly ash and boiler dust</t>
  </si>
  <si>
    <t>10 01 05</t>
  </si>
  <si>
    <t>calcium-based reaction wastes from flue-gas desulphurisation in solid form</t>
  </si>
  <si>
    <t>10 01 07</t>
  </si>
  <si>
    <t>calcium-based reaction wastes from flue-gas desulphurisation in sludge form</t>
  </si>
  <si>
    <t>10 01 09*</t>
  </si>
  <si>
    <t>sulphuric acid</t>
  </si>
  <si>
    <t>10 01 13*</t>
  </si>
  <si>
    <t>fly ash from emulsified hydrocarbons used as fuel</t>
  </si>
  <si>
    <t>10 01 14*</t>
  </si>
  <si>
    <t>bottom ash, slag and boiler dust from co-incineration containing dangerous substances</t>
  </si>
  <si>
    <t>10 01 15</t>
  </si>
  <si>
    <t>bottom ash, slag and boiler dust from co-incineration other than those mentioned in 10 01 14</t>
  </si>
  <si>
    <t>10 01 16*</t>
  </si>
  <si>
    <t>fly ash from co-incineration containing dangerous substances</t>
  </si>
  <si>
    <t>10 01 17</t>
  </si>
  <si>
    <t>fly ash from co-incineration other than those mentioned in 10 01 16</t>
  </si>
  <si>
    <t>10 01 18*</t>
  </si>
  <si>
    <t>wastes from gas cleaning containing dangerous substances</t>
  </si>
  <si>
    <t>10 01 19</t>
  </si>
  <si>
    <t>wastes from gas cleaning other than those mentioned in 10 01 05, 10 01 07 and 10 01 18</t>
  </si>
  <si>
    <t>10 01 20*</t>
  </si>
  <si>
    <t>10 01 21</t>
  </si>
  <si>
    <t>sludges from on-site effluent treatment other than those mentioned in 10 01 20</t>
  </si>
  <si>
    <t>10 01 22*</t>
  </si>
  <si>
    <t>aqueous sludges from boiler cleansing containing dangerous substances</t>
  </si>
  <si>
    <t>10 01 23</t>
  </si>
  <si>
    <t>aqueous sludges from boiler cleansing other than those mentioned in 10 01 22</t>
  </si>
  <si>
    <t>10 01 24</t>
  </si>
  <si>
    <t>sands from fluidised beds</t>
  </si>
  <si>
    <t>10 01 25</t>
  </si>
  <si>
    <t>wastes from fuel storage and preparation of coal-fired power plants</t>
  </si>
  <si>
    <t>10 01 26</t>
  </si>
  <si>
    <t>wastes from cooling-water treatment</t>
  </si>
  <si>
    <t>10 01 99</t>
  </si>
  <si>
    <t>10 02 01</t>
  </si>
  <si>
    <t>wastes from the processing of slag</t>
  </si>
  <si>
    <t>10 02 02</t>
  </si>
  <si>
    <t>unprocessed slag</t>
  </si>
  <si>
    <t>10 02 07*</t>
  </si>
  <si>
    <t>solid wastes from gas treatment containing dangerous substances</t>
  </si>
  <si>
    <t>10 02 08</t>
  </si>
  <si>
    <t>solid wastes from gas treatment other than those mentioned in 10 02 07</t>
  </si>
  <si>
    <t>10 02 10</t>
  </si>
  <si>
    <t>mill scales</t>
  </si>
  <si>
    <t>10 02 11*</t>
  </si>
  <si>
    <t>wastes from cooling-water treatment containing oil</t>
  </si>
  <si>
    <t>10 02 12</t>
  </si>
  <si>
    <t>wastes from cooling-water treatment other than those mentioned in 10 02 11</t>
  </si>
  <si>
    <t>10 02 13*</t>
  </si>
  <si>
    <t>sludges and filter cakes from gas treatment containing dangerous substances</t>
  </si>
  <si>
    <t>10 02 14</t>
  </si>
  <si>
    <t>sludges and filter cakes from gas treatment other than those mentioned in 10 02 13</t>
  </si>
  <si>
    <t>10 02 15</t>
  </si>
  <si>
    <t>other sludges and filter cakes</t>
  </si>
  <si>
    <t>10 02 99</t>
  </si>
  <si>
    <t>10 03 02</t>
  </si>
  <si>
    <t>anode scraps</t>
  </si>
  <si>
    <t>10 03 04*</t>
  </si>
  <si>
    <t>primary production slags</t>
  </si>
  <si>
    <t>10 03 05</t>
  </si>
  <si>
    <t>waste alumina</t>
  </si>
  <si>
    <t>10 03 08*</t>
  </si>
  <si>
    <t>salt slags from secondary production</t>
  </si>
  <si>
    <t>10 03 09*</t>
  </si>
  <si>
    <t>black drosses from secondary production</t>
  </si>
  <si>
    <t>10 03 15*</t>
  </si>
  <si>
    <t>skimmings that are flammable or emit, upon contact with water, flammable gases in dangerous quantities</t>
  </si>
  <si>
    <t>10 03 16</t>
  </si>
  <si>
    <t>skimmings other than those mentioned in 10 03 15</t>
  </si>
  <si>
    <t>10 03 17*</t>
  </si>
  <si>
    <t>tar-containing wastes from anode manufacture</t>
  </si>
  <si>
    <t>10 03 18</t>
  </si>
  <si>
    <t>carbon-containing wastes from anode manufacture other than those mentioned in 10 03 17</t>
  </si>
  <si>
    <t>10 03 19*</t>
  </si>
  <si>
    <t>flue-gas dust containing dangerous substances</t>
  </si>
  <si>
    <t>10 03 20</t>
  </si>
  <si>
    <t>flue-gas dust other than those mentioned in 10 03 19</t>
  </si>
  <si>
    <t>10 03 21*</t>
  </si>
  <si>
    <t>other particulates and dust (including ball-mill dust) containing dangerous substances</t>
  </si>
  <si>
    <t>10 03 22</t>
  </si>
  <si>
    <t>other particulates and dust (including ball-mill dust) other than those mentioned in 10 03 21</t>
  </si>
  <si>
    <t>10 03 23*</t>
  </si>
  <si>
    <t>10 03 24</t>
  </si>
  <si>
    <t>solid wastes from gas treatment other than those mentioned in 10 03 23</t>
  </si>
  <si>
    <t>10 03 25*</t>
  </si>
  <si>
    <t>10 03 26</t>
  </si>
  <si>
    <t>sludges and filter cakes from gas treatment other than those mentioned in 10 03 25</t>
  </si>
  <si>
    <t>10 03 27*</t>
  </si>
  <si>
    <t>10 03 28</t>
  </si>
  <si>
    <t>wastes from cooling-water treatment other than those mentioned in 10 03 27</t>
  </si>
  <si>
    <t>10 03 29*</t>
  </si>
  <si>
    <t>wastes from treatment of salt slags and black drosses containing dangerous substances</t>
  </si>
  <si>
    <t>10 03 30</t>
  </si>
  <si>
    <t>wastes from treatment of salt slags and black drosses other than those mentioned in 10 03 29</t>
  </si>
  <si>
    <t>10 03 99</t>
  </si>
  <si>
    <t>10 04 01*</t>
  </si>
  <si>
    <t>slags from primary and secondary production</t>
  </si>
  <si>
    <t>10 04 02*</t>
  </si>
  <si>
    <t>dross and skimmings from primary and secondary production</t>
  </si>
  <si>
    <t>10 04 03*</t>
  </si>
  <si>
    <t>calcium arsenate</t>
  </si>
  <si>
    <t>10 04 04*</t>
  </si>
  <si>
    <t>flue-gas dust</t>
  </si>
  <si>
    <t>10 04 05*</t>
  </si>
  <si>
    <t>other particulates and dust</t>
  </si>
  <si>
    <t>10 04 06*</t>
  </si>
  <si>
    <t>solid wastes from gas treatment</t>
  </si>
  <si>
    <t>10 04 07*</t>
  </si>
  <si>
    <t>sludges and filter cakes from gas treatment</t>
  </si>
  <si>
    <t>10 04 09*</t>
  </si>
  <si>
    <t>10 04 10</t>
  </si>
  <si>
    <t>wastes from cooling-water treatment other than those mentioned in 10 04 09</t>
  </si>
  <si>
    <t>10 04 99</t>
  </si>
  <si>
    <t>10 05 01</t>
  </si>
  <si>
    <t>10 05 03*</t>
  </si>
  <si>
    <t>10 05 04</t>
  </si>
  <si>
    <t>10 05 05*</t>
  </si>
  <si>
    <t>solid waste from gas treatment</t>
  </si>
  <si>
    <t>10 05 06*</t>
  </si>
  <si>
    <t>10 05 08*</t>
  </si>
  <si>
    <t>10 05 09</t>
  </si>
  <si>
    <t>wastes from cooling-water treatment other than those mentioned in 10 05 08</t>
  </si>
  <si>
    <t>10 05 10*</t>
  </si>
  <si>
    <t>dross and skimmings that are flammable or emit, upon contact with water, flammable gases in dangerous quantities</t>
  </si>
  <si>
    <t>10 05 11</t>
  </si>
  <si>
    <t>dross and skimmings other than those mentioned in 10 05 10</t>
  </si>
  <si>
    <t>10 05 99</t>
  </si>
  <si>
    <t>10 06 01</t>
  </si>
  <si>
    <t>10 06 02</t>
  </si>
  <si>
    <t>10 06 03*</t>
  </si>
  <si>
    <t>10 06 04</t>
  </si>
  <si>
    <t>10 06 06*</t>
  </si>
  <si>
    <t>10 06 07*</t>
  </si>
  <si>
    <t>10 06 09*</t>
  </si>
  <si>
    <t>10 06 10</t>
  </si>
  <si>
    <t>wastes from cooling-water treatment other than those mentioned in 10 06 09</t>
  </si>
  <si>
    <t>10 06 99</t>
  </si>
  <si>
    <t>10 07 01</t>
  </si>
  <si>
    <t>10 07 02</t>
  </si>
  <si>
    <t>10 07 03</t>
  </si>
  <si>
    <t>10 07 04</t>
  </si>
  <si>
    <t>10 07 05</t>
  </si>
  <si>
    <t>10 07 07*</t>
  </si>
  <si>
    <t>10 07 08</t>
  </si>
  <si>
    <t>wastes from cooling-water treatment other than those mentioned in 10 07 07</t>
  </si>
  <si>
    <t>10 07 99</t>
  </si>
  <si>
    <t>10 08 04</t>
  </si>
  <si>
    <t>particulates and dust</t>
  </si>
  <si>
    <t>10 08 08*</t>
  </si>
  <si>
    <t>salt slag from primary and secondary production</t>
  </si>
  <si>
    <t>10 08 09</t>
  </si>
  <si>
    <t>other slags</t>
  </si>
  <si>
    <t>10 08 10*</t>
  </si>
  <si>
    <t>10 08 11</t>
  </si>
  <si>
    <t>dross and skimmings other than those mentioned in 10 08 10</t>
  </si>
  <si>
    <t>10 08 12*</t>
  </si>
  <si>
    <t>10 08 13</t>
  </si>
  <si>
    <t>carbon-containing wastes from anode manufacture other than those mentioned in 10 08 12</t>
  </si>
  <si>
    <t>10 08 14</t>
  </si>
  <si>
    <t>anode scrap</t>
  </si>
  <si>
    <t>10 08 15*</t>
  </si>
  <si>
    <t>10 08 16</t>
  </si>
  <si>
    <t>flue-gas dust other than those mentioned in 10 08 15</t>
  </si>
  <si>
    <t>10 08 17*</t>
  </si>
  <si>
    <t>sludges and filter cakes from flue-gas treatment containing dangerous substances</t>
  </si>
  <si>
    <t>10 08 18</t>
  </si>
  <si>
    <t>sludges and filter cakes from flue-gas treatment other than those mentioned in 10 08 17</t>
  </si>
  <si>
    <t>10 08 19*</t>
  </si>
  <si>
    <t>10 08 20</t>
  </si>
  <si>
    <t>wastes from cooling-water treatment other than those mentioned in 10 08 19</t>
  </si>
  <si>
    <t>10 08 99</t>
  </si>
  <si>
    <t>10 09 03</t>
  </si>
  <si>
    <t>furnace slag</t>
  </si>
  <si>
    <t>10 09 05*</t>
  </si>
  <si>
    <t>casting cores and moulds which have not undergone pouring containing dangerous substances</t>
  </si>
  <si>
    <t>10 09 06</t>
  </si>
  <si>
    <t>casting cores and moulds which have not undergone pouring other than those mentioned in 10 09 05</t>
  </si>
  <si>
    <t>10 09 07*</t>
  </si>
  <si>
    <t>casting cores and moulds which have undergone pouring containing dangerous substances</t>
  </si>
  <si>
    <t>10 09 08</t>
  </si>
  <si>
    <t>casting cores and moulds which have undergone pouring other than those mentioned in 10 09 07</t>
  </si>
  <si>
    <t>10 09 09*</t>
  </si>
  <si>
    <t>10 09 10</t>
  </si>
  <si>
    <t>flue-gas dust other than those mentioned in 10 09 09</t>
  </si>
  <si>
    <t>10 09 11*</t>
  </si>
  <si>
    <t>other particulates containing dangerous substances</t>
  </si>
  <si>
    <t>10 09 12</t>
  </si>
  <si>
    <t>other particulates other than those mentioned in 10 09 11</t>
  </si>
  <si>
    <t>10 09 13*</t>
  </si>
  <si>
    <t>waste binders containing dangerous substances</t>
  </si>
  <si>
    <t>10 09 14</t>
  </si>
  <si>
    <t>waste binders other than those mentioned in 10 09 13</t>
  </si>
  <si>
    <t>10 09 15*</t>
  </si>
  <si>
    <t>waste crack-indicating agent containing dangerous substances</t>
  </si>
  <si>
    <t>10 09 16</t>
  </si>
  <si>
    <t>waste crack-indicating agent other than those mentioned in 10 09 15</t>
  </si>
  <si>
    <t>10 09 99</t>
  </si>
  <si>
    <t>10 10 03</t>
  </si>
  <si>
    <t>10 10 05*</t>
  </si>
  <si>
    <t>casting cores and moulds which have not undergone pouring, containing dangerous substances</t>
  </si>
  <si>
    <t>10 10 06</t>
  </si>
  <si>
    <t>casting cores and moulds which have not undergone pouring, other than those mentioned in 10 10 05</t>
  </si>
  <si>
    <t>10 10 07*</t>
  </si>
  <si>
    <t>casting cores and moulds which have undergone pouring, containing dangerous substances</t>
  </si>
  <si>
    <t>10 10 08</t>
  </si>
  <si>
    <t>casting cores and moulds which have undergone pouring, other than those mentioned in 10 10 07</t>
  </si>
  <si>
    <t>10 10 09*</t>
  </si>
  <si>
    <t>10 10 10</t>
  </si>
  <si>
    <t>flue-gas dust other than those mentioned in 10 10 09</t>
  </si>
  <si>
    <t>10 10 11*</t>
  </si>
  <si>
    <t>10 10 12</t>
  </si>
  <si>
    <t>other particulates other than those mentioned in 10 10 11</t>
  </si>
  <si>
    <t>10 10 13*</t>
  </si>
  <si>
    <t>10 10 14</t>
  </si>
  <si>
    <t>waste binders other than those mentioned in 10 10 13</t>
  </si>
  <si>
    <t>10 10 15*</t>
  </si>
  <si>
    <t>10 10 16</t>
  </si>
  <si>
    <t>waste crack-indicating agent other than those mentioned in 10 10 15</t>
  </si>
  <si>
    <t>10 10 99</t>
  </si>
  <si>
    <t>10 11 03</t>
  </si>
  <si>
    <t>waste glass-based fibrous materials</t>
  </si>
  <si>
    <t>10 11 05</t>
  </si>
  <si>
    <t>10 11 09*</t>
  </si>
  <si>
    <t>waste preparation mixture before thermal processing, containing dangerous substances</t>
  </si>
  <si>
    <t>10 11 10</t>
  </si>
  <si>
    <t>waste preparation mixture before thermal processing, other than those mentioned in 10 11 09</t>
  </si>
  <si>
    <t>10 11 11*</t>
  </si>
  <si>
    <t>waste glass in small particles and glass powder containing heavy metals (for example from cathode ray tubes)</t>
  </si>
  <si>
    <t>10 11 12</t>
  </si>
  <si>
    <t>waste glass other than those mentioned in 10 11 11</t>
  </si>
  <si>
    <t>10 11 13*</t>
  </si>
  <si>
    <t>glass-polishing and -grinding sludge containing dangerous substances</t>
  </si>
  <si>
    <t>10 11 14</t>
  </si>
  <si>
    <t>glass-polishing and -grinding sludge other than those mentioned in 10 11 13</t>
  </si>
  <si>
    <t>10 11 15*</t>
  </si>
  <si>
    <t>solid wastes from flue-gas treatment containing dangerous substances</t>
  </si>
  <si>
    <t>10 11 16</t>
  </si>
  <si>
    <t>solid wastes from flue-gas treatment other than those mentioned in 10 11 15</t>
  </si>
  <si>
    <t>10 11 17*</t>
  </si>
  <si>
    <t>10 11 18</t>
  </si>
  <si>
    <t>sludges and filter cakes from flue-gas treatment other than those mentioned in 10 11 17</t>
  </si>
  <si>
    <t>10 11 19*</t>
  </si>
  <si>
    <t>solid wastes from on-site effluent treatment containing dangerous substances</t>
  </si>
  <si>
    <t>10 11 20</t>
  </si>
  <si>
    <t>solid wastes from on-site effluent treatment other than those mentioned in 10 11 19</t>
  </si>
  <si>
    <t>10 11 99</t>
  </si>
  <si>
    <t>10 12 01</t>
  </si>
  <si>
    <t>waste preparation mixture before thermal processing</t>
  </si>
  <si>
    <t>10 12 03</t>
  </si>
  <si>
    <t>10 12 05</t>
  </si>
  <si>
    <t>10 12 06</t>
  </si>
  <si>
    <t>discarded moulds</t>
  </si>
  <si>
    <t>10 12 08</t>
  </si>
  <si>
    <t>waste ceramics, bricks, tiles and construction products (after thermal processing)</t>
  </si>
  <si>
    <t>10 12 09*</t>
  </si>
  <si>
    <t>10 12 10</t>
  </si>
  <si>
    <t>solid wastes from gas treatment other than those mentioned in 10 12 09</t>
  </si>
  <si>
    <t>10 12 11*</t>
  </si>
  <si>
    <t>wastes from glazing containing heavy metals</t>
  </si>
  <si>
    <t>10 12 12</t>
  </si>
  <si>
    <t>wastes from glazing other than those mentioned in 10 12 11</t>
  </si>
  <si>
    <t>10 12 13</t>
  </si>
  <si>
    <t>sludge from on-site effluent treatment</t>
  </si>
  <si>
    <t>10 12 99</t>
  </si>
  <si>
    <t>10 13 01</t>
  </si>
  <si>
    <t>10 13 04</t>
  </si>
  <si>
    <t>wastes from calcination and hydration of lime</t>
  </si>
  <si>
    <t>10 13 06</t>
  </si>
  <si>
    <t>particulates and dust (except 10 13 12 and 10 13 13)</t>
  </si>
  <si>
    <t>10 13 07</t>
  </si>
  <si>
    <t>10 13 09*</t>
  </si>
  <si>
    <t>wastes from asbestos-cement manufacture containing asbestos</t>
  </si>
  <si>
    <t>10 13 10</t>
  </si>
  <si>
    <t>wastes from asbestos-cement manufacture other than those mentioned in 10 13 09</t>
  </si>
  <si>
    <t>10 13 11</t>
  </si>
  <si>
    <t>wastes from cement-based composite materials other than those mentioned in 10 13 09 and 10 13 10</t>
  </si>
  <si>
    <t>10 13 12*</t>
  </si>
  <si>
    <t>10 13 13</t>
  </si>
  <si>
    <t>solid wastes from gas treatment other than those mentioned in 10 13 12</t>
  </si>
  <si>
    <t>10 13 14</t>
  </si>
  <si>
    <t>waste concrete and concrete sludge</t>
  </si>
  <si>
    <t>10 13 99</t>
  </si>
  <si>
    <t>10 14 01*</t>
  </si>
  <si>
    <t>waste from gas cleaning containing mercury</t>
  </si>
  <si>
    <t>11 01 05*</t>
  </si>
  <si>
    <t>pickling acids</t>
  </si>
  <si>
    <t>11 01 06*</t>
  </si>
  <si>
    <t>acids not otherwise specified</t>
  </si>
  <si>
    <t>11 01 07*</t>
  </si>
  <si>
    <t>pickling bases</t>
  </si>
  <si>
    <t>11 01 08*</t>
  </si>
  <si>
    <t>phosphatising sludges</t>
  </si>
  <si>
    <t>11 01 09*</t>
  </si>
  <si>
    <t>sludges and filter cakes containing dangerous substances</t>
  </si>
  <si>
    <t>11 01 10</t>
  </si>
  <si>
    <t>sludges and filter cakes other than those mentioned in 11 01 09</t>
  </si>
  <si>
    <t>11 01 11*</t>
  </si>
  <si>
    <t>aqueous rinsing liquids containing dangerous substances</t>
  </si>
  <si>
    <t>11 01 12</t>
  </si>
  <si>
    <t>aqueous rinsing liquids other than those mentioned in 11 01 11</t>
  </si>
  <si>
    <t>11 01 13*</t>
  </si>
  <si>
    <t>degreasing wastes containing dangerous substances</t>
  </si>
  <si>
    <t>11 01 14</t>
  </si>
  <si>
    <t>degreasing wastes other than those mentioned in 11 01 13</t>
  </si>
  <si>
    <t>11 01 15*</t>
  </si>
  <si>
    <t>eluate and sludges from membrane systems or ion exchange systems containing dangerous substances</t>
  </si>
  <si>
    <t>11 01 16*</t>
  </si>
  <si>
    <t>saturated or spent ion exchange resins</t>
  </si>
  <si>
    <t>11 01 98*</t>
  </si>
  <si>
    <t>other wastes containing dangerous substances</t>
  </si>
  <si>
    <t>11 01 99</t>
  </si>
  <si>
    <t>11 02 02*</t>
  </si>
  <si>
    <t>sludges from zinc hydrometallurgy (including jarosite, goethite)</t>
  </si>
  <si>
    <t>11 02 03</t>
  </si>
  <si>
    <t>wastes from the production of anodes for aqueous electrolytical processes</t>
  </si>
  <si>
    <t>11 02 05*</t>
  </si>
  <si>
    <t>wastes from copper hydrometallurgical processes containing dangerous substances</t>
  </si>
  <si>
    <t>11 02 06</t>
  </si>
  <si>
    <t>wastes from copper hydrometallurgical processes other than those mentioned in 11 02 05</t>
  </si>
  <si>
    <t>11 02 07*</t>
  </si>
  <si>
    <t>11 02 99</t>
  </si>
  <si>
    <t>11 03 01*</t>
  </si>
  <si>
    <t>wastes containing cyanide</t>
  </si>
  <si>
    <t>11 03 02*</t>
  </si>
  <si>
    <t>other wastes</t>
  </si>
  <si>
    <t>11 05 01</t>
  </si>
  <si>
    <t>hard zinc</t>
  </si>
  <si>
    <t>11 05 02</t>
  </si>
  <si>
    <t>zinc ash</t>
  </si>
  <si>
    <t>11 05 03*</t>
  </si>
  <si>
    <t>11 05 04*</t>
  </si>
  <si>
    <t>spent flux</t>
  </si>
  <si>
    <t>11 05 99</t>
  </si>
  <si>
    <t>12 01 01</t>
  </si>
  <si>
    <t>ferrous metal filings and turnings</t>
  </si>
  <si>
    <t>12 01 02</t>
  </si>
  <si>
    <t>ferrous metal dust and particles</t>
  </si>
  <si>
    <t>12 01 03</t>
  </si>
  <si>
    <t>non-ferrous metal filings and turnings</t>
  </si>
  <si>
    <t>12 01 04</t>
  </si>
  <si>
    <t>non-ferrous metal dust and particles</t>
  </si>
  <si>
    <t>12 01 05</t>
  </si>
  <si>
    <t>plastics shavings and turnings</t>
  </si>
  <si>
    <t>12 01 06*</t>
  </si>
  <si>
    <t>mineral-based machining oils containing halogens (except emulsions and solutions)</t>
  </si>
  <si>
    <t>12 01 07*</t>
  </si>
  <si>
    <t>mineral-based machining oils free of halogens (except emulsions and solutions)</t>
  </si>
  <si>
    <t>12 01 08*</t>
  </si>
  <si>
    <t>machining emulsions and solutions containing halogens</t>
  </si>
  <si>
    <t>12 01 09*</t>
  </si>
  <si>
    <t>machining emulsions and solutions free of halogens</t>
  </si>
  <si>
    <t>12 01 10*</t>
  </si>
  <si>
    <t>synthetic machining oils</t>
  </si>
  <si>
    <t>12 01 12*</t>
  </si>
  <si>
    <t>spent waxes and fats</t>
  </si>
  <si>
    <t>12 01 13</t>
  </si>
  <si>
    <t>welding wastes</t>
  </si>
  <si>
    <t>12 01 14*</t>
  </si>
  <si>
    <t>machining sludges containing dangerous substances</t>
  </si>
  <si>
    <t>12 01 15</t>
  </si>
  <si>
    <t>machining sludges other than those mentioned in 12 01 14</t>
  </si>
  <si>
    <t>12 01 16*</t>
  </si>
  <si>
    <t>waste blasting material containing dangerous substances</t>
  </si>
  <si>
    <t>12 01 17</t>
  </si>
  <si>
    <t>waste blasting material other than those mentioned in 12 01 16</t>
  </si>
  <si>
    <t>12 01 18*</t>
  </si>
  <si>
    <t>metal sludge (grinding, honing and lapping sludge) containing oil</t>
  </si>
  <si>
    <t>12 01 19*</t>
  </si>
  <si>
    <t>readily biodegradable machining oil</t>
  </si>
  <si>
    <t>12 01 20*</t>
  </si>
  <si>
    <t>spent grinding bodies and grinding materials containing dangerous substances</t>
  </si>
  <si>
    <t>12 01 21</t>
  </si>
  <si>
    <t>spent grinding bodies and grinding materials other than those mentioned in 12 01 20</t>
  </si>
  <si>
    <t>12 01 99</t>
  </si>
  <si>
    <t>12 03 01*</t>
  </si>
  <si>
    <t>aqueous washing liquids</t>
  </si>
  <si>
    <t>12 03 02*</t>
  </si>
  <si>
    <t>steam degreasing wastes</t>
  </si>
  <si>
    <t>13 01 01*</t>
  </si>
  <si>
    <t xml:space="preserve">hydraulic oils, containing PCBs  </t>
  </si>
  <si>
    <t>13 01 04*</t>
  </si>
  <si>
    <t>chlorinated emulsions</t>
  </si>
  <si>
    <t>13 01 05*</t>
  </si>
  <si>
    <t>non-chlorinated emulsions</t>
  </si>
  <si>
    <t>13 01 09*</t>
  </si>
  <si>
    <t>mineral-based chlorinated hydraulic oils</t>
  </si>
  <si>
    <t>13 01 10*</t>
  </si>
  <si>
    <t>mineral based non-chlorinated hydraulic oils</t>
  </si>
  <si>
    <t>13 01 11*</t>
  </si>
  <si>
    <t>synthetic hydraulic oils</t>
  </si>
  <si>
    <t>13 01 12*</t>
  </si>
  <si>
    <t>readily biodegradable hydraulic oils</t>
  </si>
  <si>
    <t>13 01 13*</t>
  </si>
  <si>
    <t>other hydraulic oils</t>
  </si>
  <si>
    <t>13 02 04*</t>
  </si>
  <si>
    <t>mineral-based chlorinated engine, gear and lubricating oils</t>
  </si>
  <si>
    <t>13 02 05*</t>
  </si>
  <si>
    <t>mineral-based non-chlorinated engine, gear and lubricating oils</t>
  </si>
  <si>
    <t>13 02 06*</t>
  </si>
  <si>
    <t>synthetic engine, gear and lubricating oils</t>
  </si>
  <si>
    <t>13 02 07*</t>
  </si>
  <si>
    <t>readily biodegradable engine, gear and lubricating oils</t>
  </si>
  <si>
    <t>13 02 08*</t>
  </si>
  <si>
    <t>other engine, gear and lubricating oils</t>
  </si>
  <si>
    <t>13 03 01*</t>
  </si>
  <si>
    <t>insulating or heat transmission oils containing PCBs</t>
  </si>
  <si>
    <t>13 03 06*</t>
  </si>
  <si>
    <t>mineral-based chlorinated insulating and heat transmission oils other than those mentioned in 13 03 01</t>
  </si>
  <si>
    <t>13 03 07*</t>
  </si>
  <si>
    <t>mineral-based non-chlorinated insulating and heat transmission oils</t>
  </si>
  <si>
    <t>13 03 08*</t>
  </si>
  <si>
    <t>synthetic insulating and heat transmission oils</t>
  </si>
  <si>
    <t>13 03 09*</t>
  </si>
  <si>
    <t>readily biodegradable insulating and heat transmission oils</t>
  </si>
  <si>
    <t>13 03 10*</t>
  </si>
  <si>
    <t>other insulating and heat transmission oils</t>
  </si>
  <si>
    <t>13 04 01*</t>
  </si>
  <si>
    <t>bilge oils from inland navigation</t>
  </si>
  <si>
    <t>13 04 02*</t>
  </si>
  <si>
    <t>bilge oils from jetty sewers</t>
  </si>
  <si>
    <t>13 04 03*</t>
  </si>
  <si>
    <t>bilge oils from other navigation</t>
  </si>
  <si>
    <t>13 05 01*</t>
  </si>
  <si>
    <t>solids from grit chambers and oil/water separators</t>
  </si>
  <si>
    <t>13 05 02*</t>
  </si>
  <si>
    <t>sludges from oil/water separators</t>
  </si>
  <si>
    <t>13 05 03*</t>
  </si>
  <si>
    <t>interceptor sludges</t>
  </si>
  <si>
    <t>13 05 06*</t>
  </si>
  <si>
    <t>oil from oil/water separators</t>
  </si>
  <si>
    <t>13 05 07*</t>
  </si>
  <si>
    <t>oily water from oil/water separators</t>
  </si>
  <si>
    <t>13 05 08*</t>
  </si>
  <si>
    <t>mixtures of wastes from grit chambers and oil/water separators</t>
  </si>
  <si>
    <t>13 07 01*</t>
  </si>
  <si>
    <t>fuel oil and diesel</t>
  </si>
  <si>
    <t>13 07 02*</t>
  </si>
  <si>
    <t>petrol</t>
  </si>
  <si>
    <t>13 07 03*</t>
  </si>
  <si>
    <t>other fuels (including mixtures)</t>
  </si>
  <si>
    <t>13 08 01*</t>
  </si>
  <si>
    <t>desalter sludges or emulsions</t>
  </si>
  <si>
    <t>13 08 02*</t>
  </si>
  <si>
    <t>other emulsions</t>
  </si>
  <si>
    <t>13 08 99*</t>
  </si>
  <si>
    <t>14 06 01*</t>
  </si>
  <si>
    <t>chlorofluorocarbons, HCFC, HFC</t>
  </si>
  <si>
    <t>14 06 02*</t>
  </si>
  <si>
    <t>other halogenated solvents and solvent mixtures</t>
  </si>
  <si>
    <t>14 06 03*</t>
  </si>
  <si>
    <t>other solvents and solvent mixtures</t>
  </si>
  <si>
    <t>14 06 04*</t>
  </si>
  <si>
    <t>sludges or solid wastes containing halogenated solvents</t>
  </si>
  <si>
    <t>14 06 05*</t>
  </si>
  <si>
    <t>sludges or solid wastes containing other solvents</t>
  </si>
  <si>
    <t>15 01 01</t>
  </si>
  <si>
    <t>paper and cardboard packaging</t>
  </si>
  <si>
    <t>15 01 02</t>
  </si>
  <si>
    <t>plastic packaging</t>
  </si>
  <si>
    <t>15 01 03</t>
  </si>
  <si>
    <t>wooden packaging</t>
  </si>
  <si>
    <t>15 01 04</t>
  </si>
  <si>
    <t>metallic packaging</t>
  </si>
  <si>
    <t>15 01 05</t>
  </si>
  <si>
    <t>composite packaging</t>
  </si>
  <si>
    <t>15 01 06</t>
  </si>
  <si>
    <t>mixed packaging</t>
  </si>
  <si>
    <t>15 01 07</t>
  </si>
  <si>
    <t>glass packaging</t>
  </si>
  <si>
    <t>15 01 09</t>
  </si>
  <si>
    <t>textile packaging</t>
  </si>
  <si>
    <t>15 01 10*</t>
  </si>
  <si>
    <t>packaging containing residues of or contaminated by dangerous substances</t>
  </si>
  <si>
    <t>15 01 11*</t>
  </si>
  <si>
    <t>metallic packaging containing a dangerous solid porous matrix (for example asbestos), including empty pressure containers</t>
  </si>
  <si>
    <t>15 02 02*</t>
  </si>
  <si>
    <t>absorbents, filter materials (including oil filters not otherwise specified), wiping cloths, protective clothing contaminated by dangerous substances</t>
  </si>
  <si>
    <t>15 02 03</t>
  </si>
  <si>
    <t>absorbents, filter materials, wiping cloths and protective clothing other than those mentioned in 15 02 02</t>
  </si>
  <si>
    <t>16 01 03</t>
  </si>
  <si>
    <t>end-of-life tyres</t>
  </si>
  <si>
    <t>16 01 04*</t>
  </si>
  <si>
    <t>end-of-life vehicles</t>
  </si>
  <si>
    <t>16 01 06</t>
  </si>
  <si>
    <t>end-of-life vehicles, containing neither liquids nor other hazardous components</t>
  </si>
  <si>
    <t>16 01 07*</t>
  </si>
  <si>
    <t>oil filters</t>
  </si>
  <si>
    <t>16 01 08*</t>
  </si>
  <si>
    <t>components containing mercury</t>
  </si>
  <si>
    <t>16 01 09*</t>
  </si>
  <si>
    <t>components containing PCBs</t>
  </si>
  <si>
    <t>16 01 10*</t>
  </si>
  <si>
    <t>explosive components (for example air bags)</t>
  </si>
  <si>
    <t>16 01 11*</t>
  </si>
  <si>
    <t>brake pads containing asbestos</t>
  </si>
  <si>
    <t>16 01 12</t>
  </si>
  <si>
    <t>brake pads other than those mentioned in 16 01 11</t>
  </si>
  <si>
    <t>16 01 13*</t>
  </si>
  <si>
    <t>brake fluids</t>
  </si>
  <si>
    <t>16 01 14*</t>
  </si>
  <si>
    <t>antifreeze fluids containing dangerous substances</t>
  </si>
  <si>
    <t>16 01 15</t>
  </si>
  <si>
    <t>antifreeze fluids other than those mentioned in 16 01 14</t>
  </si>
  <si>
    <t>16 01 16</t>
  </si>
  <si>
    <t>tanks for liquefied gas</t>
  </si>
  <si>
    <t>16 01 17</t>
  </si>
  <si>
    <t>ferrous metal</t>
  </si>
  <si>
    <t>16 01 18</t>
  </si>
  <si>
    <t>non-ferrous metal</t>
  </si>
  <si>
    <t>16 01 19</t>
  </si>
  <si>
    <t>plastic</t>
  </si>
  <si>
    <t>16 01 20</t>
  </si>
  <si>
    <t>glass</t>
  </si>
  <si>
    <t>16 01 21*</t>
  </si>
  <si>
    <t>hazardous components other than those mentioned in 16 01 07 to 16 01 11 and 16 01 13 and 16 01 14</t>
  </si>
  <si>
    <t>16 01 22</t>
  </si>
  <si>
    <t>components not otherwise specified</t>
  </si>
  <si>
    <t>16 01 99</t>
  </si>
  <si>
    <t>16 02 09*</t>
  </si>
  <si>
    <t>transformers and capacitors containing PCBs</t>
  </si>
  <si>
    <t>16 02 10*</t>
  </si>
  <si>
    <t>discarded equipment containing or contaminated by PCBs other than those mentioned in 16 02 09</t>
  </si>
  <si>
    <t>16 02 11*</t>
  </si>
  <si>
    <t>discarded equipment containing chlorofluorocarbons, HCFC, HFC</t>
  </si>
  <si>
    <t>16 02 12*</t>
  </si>
  <si>
    <t>discarded equipment containing free asbestos</t>
  </si>
  <si>
    <t>16 02 13*</t>
  </si>
  <si>
    <t>discarded equipment containing hazardous components   other than those mentioned in 16 02 09 to 16 02 12</t>
  </si>
  <si>
    <t>16 02 14</t>
  </si>
  <si>
    <t>discarded equipment other than those mentioned in 16 02 09 to 16 02 13</t>
  </si>
  <si>
    <t>16 02 15*</t>
  </si>
  <si>
    <t>hazardous components removed from discarded equipment</t>
  </si>
  <si>
    <t>16 02 16</t>
  </si>
  <si>
    <t>components removed from discarded equipment other than those mentioned in 16 02 15</t>
  </si>
  <si>
    <t>16 03 03*</t>
  </si>
  <si>
    <t>inorganic wastes containing dangerous substances</t>
  </si>
  <si>
    <t>16 03 04</t>
  </si>
  <si>
    <t>inorganic wastes other than those mentioned in 16 03 03</t>
  </si>
  <si>
    <t>16 03 05*</t>
  </si>
  <si>
    <t>organic wastes containing dangerous substances</t>
  </si>
  <si>
    <t>16 03 06</t>
  </si>
  <si>
    <t>organic wastes other than those mentioned in 16 03 05</t>
  </si>
  <si>
    <t>16 04 01*</t>
  </si>
  <si>
    <t>waste ammunition</t>
  </si>
  <si>
    <t>16 04 02*</t>
  </si>
  <si>
    <t>fireworks wastes</t>
  </si>
  <si>
    <t>16 04 03*</t>
  </si>
  <si>
    <t>other waste explosives</t>
  </si>
  <si>
    <t>16 05 04*</t>
  </si>
  <si>
    <t>gases in pressure containers (including halons) containing dangerous substances</t>
  </si>
  <si>
    <t>16 05 05</t>
  </si>
  <si>
    <t>gases in pressure containers other than those mentioned in 16 05 04</t>
  </si>
  <si>
    <t>16 05 06*</t>
  </si>
  <si>
    <t>laboratory chemicals, consisting of or containing dangerous substances, including mixtures of laboratory chemicals</t>
  </si>
  <si>
    <t>16 05 07*</t>
  </si>
  <si>
    <t>discarded inorganic chemicals consisting of or containing dangerous substances</t>
  </si>
  <si>
    <t>16 05 08*</t>
  </si>
  <si>
    <t>discarded organic chemicals consisting of or containing dangerous substances</t>
  </si>
  <si>
    <t>16 05 09</t>
  </si>
  <si>
    <t>discarded chemicals other than those mentioned in 16 05 06, 16 05 07 or 16 05 08</t>
  </si>
  <si>
    <t>16 06 01*</t>
  </si>
  <si>
    <t>lead batteries</t>
  </si>
  <si>
    <t>16 06 02*</t>
  </si>
  <si>
    <t>Ni-Cd batteries</t>
  </si>
  <si>
    <t>16 06 03*</t>
  </si>
  <si>
    <t>mercury-containing batteries</t>
  </si>
  <si>
    <t>16 06 04</t>
  </si>
  <si>
    <t>alkaline batteries (except 16 06 03)</t>
  </si>
  <si>
    <t>16 06 05</t>
  </si>
  <si>
    <t>other batteries and accumulators</t>
  </si>
  <si>
    <t>16 06 06*</t>
  </si>
  <si>
    <t>separately collected electrolyte from batteries and accumulators</t>
  </si>
  <si>
    <t>16 07 08*</t>
  </si>
  <si>
    <t>wastes containing oil</t>
  </si>
  <si>
    <t>16 07 09*</t>
  </si>
  <si>
    <t>wastes containing other dangerous substances</t>
  </si>
  <si>
    <t>16 07 99</t>
  </si>
  <si>
    <t>16 08 01</t>
  </si>
  <si>
    <t>spent catalysts containing gold, silver, rhenium, rhodium, palladium, iridium or platinum (except 16 08 07)</t>
  </si>
  <si>
    <t>16 08 02*</t>
  </si>
  <si>
    <t>spent catalysts containing dangerous transition metals  or dangerous transition metal compounds</t>
  </si>
  <si>
    <t>16 08 03</t>
  </si>
  <si>
    <t>spent catalysts containing transition metals or transition metal compounds not otherwise specified</t>
  </si>
  <si>
    <t>16 08 04</t>
  </si>
  <si>
    <t>spent fluid catalytic cracking catalysts (except 16 08 07)</t>
  </si>
  <si>
    <t>16 08 05*</t>
  </si>
  <si>
    <t>spent catalysts containing phosphoric acid</t>
  </si>
  <si>
    <t>16 08 06*</t>
  </si>
  <si>
    <t>spent liquids used as catalysts</t>
  </si>
  <si>
    <t>16 08 07*</t>
  </si>
  <si>
    <t>spent catalysts contaminated with dangerous substances</t>
  </si>
  <si>
    <t>16 09 01*</t>
  </si>
  <si>
    <t>permanganates, for example potassium permanganate</t>
  </si>
  <si>
    <t>16 09 02*</t>
  </si>
  <si>
    <t>chromates, for example potassium chromate, potassium or sodium dichromate</t>
  </si>
  <si>
    <t>16 09 03*</t>
  </si>
  <si>
    <t>peroxides, for example hydrogen peroxide</t>
  </si>
  <si>
    <t>16 09 04*</t>
  </si>
  <si>
    <t>oxidising substances, not otherwise specified</t>
  </si>
  <si>
    <t>16 10 01*</t>
  </si>
  <si>
    <t>aqueous liquid wastes containing dangerous substances</t>
  </si>
  <si>
    <t>16 10 02</t>
  </si>
  <si>
    <t>aqueous liquid wastes other than those mentioned in 16 10 01</t>
  </si>
  <si>
    <t>16 10 03*</t>
  </si>
  <si>
    <t>aqueous concentrates containing dangerous substances</t>
  </si>
  <si>
    <t>16 10 04</t>
  </si>
  <si>
    <t>aqueous concentrates other than those mentioned in 16 10 03</t>
  </si>
  <si>
    <t>16 11 01*</t>
  </si>
  <si>
    <t>carbon-based linings and refractories from metallurgical processes containing dangerous substances</t>
  </si>
  <si>
    <t>16 11 02</t>
  </si>
  <si>
    <t>carbon-based linings and refractories from metallurgical processes others than those mentioned in 16 11 01</t>
  </si>
  <si>
    <t>16 11 03*</t>
  </si>
  <si>
    <t>other linings and refractories from metallurgical processes containing dangerous substances</t>
  </si>
  <si>
    <t>16 11 04</t>
  </si>
  <si>
    <t>other linings and refractories from metallurgical processes other than those mentioned in 16 11 03</t>
  </si>
  <si>
    <t>16 11 05*</t>
  </si>
  <si>
    <t>linings and refractories from non-metallurgical processes containing dangerous substances</t>
  </si>
  <si>
    <t>16 11 06</t>
  </si>
  <si>
    <t>linings and refractories from non-metallurgical processes others than those mentioned in 16 11 05</t>
  </si>
  <si>
    <t>17 01 01</t>
  </si>
  <si>
    <t>concrete</t>
  </si>
  <si>
    <t>17 01 02</t>
  </si>
  <si>
    <t>bricks</t>
  </si>
  <si>
    <t>17 01 03</t>
  </si>
  <si>
    <t>tiles and ceramics</t>
  </si>
  <si>
    <t>17 01 06*</t>
  </si>
  <si>
    <t>mixtures of, or separate fractions of concrete, bricks, tiles and ceramics containing dangerous substances</t>
  </si>
  <si>
    <t>17 01 07</t>
  </si>
  <si>
    <t xml:space="preserve">mixtures of concrete, bricks, tiles and ceramics other than those mentioned in 17 01 06 </t>
  </si>
  <si>
    <t>17 02 01</t>
  </si>
  <si>
    <t>wood</t>
  </si>
  <si>
    <t>17 02 02</t>
  </si>
  <si>
    <t>17 02 03</t>
  </si>
  <si>
    <t>17 02 04*</t>
  </si>
  <si>
    <t>glass, plastic and wood containing or contaminated with dangerous substances</t>
  </si>
  <si>
    <t>17 03 01*</t>
  </si>
  <si>
    <t>bituminous mixtures containing coal tar</t>
  </si>
  <si>
    <t>17 03 02</t>
  </si>
  <si>
    <t>bituminous mixtures other than those mentioned in 17 03 01</t>
  </si>
  <si>
    <t>17 03 03*</t>
  </si>
  <si>
    <t>coal tar and tarred products</t>
  </si>
  <si>
    <t>17 04 01</t>
  </si>
  <si>
    <t>copper, bronze, brass</t>
  </si>
  <si>
    <t>17 04 02</t>
  </si>
  <si>
    <t>aluminium</t>
  </si>
  <si>
    <t>17 04 03</t>
  </si>
  <si>
    <t>lead</t>
  </si>
  <si>
    <t>17 04 04</t>
  </si>
  <si>
    <t>zinc</t>
  </si>
  <si>
    <t>17 04 05</t>
  </si>
  <si>
    <t>iron and steel</t>
  </si>
  <si>
    <t>17 04 06</t>
  </si>
  <si>
    <t>tin</t>
  </si>
  <si>
    <t>17 04 07</t>
  </si>
  <si>
    <t>mixed metals</t>
  </si>
  <si>
    <t>17 04 09*</t>
  </si>
  <si>
    <t>metal waste contaminated with dangerous substances</t>
  </si>
  <si>
    <t>17 04 10*</t>
  </si>
  <si>
    <t>cables containing oil, coal tar and other dangerous substances</t>
  </si>
  <si>
    <t>17 04 11</t>
  </si>
  <si>
    <t>cables other than those mentioned in 17 04 10</t>
  </si>
  <si>
    <t>17 05 03*</t>
  </si>
  <si>
    <t>soil and stones containing dangerous substances</t>
  </si>
  <si>
    <t>17 05 04</t>
  </si>
  <si>
    <t>soil and stones other than those mentioned in 17 05 03</t>
  </si>
  <si>
    <t>17 05 05*</t>
  </si>
  <si>
    <t>dredging spoil containing dangerous substances</t>
  </si>
  <si>
    <t>17 05 06</t>
  </si>
  <si>
    <t>dredging spoil other than those mentioned in 17 05 05</t>
  </si>
  <si>
    <t>17 05 07*</t>
  </si>
  <si>
    <t>track ballast containing dangerous substances</t>
  </si>
  <si>
    <t>17 05 08</t>
  </si>
  <si>
    <t>track ballast other than those mentioned in 17 05 07</t>
  </si>
  <si>
    <t>17 06 01*</t>
  </si>
  <si>
    <t>insulation materials containing asbestos</t>
  </si>
  <si>
    <t>17 06 03*</t>
  </si>
  <si>
    <t>other insulation materials consisting of or containing dangerous substances</t>
  </si>
  <si>
    <t>17 06 04</t>
  </si>
  <si>
    <t>insulation materials other than those mentioned in 17 06 01 and 17 06 03</t>
  </si>
  <si>
    <t>17 06 05 *</t>
  </si>
  <si>
    <t>construction materials containing asbestos</t>
  </si>
  <si>
    <t>17 08 01*</t>
  </si>
  <si>
    <t>gypsum-based construction materials contaminated with dangerous substances</t>
  </si>
  <si>
    <t>17 08 02</t>
  </si>
  <si>
    <t>gypsum-based construction materials other than those mentioned in 17 08 01</t>
  </si>
  <si>
    <t>17 09 01*</t>
  </si>
  <si>
    <t>construction and demolition wastes containing mercury</t>
  </si>
  <si>
    <t>17 09 02*</t>
  </si>
  <si>
    <t xml:space="preserve">construction and demolition wastes containing PCB (for example PCB-containing sealants, PCB-containing resin-based floorings, PCB-containing sealed glazing units, PCB-containing capacitors) </t>
  </si>
  <si>
    <t>17 09 03*</t>
  </si>
  <si>
    <t>other construction and demolition wastes (including mixed wastes) containing dangerous substances</t>
  </si>
  <si>
    <t>17 09 04</t>
  </si>
  <si>
    <t>mixed construction and demolition wastes other than those mentioned in 17 09 01, 17 09 02 and 17 09 03</t>
  </si>
  <si>
    <t>18 01 01</t>
  </si>
  <si>
    <t>sharps (except 18 01 03)</t>
  </si>
  <si>
    <t>18 01 02</t>
  </si>
  <si>
    <t>Body parts and organs including blood bags and blood preserves (except 18 01 03)</t>
  </si>
  <si>
    <t>18 01 03*</t>
  </si>
  <si>
    <t>wastes whose collection and disposal is subject to special requirements in order to prevent infection</t>
  </si>
  <si>
    <t>18 01 04</t>
  </si>
  <si>
    <t>wastes whose collection and disposal is not subject to special requirements in order to prevent infection(for example dressings, plaster casts, linen, disposable clothing, diapers)</t>
  </si>
  <si>
    <t>18 01 06*</t>
  </si>
  <si>
    <t>chemicals consisting of or containing dangerous substances</t>
  </si>
  <si>
    <t>18 01 07</t>
  </si>
  <si>
    <t>chemicals other than those mentioned in 18 01 06</t>
  </si>
  <si>
    <t>18 01 08*</t>
  </si>
  <si>
    <t>cytotoxic and cytostatic medicines</t>
  </si>
  <si>
    <t>18 01 09</t>
  </si>
  <si>
    <t>medicines other than those mentioned in 18 01 08</t>
  </si>
  <si>
    <t>18 01 10*</t>
  </si>
  <si>
    <t>amalgam waste from dental care</t>
  </si>
  <si>
    <t>18 02 01</t>
  </si>
  <si>
    <t>sharps (except 18 02 02)</t>
  </si>
  <si>
    <t>18 02 02*</t>
  </si>
  <si>
    <t>18 02 03</t>
  </si>
  <si>
    <t>wastes whose collection and disposal is not subject to special requirements in order to prevent infection</t>
  </si>
  <si>
    <t>18 02 05*</t>
  </si>
  <si>
    <t>18 02 06</t>
  </si>
  <si>
    <t>chemicals other than those mentioned in 18 02 05</t>
  </si>
  <si>
    <t>18 02 07*</t>
  </si>
  <si>
    <t>18 02 08</t>
  </si>
  <si>
    <t>medicines other than those mentioned in 18 02 07</t>
  </si>
  <si>
    <t>19 01 02</t>
  </si>
  <si>
    <t>ferrous materials removed from bottom ash</t>
  </si>
  <si>
    <t>19 01 05*</t>
  </si>
  <si>
    <t>filter cake from gas treatment</t>
  </si>
  <si>
    <t>19 01 06*</t>
  </si>
  <si>
    <t>aqueous liquid wastes from gas treatment and other aqueous liquid wastes</t>
  </si>
  <si>
    <t>19 01 07*</t>
  </si>
  <si>
    <t>19 01 10*</t>
  </si>
  <si>
    <t>spent activated carbon from flue-gas treatment</t>
  </si>
  <si>
    <t>19 01 11*</t>
  </si>
  <si>
    <t>bottom ash and slag containing dangerous substances</t>
  </si>
  <si>
    <t>19 01 12</t>
  </si>
  <si>
    <t>bottom ash and slag other than those mentioned in 19 01 11</t>
  </si>
  <si>
    <t>19 01 13*</t>
  </si>
  <si>
    <t>fly ash containing dangerous substances</t>
  </si>
  <si>
    <t>19 01 14</t>
  </si>
  <si>
    <t>fly ash other than those mentioned in 19 01 13</t>
  </si>
  <si>
    <t>19 01 15*</t>
  </si>
  <si>
    <t>boiler dust containing dangerous substances</t>
  </si>
  <si>
    <t>19 01 16</t>
  </si>
  <si>
    <t>boiler dust other than those mentioned in 19 01 15</t>
  </si>
  <si>
    <t>19 01 17*</t>
  </si>
  <si>
    <t>pyrolysis wastes containing dangerous substances</t>
  </si>
  <si>
    <t>19 01 18</t>
  </si>
  <si>
    <t>pyrolysis wastes other than those mentioned in 19 01 17</t>
  </si>
  <si>
    <t>19 01 19</t>
  </si>
  <si>
    <t>19 01 99</t>
  </si>
  <si>
    <t>19 02 03</t>
  </si>
  <si>
    <t>premixed wastes composed only of non-hazardous wastes</t>
  </si>
  <si>
    <t>19 02 04*</t>
  </si>
  <si>
    <t>premixed wastes composed of at least one hazardous waste</t>
  </si>
  <si>
    <t>19 02 05*</t>
  </si>
  <si>
    <t>sludges from physico/chemical treatment containing dangerous substances</t>
  </si>
  <si>
    <t>19 02 06</t>
  </si>
  <si>
    <t>sludges from physico/chemical treatment other than those mentioned in 19 02 05</t>
  </si>
  <si>
    <t>19 02 07*</t>
  </si>
  <si>
    <t>oil and concentrates from separation</t>
  </si>
  <si>
    <t>19 02 08*</t>
  </si>
  <si>
    <t>liquid combustible wastes containing dangerous substances</t>
  </si>
  <si>
    <t>19 02 09*</t>
  </si>
  <si>
    <t>solid combustible wastes containing dangerous substances</t>
  </si>
  <si>
    <t>19 02 10</t>
  </si>
  <si>
    <t>combustible wastes other than those mentioned in 19 02 08 and 19 02 09</t>
  </si>
  <si>
    <t>19 02 11*</t>
  </si>
  <si>
    <t>19 02 99</t>
  </si>
  <si>
    <t>19 03 04*</t>
  </si>
  <si>
    <t>wastes marked as hazardous, partly   stabilised</t>
  </si>
  <si>
    <t>19 03 05</t>
  </si>
  <si>
    <t>stabilised wastes other than those mentioned in 19 03 04</t>
  </si>
  <si>
    <t>19 03 06*</t>
  </si>
  <si>
    <t>wastes marked as hazardous, solidified</t>
  </si>
  <si>
    <t>19 03 07</t>
  </si>
  <si>
    <t>solidified wastes other than those mentioned in 19 03 06</t>
  </si>
  <si>
    <t>19 04 01</t>
  </si>
  <si>
    <t>vitrified waste</t>
  </si>
  <si>
    <t>19 04 02*</t>
  </si>
  <si>
    <t>fly ash and other flue-gas treatment wastes</t>
  </si>
  <si>
    <t>19 04 03*</t>
  </si>
  <si>
    <t>non-vitrified solid phase</t>
  </si>
  <si>
    <t>19 04 04</t>
  </si>
  <si>
    <t>aqueous liquid wastes from vitrified waste tempering</t>
  </si>
  <si>
    <t>19 05 01</t>
  </si>
  <si>
    <t>non-composted fraction of municipal and similar wastes</t>
  </si>
  <si>
    <t>19 05 02</t>
  </si>
  <si>
    <t>non-composted fraction of animal and vegetable waste</t>
  </si>
  <si>
    <t>19 05 03</t>
  </si>
  <si>
    <t>off-specification compost</t>
  </si>
  <si>
    <t>19 05 99</t>
  </si>
  <si>
    <t>19 06 03</t>
  </si>
  <si>
    <t>liquor from anaerobic treatment of municipal waste</t>
  </si>
  <si>
    <t>19 06 04</t>
  </si>
  <si>
    <t>digestate from anaerobic treatment of municipal waste</t>
  </si>
  <si>
    <t>19 06 05</t>
  </si>
  <si>
    <t>liquor from anaerobic treatment of animal and vegetable waste</t>
  </si>
  <si>
    <t>19 06 06</t>
  </si>
  <si>
    <t>digestate from anaerobic treatment of animal and vegetable waste</t>
  </si>
  <si>
    <t>19 06 99</t>
  </si>
  <si>
    <t>19 07 02*</t>
  </si>
  <si>
    <t>landfill leachate containing dangerous substances</t>
  </si>
  <si>
    <t>19 07 03</t>
  </si>
  <si>
    <t>landfill leachate other than those mentioned in 19 07 02</t>
  </si>
  <si>
    <t>19 08 01</t>
  </si>
  <si>
    <t>screenings</t>
  </si>
  <si>
    <t>19 08 02</t>
  </si>
  <si>
    <t>waste from desanding</t>
  </si>
  <si>
    <t>19 08 05</t>
  </si>
  <si>
    <t>sludges from treatment of urban waste water</t>
  </si>
  <si>
    <t>19 08 06*</t>
  </si>
  <si>
    <t>19 08 07*</t>
  </si>
  <si>
    <t>solutions and sludges from regeneration of ion exchangers</t>
  </si>
  <si>
    <t>19 08 08*</t>
  </si>
  <si>
    <t>membrane system waste containing heavy metals</t>
  </si>
  <si>
    <t>19 08 09*</t>
  </si>
  <si>
    <t>grease and oil mixture from oil/water separation containing edible oil and fats</t>
  </si>
  <si>
    <t>19 08 10*</t>
  </si>
  <si>
    <t>grease and oil mixture from oil/water separation other than those mentioned in 19 08 09</t>
  </si>
  <si>
    <t>19 08 11*</t>
  </si>
  <si>
    <t>sludges containing dangerous substances from biological treatment of industrial waste water</t>
  </si>
  <si>
    <t>19 08 12</t>
  </si>
  <si>
    <t>sludges from biological treatment of industrial waste water other than those mentioned in 19 08 11</t>
  </si>
  <si>
    <t>19 08 13*</t>
  </si>
  <si>
    <t>sludges containing dangerous substances from other treatment of industrial waste water</t>
  </si>
  <si>
    <t>19 08 14</t>
  </si>
  <si>
    <t>sludges from other treatment of industrial waste water other than those mentioned in 19 08 13</t>
  </si>
  <si>
    <t>19 08 99</t>
  </si>
  <si>
    <t>19 09 01</t>
  </si>
  <si>
    <t>solid waste from primary filtration and screenings</t>
  </si>
  <si>
    <t>19 09 02</t>
  </si>
  <si>
    <t>sludges from water clarification</t>
  </si>
  <si>
    <t>19 09 03</t>
  </si>
  <si>
    <t>sludges from decarbonation</t>
  </si>
  <si>
    <t>19 09 04</t>
  </si>
  <si>
    <t>spent activated carbon</t>
  </si>
  <si>
    <t>19 09 05</t>
  </si>
  <si>
    <t>19 09 06</t>
  </si>
  <si>
    <t>19 09 99</t>
  </si>
  <si>
    <t>19 10 01</t>
  </si>
  <si>
    <t>iron and steel waste</t>
  </si>
  <si>
    <t>19 10 02</t>
  </si>
  <si>
    <t>non-ferrous waste</t>
  </si>
  <si>
    <t>19 10 03*</t>
  </si>
  <si>
    <t>fluff-light fraction and dust containing dangerous substances</t>
  </si>
  <si>
    <t>19 10 04</t>
  </si>
  <si>
    <t>fluff-light fraction and dust other than those mentioned in 19 10 03</t>
  </si>
  <si>
    <t>19 10 05*</t>
  </si>
  <si>
    <t>other fractions containing dangerous substances</t>
  </si>
  <si>
    <t>19 10 06</t>
  </si>
  <si>
    <t>other fractions other than those mentioned in 19 10 05</t>
  </si>
  <si>
    <t>19 11 01*</t>
  </si>
  <si>
    <t>19 11 02*</t>
  </si>
  <si>
    <t>19 11 03*</t>
  </si>
  <si>
    <t>aqueous liquid wastes</t>
  </si>
  <si>
    <t>19 11 04*</t>
  </si>
  <si>
    <t>wastes from cleaning of fuel with bases</t>
  </si>
  <si>
    <t>19 11 05*</t>
  </si>
  <si>
    <t>19 11 06</t>
  </si>
  <si>
    <t>sludges from on-site effluent treatment other than those mentioned in 19 11 05</t>
  </si>
  <si>
    <t>19 11 07*</t>
  </si>
  <si>
    <t>wastes from flue-gas cleaning</t>
  </si>
  <si>
    <t>19 11 99</t>
  </si>
  <si>
    <t>19 12 01</t>
  </si>
  <si>
    <t>paper and cardboard</t>
  </si>
  <si>
    <t>19 12 02</t>
  </si>
  <si>
    <t>19 12 03</t>
  </si>
  <si>
    <t>19 12 04</t>
  </si>
  <si>
    <t>plastic and rubber</t>
  </si>
  <si>
    <t>19 12 05</t>
  </si>
  <si>
    <t>19 12 06*</t>
  </si>
  <si>
    <t>wood containing dangerous substances</t>
  </si>
  <si>
    <t>19 12 07</t>
  </si>
  <si>
    <t>wood other than that mentioned in 19 12 06</t>
  </si>
  <si>
    <t>19 12 08</t>
  </si>
  <si>
    <t>textiles</t>
  </si>
  <si>
    <t>19 12 09</t>
  </si>
  <si>
    <t>minerals (for example sand, stones)</t>
  </si>
  <si>
    <t>19 12 10</t>
  </si>
  <si>
    <t>combustible waste (refuse derived fuel)</t>
  </si>
  <si>
    <t>19 12 11*</t>
  </si>
  <si>
    <t>other wastes (including mixtures of materials) from mechanical treatment of waste containing dangerous substances</t>
  </si>
  <si>
    <t>19 12 12</t>
  </si>
  <si>
    <t>other wastes (including mixtures of materials) from mechanical treatment of wastes other than those mentioned in 19 12 11</t>
  </si>
  <si>
    <t>19 13 01*</t>
  </si>
  <si>
    <t>solid wastes from soil remediation containing dangerous substances</t>
  </si>
  <si>
    <t>19 13 02</t>
  </si>
  <si>
    <t>solid wastes from soil remediation other than those mentioned in 19 13 01</t>
  </si>
  <si>
    <t>19 13 03*</t>
  </si>
  <si>
    <t>sludges from soil remediation containing dangerous substances</t>
  </si>
  <si>
    <t>19 13 04</t>
  </si>
  <si>
    <t>sludges from soil remediation other than those mentioned in 19 13 03</t>
  </si>
  <si>
    <t>19 13 05*</t>
  </si>
  <si>
    <t>sludges from groundwater remediation containing dangerous substances</t>
  </si>
  <si>
    <t>19 13 06</t>
  </si>
  <si>
    <t>sludges from groundwater remediation other than those mentioned in 19 13 05</t>
  </si>
  <si>
    <t>19 13 07*</t>
  </si>
  <si>
    <t>aqueous liquid wastes and aqueous concentrates from groundwater remediation containing dangerous substances</t>
  </si>
  <si>
    <t>19 13 08</t>
  </si>
  <si>
    <t>aqueous liquid wastes and aqueous concentrates from groundwater remediation other than those mentioned in 19 13 07</t>
  </si>
  <si>
    <t>20 01 01</t>
  </si>
  <si>
    <t>20 01 02</t>
  </si>
  <si>
    <t>20 01 08</t>
  </si>
  <si>
    <t>biodegradable kitchen and canteen waste</t>
  </si>
  <si>
    <t>20 01 10</t>
  </si>
  <si>
    <t>clothes</t>
  </si>
  <si>
    <t>20 01 11</t>
  </si>
  <si>
    <t>20 01 13*</t>
  </si>
  <si>
    <t>solvents</t>
  </si>
  <si>
    <t>20 01 14*</t>
  </si>
  <si>
    <t>acids</t>
  </si>
  <si>
    <t>20 01 15*</t>
  </si>
  <si>
    <t>alkalines</t>
  </si>
  <si>
    <t>20 01 17*</t>
  </si>
  <si>
    <t>photochemicals</t>
  </si>
  <si>
    <t>20 01 19*</t>
  </si>
  <si>
    <t>pesticides</t>
  </si>
  <si>
    <t>20 01 21*</t>
  </si>
  <si>
    <t>fluorescent tubes and other mercury-containing waste</t>
  </si>
  <si>
    <t>20 01 23*</t>
  </si>
  <si>
    <t>discarded equipment containing chlorofluorocarbons</t>
  </si>
  <si>
    <t>20 01 25</t>
  </si>
  <si>
    <t>edible oil and fat</t>
  </si>
  <si>
    <t>20 01 26*</t>
  </si>
  <si>
    <t>oil and fat other than those mentioned in 20 01 25</t>
  </si>
  <si>
    <t>20 01 27*</t>
  </si>
  <si>
    <t>paint, inks, adhesives and resins containing dangerous substances</t>
  </si>
  <si>
    <t>20 01 28</t>
  </si>
  <si>
    <t>paint, inks, adhesives and resins other than those mentioned in 20 01 27</t>
  </si>
  <si>
    <t>20 01 29*</t>
  </si>
  <si>
    <t>detergents containing dangerous substances</t>
  </si>
  <si>
    <t>20 01 30</t>
  </si>
  <si>
    <t>detergents other than those mentioned in 20 01 29</t>
  </si>
  <si>
    <t>20 01 31*</t>
  </si>
  <si>
    <t>20 01 32</t>
  </si>
  <si>
    <t>medicines other than those mentioned in 20 01 31</t>
  </si>
  <si>
    <t>20 01 33*</t>
  </si>
  <si>
    <t>batteries and accumulators included in 16 06 01, 16 06 02 or 16 06 03 and unsorted batteries and accumulators containing these batteries</t>
  </si>
  <si>
    <t>20 01 34</t>
  </si>
  <si>
    <t>batteries and accumulators other than those mentioned in 20 01 33</t>
  </si>
  <si>
    <t>20 01 35*</t>
  </si>
  <si>
    <t>discarded electrical and electronic equipment other than those mentioned in 20 01 21 and 20 01 23 containing hazardous components ( 6 )</t>
  </si>
  <si>
    <t>20 01 36</t>
  </si>
  <si>
    <t>discarded electrical and electronic equipment other than those mentioned in 20 01 21, 20 01 23 and 20 01 35</t>
  </si>
  <si>
    <t>20 01 37*</t>
  </si>
  <si>
    <t>20 01 38</t>
  </si>
  <si>
    <t>wood other than that mentioned in 20 01 37</t>
  </si>
  <si>
    <t>20 01 39</t>
  </si>
  <si>
    <t>plastics</t>
  </si>
  <si>
    <t>20 01 40</t>
  </si>
  <si>
    <t>metals</t>
  </si>
  <si>
    <t>20 01 41</t>
  </si>
  <si>
    <t>wastes from chimney sweeping</t>
  </si>
  <si>
    <t>20 01 99</t>
  </si>
  <si>
    <t>other fractions not otherwise specified</t>
  </si>
  <si>
    <t>20 02 01</t>
  </si>
  <si>
    <t>biodegradable waste</t>
  </si>
  <si>
    <t>20 02 02</t>
  </si>
  <si>
    <t>soil and stones</t>
  </si>
  <si>
    <t>20 02 03</t>
  </si>
  <si>
    <t>other non-biodegradable wastes</t>
  </si>
  <si>
    <t>20 03 01</t>
  </si>
  <si>
    <t>mixed municipal waste</t>
  </si>
  <si>
    <t>20 03 02</t>
  </si>
  <si>
    <t>waste from markets</t>
  </si>
  <si>
    <t>20 03 03</t>
  </si>
  <si>
    <t>street-cleaning residues</t>
  </si>
  <si>
    <t>20 03 04</t>
  </si>
  <si>
    <t>septic tank sludge</t>
  </si>
  <si>
    <t>20 03 06</t>
  </si>
  <si>
    <t>waste from sewage cleaning</t>
  </si>
  <si>
    <t>20 03 07</t>
  </si>
  <si>
    <t>bulky waste</t>
  </si>
  <si>
    <t>20 03 99</t>
  </si>
  <si>
    <t>municipal wastes not otherwise specified</t>
  </si>
  <si>
    <r>
      <t>Área (m</t>
    </r>
    <r>
      <rPr>
        <b/>
        <vertAlign val="superscript"/>
        <sz val="10"/>
        <color theme="9" tint="-0.249977111117893"/>
        <rFont val="Calibri Light"/>
        <family val="2"/>
        <scheme val="major"/>
      </rPr>
      <t>2</t>
    </r>
    <r>
      <rPr>
        <b/>
        <sz val="10"/>
        <color theme="9" tint="-0.249977111117893"/>
        <rFont val="Calibri Light"/>
        <family val="2"/>
        <scheme val="major"/>
      </rPr>
      <t>)</t>
    </r>
  </si>
  <si>
    <t xml:space="preserve">metais ferrosos </t>
  </si>
  <si>
    <t xml:space="preserve">resíduos de ferro e de aço </t>
  </si>
  <si>
    <t xml:space="preserve">materiais ferrosos removidos das cinzas </t>
  </si>
  <si>
    <t xml:space="preserve">ferro e aço </t>
  </si>
  <si>
    <r>
      <rPr>
        <b/>
        <sz val="12"/>
        <color theme="1"/>
        <rFont val="Calibri Light"/>
        <family val="2"/>
        <scheme val="major"/>
      </rPr>
      <t>NOTAS:</t>
    </r>
    <r>
      <rPr>
        <sz val="12"/>
        <color theme="1"/>
        <rFont val="Calibri Light"/>
        <family val="2"/>
        <scheme val="major"/>
      </rPr>
      <t xml:space="preserve">
Os valores das densidades, foram obtidos para cada resíduo com base nos fatores de conversão desenvolvidos pela Scottish Environment Protection Agency (SEPA), disponíveis em https://www.sepa.org.uk/media/163323/uk-conversion-factors-for-waste.xlsx;. 
No caso do PA24, considerou-se no cálculo da capacidade instantânea a área e altura máxima de armazenamento, bem como a densidade máxima dos resíduos que partilham o mesmo parque de armazenamento, pelo facto de não ser possível fixar o n.º de recipientes existentes no local podendo variar.</t>
    </r>
  </si>
  <si>
    <t>* Para os resíduos identificados na LER com o código 160601*, a densidade considerada teve por base o histórico de pesagens da BRAGUINOX de vários recipientes contendo esta tipologia de resíduos. Considerou-se a densidade de 1,62.</t>
  </si>
  <si>
    <t>ÁREA (m2)</t>
  </si>
  <si>
    <t>1 tambor de  200 L</t>
  </si>
  <si>
    <t>PA14
Capacidade de cada PA, em t, consta da folha PA-Capacidades Inst.Arm</t>
  </si>
  <si>
    <t>150t/ano</t>
  </si>
  <si>
    <t>Equipamentos afetos à atividade (VFV* - LER 160104*):
Equipamento de descontaminação de VFV  + 2 funcionários: 6 veículos/8horas = 7,94 t/8horas
1 t/h*24 h =24 t/dia</t>
  </si>
  <si>
    <t xml:space="preserve">Equipamentos afetos (VFV - LER 160106)
Compactação na Prensa hidráulica guilhotina fixa LOURITEX: 31 t/h
</t>
  </si>
  <si>
    <t>Locais de armazenamento de resíduos rececionados/entradas</t>
  </si>
  <si>
    <t>Colunas A a G da folha 4 Resumo</t>
  </si>
  <si>
    <t>Folha 2 Capidades inst. arm
Coluna H da folha resumo</t>
  </si>
  <si>
    <t>Folha 2 Capidades inst. Arm</t>
  </si>
  <si>
    <t>Colunas I e J da folha 4 resumo</t>
  </si>
  <si>
    <t>Colunas K e L da folha 4 resumo</t>
  </si>
  <si>
    <t>Coluna M da folha 4 resumo</t>
  </si>
  <si>
    <t>Coluna N da folha 4 resumo</t>
  </si>
  <si>
    <t xml:space="preserve">A capacidade instantânea de armazenamento de resíduos armazenados a granel, em cada parque, foi determinada tendo em consideração os seguintes aspetos:
# a densidade dos resíduos armazenados em cada PA foi obtida através dos fatores de conversão desenvolvidos pela Scottish Environment Protection Agency (SEPA), disponíveis em https://www.sepa.org.uk/media/163323/uk-conversion-factors-for-waste.xlsx (folhas 6 e 7);
# a altura máxima (m) de armazenamento em cada parque;
# a geometria que melhor representa o armazenamento a granel é a apresentada na Figura seguinte:
#	A capacidade instantânea de armazenamento de cada PA é obtida através da seguinte fórmula: Volume (m3) * Densidade (m3/t);
#	O volume é calculado pela seguinte fórmula: (Área (m2) * Altura máxima (m))/2;
#	Quando num PA se armazenam diferentes tipos de LER, considerou-se para o cálculo da capacidade instantânea de armazenamento do PA, o fator de conversão de densidade maior atribuído a determinado LER.
Quando o armazenamento não é efetuado a granel, o cálculo da capacidade instantânea de armazenamento é efetuado tendo em consideração o(s) volume(s) do(s) recipiente(s)/contentor(es) que armazena o resíduo. </t>
  </si>
  <si>
    <t>Ficheiro de cálculo "Resumo" - Coluna K</t>
  </si>
  <si>
    <t>5.1 Eliminação ou valorização de resíduos perigosos, com uma capacidade superior a 10 toneladas por dia (VFV*)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</si>
</sst>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000"/>
  </numFmts>
  <fonts count="40" x14ac:knownFonts="1">
    <font>
      <sz val="11"/>
      <color theme="1"/>
      <name val="Calibri"/>
      <family val="2"/>
      <scheme val="minor"/>
    </font>
    <font>
      <sz val="10"/>
      <color theme="1"/>
      <name val="Calibri Light"/>
      <family val="2"/>
      <scheme val="major"/>
    </font>
    <font>
      <b/>
      <sz val="10"/>
      <color theme="1"/>
      <name val="Calibri Light"/>
      <family val="2"/>
      <scheme val="major"/>
    </font>
    <font>
      <sz val="10"/>
      <color rgb="FF000000"/>
      <name val="Calibri Light"/>
      <family val="2"/>
      <scheme val="major"/>
    </font>
    <font>
      <sz val="10"/>
      <color rgb="FFFF0000"/>
      <name val="Calibri Light"/>
      <family val="2"/>
      <scheme val="major"/>
    </font>
    <font>
      <sz val="10"/>
      <name val="Calibri Light"/>
      <family val="2"/>
      <scheme val="major"/>
    </font>
    <font>
      <sz val="10"/>
      <color rgb="FF00B0F0"/>
      <name val="Calibri Light"/>
      <family val="2"/>
      <scheme val="major"/>
    </font>
    <font>
      <sz val="11"/>
      <color theme="1"/>
      <name val="Calibri Light"/>
      <family val="2"/>
    </font>
    <font>
      <sz val="8"/>
      <name val="Calibri"/>
      <family val="2"/>
      <scheme val="minor"/>
    </font>
    <font>
      <b/>
      <sz val="10"/>
      <color theme="9"/>
      <name val="Calibri Light"/>
      <family val="2"/>
      <scheme val="major"/>
    </font>
    <font>
      <b/>
      <sz val="10"/>
      <name val="Calibri Light"/>
      <family val="2"/>
      <scheme val="major"/>
    </font>
    <font>
      <b/>
      <sz val="11"/>
      <color rgb="FF8EC73E"/>
      <name val="Calibri Light"/>
      <family val="2"/>
    </font>
    <font>
      <b/>
      <sz val="10"/>
      <color theme="1"/>
      <name val="Calibri Light"/>
      <family val="2"/>
    </font>
    <font>
      <sz val="10"/>
      <color theme="1"/>
      <name val="Calibri"/>
      <family val="2"/>
      <scheme val="minor"/>
    </font>
    <font>
      <sz val="10"/>
      <color theme="1"/>
      <name val="Calibri Light"/>
      <family val="2"/>
    </font>
    <font>
      <sz val="10"/>
      <name val="Calibri Light"/>
      <family val="2"/>
    </font>
    <font>
      <b/>
      <sz val="10"/>
      <color theme="1"/>
      <name val="Calibri"/>
      <family val="2"/>
      <scheme val="minor"/>
    </font>
    <font>
      <sz val="11"/>
      <color theme="1"/>
      <name val="Calibri Light"/>
      <family val="2"/>
      <scheme val="major"/>
    </font>
    <font>
      <b/>
      <sz val="10"/>
      <color rgb="FFFFFFFF"/>
      <name val="Calibri Light"/>
      <family val="2"/>
    </font>
    <font>
      <sz val="10"/>
      <color rgb="FF000000"/>
      <name val="Calibri Light"/>
      <family val="2"/>
    </font>
    <font>
      <b/>
      <sz val="10"/>
      <color theme="9" tint="-0.249977111117893"/>
      <name val="Calibri Light"/>
      <family val="2"/>
      <scheme val="major"/>
    </font>
    <font>
      <b/>
      <sz val="16"/>
      <color theme="1"/>
      <name val="Calibri"/>
      <family val="2"/>
      <scheme val="minor"/>
    </font>
    <font>
      <b/>
      <sz val="24"/>
      <name val="Calibri"/>
      <family val="2"/>
      <scheme val="minor"/>
    </font>
    <font>
      <sz val="10"/>
      <color rgb="FFFF9999"/>
      <name val="Calibri Light"/>
      <family val="2"/>
      <scheme val="major"/>
    </font>
    <font>
      <b/>
      <vertAlign val="superscript"/>
      <sz val="10"/>
      <color theme="9" tint="-0.249977111117893"/>
      <name val="Calibri Light"/>
      <family val="2"/>
      <scheme val="major"/>
    </font>
    <font>
      <vertAlign val="superscript"/>
      <sz val="10"/>
      <color theme="1"/>
      <name val="Calibri Light"/>
      <family val="2"/>
      <scheme val="major"/>
    </font>
    <font>
      <sz val="9"/>
      <color indexed="81"/>
      <name val="Tahoma"/>
      <family val="2"/>
    </font>
    <font>
      <b/>
      <sz val="9"/>
      <color indexed="81"/>
      <name val="Tahoma"/>
      <family val="2"/>
    </font>
    <font>
      <b/>
      <sz val="10"/>
      <color theme="0"/>
      <name val="Calibri Light"/>
      <family val="2"/>
      <scheme val="major"/>
    </font>
    <font>
      <b/>
      <sz val="11"/>
      <color theme="1"/>
      <name val="Calibri Light"/>
      <family val="2"/>
      <scheme val="major"/>
    </font>
    <font>
      <sz val="11"/>
      <name val="Calibri Light"/>
      <family val="2"/>
      <scheme val="major"/>
    </font>
    <font>
      <b/>
      <sz val="11"/>
      <name val="Calibri Light"/>
      <family val="2"/>
      <scheme val="major"/>
    </font>
    <font>
      <sz val="11"/>
      <color rgb="FFFF0000"/>
      <name val="Calibri Light"/>
      <family val="2"/>
      <scheme val="major"/>
    </font>
    <font>
      <b/>
      <sz val="11"/>
      <color theme="1"/>
      <name val="Calibri"/>
      <family val="2"/>
      <scheme val="minor"/>
    </font>
    <font>
      <b/>
      <sz val="12"/>
      <color theme="1"/>
      <name val="Calibri"/>
      <family val="2"/>
      <scheme val="minor"/>
    </font>
    <font>
      <b/>
      <i/>
      <sz val="12"/>
      <color theme="1"/>
      <name val="Calibri"/>
      <family val="2"/>
      <scheme val="minor"/>
    </font>
    <font>
      <sz val="11"/>
      <name val="Calibri"/>
      <family val="2"/>
      <scheme val="minor"/>
    </font>
    <font>
      <sz val="11"/>
      <color rgb="FF000000"/>
      <name val="Calibri"/>
      <family val="2"/>
      <scheme val="minor"/>
    </font>
    <font>
      <sz val="12"/>
      <color theme="1"/>
      <name val="Calibri Light"/>
      <family val="2"/>
      <scheme val="major"/>
    </font>
    <font>
      <b/>
      <sz val="12"/>
      <color theme="1"/>
      <name val="Calibri Light"/>
      <family val="2"/>
      <scheme val="major"/>
    </font>
  </fonts>
  <fills count="7">
    <fill>
      <patternFill patternType="none"/>
    </fill>
    <fill>
      <patternFill patternType="gray125"/>
    </fill>
    <fill>
      <patternFill patternType="solid">
        <fgColor rgb="FF8EC73E"/>
        <bgColor indexed="64"/>
      </patternFill>
    </fill>
    <fill>
      <patternFill patternType="solid">
        <fgColor rgb="FFE8F3D8"/>
        <bgColor indexed="64"/>
      </patternFill>
    </fill>
    <fill>
      <patternFill patternType="solid">
        <fgColor theme="0"/>
        <bgColor indexed="64"/>
      </patternFill>
    </fill>
    <fill>
      <patternFill patternType="solid">
        <fgColor theme="9" tint="0.79998168889431442"/>
        <bgColor indexed="64"/>
      </patternFill>
    </fill>
    <fill>
      <patternFill patternType="solid">
        <fgColor rgb="FF92D050"/>
        <bgColor indexed="64"/>
      </patternFill>
    </fill>
  </fills>
  <borders count="112">
    <border>
      <left/>
      <right/>
      <top/>
      <bottom/>
      <diagonal/>
    </border>
    <border>
      <left style="medium">
        <color rgb="FF8EC73E"/>
      </left>
      <right style="medium">
        <color rgb="FF8EC73E"/>
      </right>
      <top style="medium">
        <color rgb="FF8EC73E"/>
      </top>
      <bottom style="medium">
        <color rgb="FF8EC73E"/>
      </bottom>
      <diagonal/>
    </border>
    <border>
      <left/>
      <right style="medium">
        <color rgb="FF8EC73E"/>
      </right>
      <top style="medium">
        <color rgb="FF8EC73E"/>
      </top>
      <bottom style="medium">
        <color rgb="FF8EC73E"/>
      </bottom>
      <diagonal/>
    </border>
    <border>
      <left style="medium">
        <color rgb="FF8EC73E"/>
      </left>
      <right style="medium">
        <color rgb="FF8EC73E"/>
      </right>
      <top/>
      <bottom style="medium">
        <color rgb="FF8EC73E"/>
      </bottom>
      <diagonal/>
    </border>
    <border>
      <left style="medium">
        <color rgb="FF8EC73E"/>
      </left>
      <right style="medium">
        <color rgb="FF8EC73E"/>
      </right>
      <top/>
      <bottom/>
      <diagonal/>
    </border>
    <border>
      <left/>
      <right style="medium">
        <color rgb="FF8EC73E"/>
      </right>
      <top/>
      <bottom style="medium">
        <color rgb="FF8EC73E"/>
      </bottom>
      <diagonal/>
    </border>
    <border>
      <left/>
      <right style="medium">
        <color rgb="FF8EC73E"/>
      </right>
      <top/>
      <bottom/>
      <diagonal/>
    </border>
    <border>
      <left style="medium">
        <color rgb="FF8EC73E"/>
      </left>
      <right style="medium">
        <color rgb="FF8EC73E"/>
      </right>
      <top style="medium">
        <color rgb="FF8EC73E"/>
      </top>
      <bottom/>
      <diagonal/>
    </border>
    <border>
      <left/>
      <right/>
      <top style="medium">
        <color rgb="FF8EC73E"/>
      </top>
      <bottom style="medium">
        <color rgb="FF8EC73E"/>
      </bottom>
      <diagonal/>
    </border>
    <border>
      <left style="medium">
        <color rgb="FF8EC73E"/>
      </left>
      <right/>
      <top style="medium">
        <color rgb="FF8EC73E"/>
      </top>
      <bottom style="medium">
        <color rgb="FF8EC73E"/>
      </bottom>
      <diagonal/>
    </border>
    <border>
      <left style="medium">
        <color rgb="FF8EC73E"/>
      </left>
      <right/>
      <top style="medium">
        <color rgb="FF8EC73E"/>
      </top>
      <bottom/>
      <diagonal/>
    </border>
    <border>
      <left style="medium">
        <color rgb="FF8EC73E"/>
      </left>
      <right/>
      <top/>
      <bottom/>
      <diagonal/>
    </border>
    <border>
      <left/>
      <right style="medium">
        <color theme="9"/>
      </right>
      <top style="medium">
        <color theme="9"/>
      </top>
      <bottom/>
      <diagonal/>
    </border>
    <border>
      <left/>
      <right style="medium">
        <color theme="9"/>
      </right>
      <top/>
      <bottom style="medium">
        <color theme="9"/>
      </bottom>
      <diagonal/>
    </border>
    <border>
      <left/>
      <right/>
      <top style="medium">
        <color rgb="FF8EC73E"/>
      </top>
      <bottom/>
      <diagonal/>
    </border>
    <border>
      <left/>
      <right style="medium">
        <color rgb="FF8EC73E"/>
      </right>
      <top style="medium">
        <color rgb="FF8EC73E"/>
      </top>
      <bottom/>
      <diagonal/>
    </border>
    <border>
      <left style="medium">
        <color rgb="FF8EC73E"/>
      </left>
      <right/>
      <top/>
      <bottom style="medium">
        <color rgb="FF8EC73E"/>
      </bottom>
      <diagonal/>
    </border>
    <border>
      <left/>
      <right/>
      <top/>
      <bottom style="medium">
        <color rgb="FF8EC73E"/>
      </bottom>
      <diagonal/>
    </border>
    <border>
      <left/>
      <right style="medium">
        <color theme="9"/>
      </right>
      <top/>
      <bottom/>
      <diagonal/>
    </border>
    <border>
      <left/>
      <right style="medium">
        <color rgb="FFFFFFFF"/>
      </right>
      <top/>
      <bottom style="medium">
        <color rgb="FFFFFFFF"/>
      </bottom>
      <diagonal/>
    </border>
    <border>
      <left/>
      <right style="medium">
        <color rgb="FFFFFFFF"/>
      </right>
      <top/>
      <bottom/>
      <diagonal/>
    </border>
    <border>
      <left style="medium">
        <color rgb="FFFFFFFF"/>
      </left>
      <right/>
      <top/>
      <bottom style="medium">
        <color rgb="FFFFFFFF"/>
      </bottom>
      <diagonal/>
    </border>
    <border>
      <left style="medium">
        <color rgb="FFFFFFFF"/>
      </left>
      <right/>
      <top/>
      <bottom/>
      <diagonal/>
    </border>
    <border>
      <left style="medium">
        <color theme="0"/>
      </left>
      <right style="medium">
        <color theme="0"/>
      </right>
      <top style="medium">
        <color theme="0"/>
      </top>
      <bottom style="medium">
        <color theme="0"/>
      </bottom>
      <diagonal/>
    </border>
    <border>
      <left style="medium">
        <color rgb="FFFFFFFF"/>
      </left>
      <right style="medium">
        <color rgb="FFFFFFFF"/>
      </right>
      <top style="medium">
        <color rgb="FFFFFFFF"/>
      </top>
      <bottom style="medium">
        <color rgb="FFFFFFFF"/>
      </bottom>
      <diagonal/>
    </border>
    <border>
      <left style="medium">
        <color rgb="FF8EC73E"/>
      </left>
      <right style="thin">
        <color rgb="FF8EC73E"/>
      </right>
      <top style="medium">
        <color rgb="FF8EC73E"/>
      </top>
      <bottom style="thin">
        <color rgb="FF8EC73E"/>
      </bottom>
      <diagonal/>
    </border>
    <border>
      <left style="thin">
        <color rgb="FF8EC73E"/>
      </left>
      <right style="thin">
        <color rgb="FF8EC73E"/>
      </right>
      <top style="medium">
        <color rgb="FF8EC73E"/>
      </top>
      <bottom style="thin">
        <color rgb="FF8EC73E"/>
      </bottom>
      <diagonal/>
    </border>
    <border>
      <left style="thin">
        <color rgb="FF8EC73E"/>
      </left>
      <right/>
      <top style="medium">
        <color rgb="FF8EC73E"/>
      </top>
      <bottom style="thin">
        <color rgb="FF8EC73E"/>
      </bottom>
      <diagonal/>
    </border>
    <border>
      <left style="medium">
        <color rgb="FF8EC73E"/>
      </left>
      <right style="thin">
        <color rgb="FF8EC73E"/>
      </right>
      <top style="thin">
        <color rgb="FF8EC73E"/>
      </top>
      <bottom style="thin">
        <color rgb="FF8EC73E"/>
      </bottom>
      <diagonal/>
    </border>
    <border>
      <left style="thin">
        <color rgb="FF8EC73E"/>
      </left>
      <right style="thin">
        <color rgb="FF8EC73E"/>
      </right>
      <top style="thin">
        <color rgb="FF8EC73E"/>
      </top>
      <bottom style="thin">
        <color rgb="FF8EC73E"/>
      </bottom>
      <diagonal/>
    </border>
    <border>
      <left style="thin">
        <color rgb="FF8EC73E"/>
      </left>
      <right/>
      <top style="thin">
        <color rgb="FF8EC73E"/>
      </top>
      <bottom style="thin">
        <color rgb="FF8EC73E"/>
      </bottom>
      <diagonal/>
    </border>
    <border>
      <left style="thin">
        <color rgb="FF8EC73E"/>
      </left>
      <right style="thin">
        <color rgb="FF8EC73E"/>
      </right>
      <top style="medium">
        <color rgb="FF8EC73E"/>
      </top>
      <bottom/>
      <diagonal/>
    </border>
    <border>
      <left style="thin">
        <color rgb="FF8EC73E"/>
      </left>
      <right style="thin">
        <color rgb="FF8EC73E"/>
      </right>
      <top/>
      <bottom/>
      <diagonal/>
    </border>
    <border>
      <left style="thin">
        <color rgb="FF8EC73E"/>
      </left>
      <right style="thin">
        <color rgb="FF8EC73E"/>
      </right>
      <top style="thin">
        <color rgb="FF8EC73E"/>
      </top>
      <bottom/>
      <diagonal/>
    </border>
    <border>
      <left style="thin">
        <color rgb="FF8EC73E"/>
      </left>
      <right style="medium">
        <color rgb="FF8EC73E"/>
      </right>
      <top style="thin">
        <color rgb="FF8EC73E"/>
      </top>
      <bottom style="thin">
        <color rgb="FF8EC73E"/>
      </bottom>
      <diagonal/>
    </border>
    <border>
      <left style="thin">
        <color rgb="FF8EC73E"/>
      </left>
      <right style="thin">
        <color rgb="FF8EC73E"/>
      </right>
      <top/>
      <bottom style="medium">
        <color rgb="FF8EC73E"/>
      </bottom>
      <diagonal/>
    </border>
    <border>
      <left style="thin">
        <color rgb="FF8EC73E"/>
      </left>
      <right style="thin">
        <color rgb="FF8EC73E"/>
      </right>
      <top style="thin">
        <color rgb="FF8EC73E"/>
      </top>
      <bottom style="medium">
        <color rgb="FF8EC73E"/>
      </bottom>
      <diagonal/>
    </border>
    <border>
      <left/>
      <right style="thin">
        <color rgb="FF8EC73E"/>
      </right>
      <top style="medium">
        <color rgb="FF8EC73E"/>
      </top>
      <bottom style="thin">
        <color rgb="FF8EC73E"/>
      </bottom>
      <diagonal/>
    </border>
    <border>
      <left/>
      <right style="thin">
        <color rgb="FF8EC73E"/>
      </right>
      <top style="thin">
        <color rgb="FF8EC73E"/>
      </top>
      <bottom style="thin">
        <color rgb="FF8EC73E"/>
      </bottom>
      <diagonal/>
    </border>
    <border>
      <left/>
      <right style="thin">
        <color rgb="FF8EC73E"/>
      </right>
      <top style="thin">
        <color rgb="FF8EC73E"/>
      </top>
      <bottom style="medium">
        <color rgb="FF8EC73E"/>
      </bottom>
      <diagonal/>
    </border>
    <border>
      <left style="medium">
        <color rgb="FF8EC73E"/>
      </left>
      <right style="thin">
        <color rgb="FF8EC73E"/>
      </right>
      <top style="thin">
        <color rgb="FF8EC73E"/>
      </top>
      <bottom/>
      <diagonal/>
    </border>
    <border>
      <left style="thin">
        <color rgb="FF8EC73E"/>
      </left>
      <right/>
      <top style="thin">
        <color rgb="FF8EC73E"/>
      </top>
      <bottom/>
      <diagonal/>
    </border>
    <border>
      <left style="medium">
        <color rgb="FF8EC73E"/>
      </left>
      <right style="thin">
        <color rgb="FF8EC73E"/>
      </right>
      <top style="medium">
        <color rgb="FF8EC73E"/>
      </top>
      <bottom/>
      <diagonal/>
    </border>
    <border>
      <left/>
      <right/>
      <top/>
      <bottom style="thin">
        <color rgb="FFC00000"/>
      </bottom>
      <diagonal/>
    </border>
    <border>
      <left/>
      <right/>
      <top style="thin">
        <color auto="1"/>
      </top>
      <bottom/>
      <diagonal/>
    </border>
    <border>
      <left style="medium">
        <color rgb="FF8EC73E"/>
      </left>
      <right style="thin">
        <color rgb="FF8EC73E"/>
      </right>
      <top style="thin">
        <color rgb="FF8EC73E"/>
      </top>
      <bottom style="medium">
        <color rgb="FF8EC73E"/>
      </bottom>
      <diagonal/>
    </border>
    <border>
      <left style="thin">
        <color rgb="FF8EC73E"/>
      </left>
      <right style="medium">
        <color rgb="FF8EC73E"/>
      </right>
      <top style="medium">
        <color rgb="FF8EC73E"/>
      </top>
      <bottom/>
      <diagonal/>
    </border>
    <border>
      <left style="medium">
        <color rgb="FF8EC73E"/>
      </left>
      <right style="thin">
        <color rgb="FF8EC73E"/>
      </right>
      <top/>
      <bottom style="thin">
        <color rgb="FF8EC73E"/>
      </bottom>
      <diagonal/>
    </border>
    <border>
      <left style="thin">
        <color rgb="FF8EC73E"/>
      </left>
      <right style="thin">
        <color rgb="FF8EC73E"/>
      </right>
      <top/>
      <bottom style="thin">
        <color rgb="FF8EC73E"/>
      </bottom>
      <diagonal/>
    </border>
    <border>
      <left style="thin">
        <color rgb="FF8EC73E"/>
      </left>
      <right style="thin">
        <color rgb="FF8EC73E"/>
      </right>
      <top style="medium">
        <color rgb="FF8EC73E"/>
      </top>
      <bottom style="medium">
        <color rgb="FF8EC73E"/>
      </bottom>
      <diagonal/>
    </border>
    <border>
      <left style="thin">
        <color rgb="FF8EC73E"/>
      </left>
      <right/>
      <top style="medium">
        <color rgb="FF8EC73E"/>
      </top>
      <bottom/>
      <diagonal/>
    </border>
    <border>
      <left style="thin">
        <color rgb="FF8EC73E"/>
      </left>
      <right/>
      <top/>
      <bottom style="medium">
        <color rgb="FF8EC73E"/>
      </bottom>
      <diagonal/>
    </border>
    <border>
      <left/>
      <right style="thin">
        <color rgb="FF8EC73E"/>
      </right>
      <top style="medium">
        <color rgb="FF8EC73E"/>
      </top>
      <bottom/>
      <diagonal/>
    </border>
    <border>
      <left/>
      <right style="thin">
        <color rgb="FF8EC73E"/>
      </right>
      <top style="thin">
        <color rgb="FF8EC73E"/>
      </top>
      <bottom/>
      <diagonal/>
    </border>
    <border>
      <left style="thin">
        <color rgb="FF8EC73E"/>
      </left>
      <right/>
      <top/>
      <bottom/>
      <diagonal/>
    </border>
    <border>
      <left style="medium">
        <color rgb="FF8EC73E"/>
      </left>
      <right style="medium">
        <color rgb="FF8EC73E"/>
      </right>
      <top style="thin">
        <color rgb="FF8EC73E"/>
      </top>
      <bottom style="medium">
        <color rgb="FF8EC73E"/>
      </bottom>
      <diagonal/>
    </border>
    <border>
      <left style="medium">
        <color rgb="FF8EC73E"/>
      </left>
      <right style="medium">
        <color rgb="FF8EC73E"/>
      </right>
      <top style="medium">
        <color rgb="FF8EC73E"/>
      </top>
      <bottom style="thin">
        <color rgb="FF8EC73E"/>
      </bottom>
      <diagonal/>
    </border>
    <border>
      <left style="medium">
        <color rgb="FF8EC73E"/>
      </left>
      <right style="medium">
        <color rgb="FF8EC73E"/>
      </right>
      <top style="thin">
        <color rgb="FF8EC73E"/>
      </top>
      <bottom style="thin">
        <color rgb="FF8EC73E"/>
      </bottom>
      <diagonal/>
    </border>
    <border>
      <left/>
      <right style="medium">
        <color rgb="FF8EC73E"/>
      </right>
      <top style="thin">
        <color rgb="FF8EC73E"/>
      </top>
      <bottom style="thin">
        <color rgb="FF8EC73E"/>
      </bottom>
      <diagonal/>
    </border>
    <border>
      <left/>
      <right style="medium">
        <color rgb="FF8EC73E"/>
      </right>
      <top style="thin">
        <color rgb="FF8EC73E"/>
      </top>
      <bottom/>
      <diagonal/>
    </border>
    <border>
      <left style="medium">
        <color rgb="FF8EC73E"/>
      </left>
      <right/>
      <top style="medium">
        <color rgb="FF8EC73E"/>
      </top>
      <bottom style="thin">
        <color rgb="FF8EC73E"/>
      </bottom>
      <diagonal/>
    </border>
    <border>
      <left style="medium">
        <color rgb="FF8EC73E"/>
      </left>
      <right/>
      <top style="thin">
        <color rgb="FF8EC73E"/>
      </top>
      <bottom style="thin">
        <color rgb="FF8EC73E"/>
      </bottom>
      <diagonal/>
    </border>
    <border>
      <left style="medium">
        <color rgb="FF8EC73E"/>
      </left>
      <right/>
      <top style="thin">
        <color rgb="FF8EC73E"/>
      </top>
      <bottom style="medium">
        <color rgb="FF8EC73E"/>
      </bottom>
      <diagonal/>
    </border>
    <border>
      <left style="medium">
        <color rgb="FF8EC73E"/>
      </left>
      <right style="medium">
        <color rgb="FF8EC73E"/>
      </right>
      <top style="thin">
        <color rgb="FF8EC73E"/>
      </top>
      <bottom/>
      <diagonal/>
    </border>
    <border>
      <left/>
      <right style="thin">
        <color rgb="FF8EC73E"/>
      </right>
      <top/>
      <bottom/>
      <diagonal/>
    </border>
    <border>
      <left/>
      <right style="thin">
        <color rgb="FF8EC73E"/>
      </right>
      <top/>
      <bottom style="medium">
        <color rgb="FF8EC73E"/>
      </bottom>
      <diagonal/>
    </border>
    <border>
      <left style="thin">
        <color rgb="FF8EC73E"/>
      </left>
      <right/>
      <top/>
      <bottom style="thin">
        <color rgb="FF8EC73E"/>
      </bottom>
      <diagonal/>
    </border>
    <border>
      <left/>
      <right style="thin">
        <color rgb="FF8EC73E"/>
      </right>
      <top/>
      <bottom style="thin">
        <color rgb="FF8EC73E"/>
      </bottom>
      <diagonal/>
    </border>
    <border>
      <left style="thin">
        <color rgb="FF8EC73E"/>
      </left>
      <right/>
      <top style="thin">
        <color rgb="FF8EC73E"/>
      </top>
      <bottom style="medium">
        <color rgb="FF8EC73E"/>
      </bottom>
      <diagonal/>
    </border>
    <border>
      <left style="medium">
        <color rgb="FF92D050"/>
      </left>
      <right/>
      <top style="medium">
        <color rgb="FF92D050"/>
      </top>
      <bottom/>
      <diagonal/>
    </border>
    <border>
      <left style="medium">
        <color rgb="FF8EC73E"/>
      </left>
      <right style="medium">
        <color rgb="FF8EC73E"/>
      </right>
      <top style="medium">
        <color rgb="FF92D050"/>
      </top>
      <bottom style="thin">
        <color rgb="FF8EC73E"/>
      </bottom>
      <diagonal/>
    </border>
    <border>
      <left/>
      <right style="thin">
        <color rgb="FF8EC73E"/>
      </right>
      <top style="medium">
        <color rgb="FF92D050"/>
      </top>
      <bottom style="thin">
        <color rgb="FF8EC73E"/>
      </bottom>
      <diagonal/>
    </border>
    <border>
      <left style="thin">
        <color rgb="FF8EC73E"/>
      </left>
      <right style="thin">
        <color rgb="FF8EC73E"/>
      </right>
      <top style="medium">
        <color rgb="FF92D050"/>
      </top>
      <bottom/>
      <diagonal/>
    </border>
    <border>
      <left style="thin">
        <color rgb="FF8EC73E"/>
      </left>
      <right style="thin">
        <color rgb="FF8EC73E"/>
      </right>
      <top style="medium">
        <color rgb="FF92D050"/>
      </top>
      <bottom style="thin">
        <color rgb="FF8EC73E"/>
      </bottom>
      <diagonal/>
    </border>
    <border>
      <left style="thin">
        <color rgb="FF8EC73E"/>
      </left>
      <right style="medium">
        <color rgb="FF92D050"/>
      </right>
      <top style="medium">
        <color rgb="FF92D050"/>
      </top>
      <bottom style="thin">
        <color rgb="FF8EC73E"/>
      </bottom>
      <diagonal/>
    </border>
    <border>
      <left style="medium">
        <color rgb="FF92D050"/>
      </left>
      <right/>
      <top/>
      <bottom/>
      <diagonal/>
    </border>
    <border>
      <left style="thin">
        <color rgb="FF8EC73E"/>
      </left>
      <right style="medium">
        <color rgb="FF92D050"/>
      </right>
      <top style="thin">
        <color rgb="FF8EC73E"/>
      </top>
      <bottom style="thin">
        <color rgb="FF8EC73E"/>
      </bottom>
      <diagonal/>
    </border>
    <border>
      <left style="thin">
        <color rgb="FF8EC73E"/>
      </left>
      <right style="medium">
        <color rgb="FF92D050"/>
      </right>
      <top style="thin">
        <color rgb="FF8EC73E"/>
      </top>
      <bottom style="medium">
        <color rgb="FF8EC73E"/>
      </bottom>
      <diagonal/>
    </border>
    <border>
      <left style="thin">
        <color rgb="FF8EC73E"/>
      </left>
      <right style="medium">
        <color rgb="FF92D050"/>
      </right>
      <top style="medium">
        <color rgb="FF8EC73E"/>
      </top>
      <bottom style="thin">
        <color rgb="FF8EC73E"/>
      </bottom>
      <diagonal/>
    </border>
    <border>
      <left style="thin">
        <color rgb="FF8EC73E"/>
      </left>
      <right style="medium">
        <color rgb="FF92D050"/>
      </right>
      <top style="thin">
        <color rgb="FF8EC73E"/>
      </top>
      <bottom/>
      <diagonal/>
    </border>
    <border>
      <left style="medium">
        <color rgb="FF92D050"/>
      </left>
      <right style="medium">
        <color rgb="FF8EC73E"/>
      </right>
      <top/>
      <bottom/>
      <diagonal/>
    </border>
    <border>
      <left style="thin">
        <color rgb="FF8EC73E"/>
      </left>
      <right style="medium">
        <color rgb="FF92D050"/>
      </right>
      <top style="medium">
        <color rgb="FF8EC73E"/>
      </top>
      <bottom/>
      <diagonal/>
    </border>
    <border>
      <left style="thin">
        <color rgb="FF8EC73E"/>
      </left>
      <right style="medium">
        <color rgb="FF92D050"/>
      </right>
      <top/>
      <bottom/>
      <diagonal/>
    </border>
    <border>
      <left style="thin">
        <color rgb="FF8EC73E"/>
      </left>
      <right style="medium">
        <color rgb="FF92D050"/>
      </right>
      <top/>
      <bottom style="medium">
        <color rgb="FF8EC73E"/>
      </bottom>
      <diagonal/>
    </border>
    <border>
      <left style="thin">
        <color rgb="FF8EC73E"/>
      </left>
      <right style="medium">
        <color rgb="FF92D050"/>
      </right>
      <top style="medium">
        <color rgb="FF8EC73E"/>
      </top>
      <bottom style="medium">
        <color rgb="FF8EC73E"/>
      </bottom>
      <diagonal/>
    </border>
    <border>
      <left style="medium">
        <color rgb="FF92D050"/>
      </left>
      <right style="medium">
        <color rgb="FF8EC73E"/>
      </right>
      <top/>
      <bottom style="medium">
        <color rgb="FF8EC73E"/>
      </bottom>
      <diagonal/>
    </border>
    <border>
      <left style="medium">
        <color rgb="FF92D050"/>
      </left>
      <right/>
      <top style="medium">
        <color rgb="FF8EC73E"/>
      </top>
      <bottom/>
      <diagonal/>
    </border>
    <border>
      <left style="thin">
        <color rgb="FF8EC73E"/>
      </left>
      <right style="medium">
        <color rgb="FF92D050"/>
      </right>
      <top/>
      <bottom style="thin">
        <color rgb="FF8EC73E"/>
      </bottom>
      <diagonal/>
    </border>
    <border>
      <left style="medium">
        <color rgb="FF92D050"/>
      </left>
      <right/>
      <top/>
      <bottom style="medium">
        <color rgb="FF92D050"/>
      </bottom>
      <diagonal/>
    </border>
    <border>
      <left style="medium">
        <color rgb="FF8EC73E"/>
      </left>
      <right/>
      <top/>
      <bottom style="medium">
        <color rgb="FF92D050"/>
      </bottom>
      <diagonal/>
    </border>
    <border>
      <left/>
      <right/>
      <top/>
      <bottom style="medium">
        <color rgb="FF92D050"/>
      </bottom>
      <diagonal/>
    </border>
    <border>
      <left style="medium">
        <color rgb="FF8EC73E"/>
      </left>
      <right style="medium">
        <color rgb="FF8EC73E"/>
      </right>
      <top/>
      <bottom style="medium">
        <color rgb="FF92D050"/>
      </bottom>
      <diagonal/>
    </border>
    <border>
      <left style="medium">
        <color rgb="FF8EC73E"/>
      </left>
      <right style="thin">
        <color rgb="FF8EC73E"/>
      </right>
      <top style="thin">
        <color rgb="FF8EC73E"/>
      </top>
      <bottom style="medium">
        <color rgb="FF92D050"/>
      </bottom>
      <diagonal/>
    </border>
    <border>
      <left style="thin">
        <color rgb="FF8EC73E"/>
      </left>
      <right/>
      <top style="thin">
        <color rgb="FF8EC73E"/>
      </top>
      <bottom style="medium">
        <color rgb="FF92D050"/>
      </bottom>
      <diagonal/>
    </border>
    <border>
      <left/>
      <right style="thin">
        <color rgb="FF8EC73E"/>
      </right>
      <top style="thin">
        <color rgb="FF8EC73E"/>
      </top>
      <bottom style="medium">
        <color rgb="FF92D050"/>
      </bottom>
      <diagonal/>
    </border>
    <border>
      <left style="thin">
        <color rgb="FF8EC73E"/>
      </left>
      <right style="thin">
        <color rgb="FF8EC73E"/>
      </right>
      <top/>
      <bottom style="medium">
        <color rgb="FF92D050"/>
      </bottom>
      <diagonal/>
    </border>
    <border>
      <left style="thin">
        <color rgb="FF8EC73E"/>
      </left>
      <right style="medium">
        <color rgb="FF92D050"/>
      </right>
      <top/>
      <bottom style="medium">
        <color rgb="FF92D050"/>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top style="medium">
        <color theme="9"/>
      </top>
      <bottom/>
      <diagonal/>
    </border>
    <border>
      <left/>
      <right/>
      <top/>
      <bottom style="medium">
        <color theme="9"/>
      </bottom>
      <diagonal/>
    </border>
  </borders>
  <cellStyleXfs count="1">
    <xf numFmtId="0" fontId="0" fillId="0" borderId="0"/>
  </cellStyleXfs>
  <cellXfs count="437">
    <xf numFmtId="0" fontId="0" fillId="0" borderId="0" xfId="0"/>
    <xf numFmtId="0" fontId="1" fillId="0" borderId="0" xfId="0" applyFont="1"/>
    <xf numFmtId="0" fontId="3" fillId="0" borderId="5" xfId="0" applyFont="1" applyBorder="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vertical="center" wrapText="1"/>
    </xf>
    <xf numFmtId="0" fontId="3" fillId="0" borderId="5" xfId="0" quotePrefix="1" applyFont="1" applyBorder="1" applyAlignment="1">
      <alignment horizontal="left" vertical="center" wrapText="1"/>
    </xf>
    <xf numFmtId="0" fontId="1" fillId="0" borderId="11" xfId="0" applyFont="1" applyBorder="1" applyAlignment="1">
      <alignment horizontal="center" vertical="center" wrapText="1"/>
    </xf>
    <xf numFmtId="0" fontId="1" fillId="0" borderId="0" xfId="0" applyFont="1" applyAlignment="1">
      <alignment horizontal="center" vertical="center" wrapText="1"/>
    </xf>
    <xf numFmtId="0" fontId="1" fillId="0" borderId="6" xfId="0" applyFont="1" applyBorder="1" applyAlignment="1">
      <alignment vertical="center" wrapText="1"/>
    </xf>
    <xf numFmtId="0" fontId="1" fillId="0" borderId="9" xfId="0" applyFont="1" applyBorder="1" applyAlignment="1">
      <alignment horizontal="center" vertical="center" wrapText="1"/>
    </xf>
    <xf numFmtId="0" fontId="1" fillId="0" borderId="0" xfId="0" applyFont="1" applyAlignment="1">
      <alignment horizontal="center"/>
    </xf>
    <xf numFmtId="0" fontId="7" fillId="0" borderId="0" xfId="0" applyFont="1" applyAlignment="1">
      <alignment vertical="center"/>
    </xf>
    <xf numFmtId="0" fontId="3" fillId="0" borderId="17" xfId="0" applyFont="1" applyBorder="1" applyAlignment="1">
      <alignment horizontal="left" vertical="center" wrapText="1"/>
    </xf>
    <xf numFmtId="0" fontId="1" fillId="0" borderId="17" xfId="0" applyFont="1" applyBorder="1" applyAlignment="1">
      <alignment horizontal="left" vertical="center" wrapText="1"/>
    </xf>
    <xf numFmtId="0" fontId="1" fillId="0" borderId="1" xfId="0" applyFont="1" applyBorder="1" applyAlignment="1">
      <alignment horizontal="center" vertical="top" wrapText="1"/>
    </xf>
    <xf numFmtId="165" fontId="1" fillId="0" borderId="0" xfId="0" applyNumberFormat="1" applyFont="1"/>
    <xf numFmtId="0" fontId="1" fillId="0" borderId="0" xfId="0" applyFont="1" applyAlignment="1">
      <alignment vertical="center"/>
    </xf>
    <xf numFmtId="0" fontId="1" fillId="0" borderId="0" xfId="0" applyFont="1" applyAlignment="1">
      <alignment vertical="top"/>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3" fillId="0" borderId="6" xfId="0" quotePrefix="1" applyFont="1" applyBorder="1" applyAlignment="1">
      <alignment horizontal="left" vertical="center" wrapText="1"/>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0" fontId="3" fillId="0" borderId="18" xfId="0" applyFont="1" applyBorder="1" applyAlignment="1">
      <alignment horizontal="left" vertical="center" wrapText="1"/>
    </xf>
    <xf numFmtId="0" fontId="4" fillId="0" borderId="18" xfId="0" applyFont="1" applyBorder="1" applyAlignment="1">
      <alignment horizontal="left" vertical="center" wrapText="1"/>
    </xf>
    <xf numFmtId="0" fontId="1" fillId="0" borderId="18" xfId="0" applyFont="1" applyBorder="1" applyAlignment="1">
      <alignment horizontal="left" vertical="center" wrapText="1"/>
    </xf>
    <xf numFmtId="0" fontId="3" fillId="0" borderId="13" xfId="0" applyFont="1" applyBorder="1" applyAlignment="1">
      <alignment horizontal="left" vertical="center" wrapText="1"/>
    </xf>
    <xf numFmtId="0" fontId="5" fillId="0" borderId="17" xfId="0" applyFont="1" applyBorder="1" applyAlignment="1">
      <alignment horizontal="left" vertical="center" wrapText="1"/>
    </xf>
    <xf numFmtId="0" fontId="0" fillId="0" borderId="0" xfId="0" applyAlignment="1">
      <alignment horizontal="center"/>
    </xf>
    <xf numFmtId="0" fontId="5" fillId="0" borderId="1" xfId="0" applyFont="1" applyBorder="1" applyAlignment="1">
      <alignment horizontal="center" vertical="top" wrapText="1"/>
    </xf>
    <xf numFmtId="0" fontId="0" fillId="0" borderId="0" xfId="0" applyAlignment="1">
      <alignment wrapText="1"/>
    </xf>
    <xf numFmtId="0" fontId="11" fillId="0" borderId="0" xfId="0" applyFont="1" applyAlignment="1">
      <alignment vertical="center"/>
    </xf>
    <xf numFmtId="0" fontId="12" fillId="0" borderId="0" xfId="0" applyFont="1" applyAlignment="1">
      <alignment vertical="center"/>
    </xf>
    <xf numFmtId="0" fontId="13" fillId="0" borderId="0" xfId="0" applyFont="1"/>
    <xf numFmtId="0" fontId="14" fillId="0" borderId="0" xfId="0" applyFont="1" applyAlignment="1">
      <alignment vertical="center" wrapText="1"/>
    </xf>
    <xf numFmtId="0" fontId="14" fillId="0" borderId="0" xfId="0" applyFont="1" applyAlignment="1">
      <alignment vertical="center"/>
    </xf>
    <xf numFmtId="0" fontId="15" fillId="0" borderId="0" xfId="0" applyFont="1" applyAlignment="1">
      <alignment vertical="center" wrapText="1"/>
    </xf>
    <xf numFmtId="0" fontId="16" fillId="0" borderId="0" xfId="0" applyFont="1"/>
    <xf numFmtId="0" fontId="17" fillId="0" borderId="0" xfId="0" applyFont="1"/>
    <xf numFmtId="0" fontId="18" fillId="2" borderId="2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9" fillId="3" borderId="23"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9" fillId="3" borderId="23" xfId="0" applyFont="1" applyFill="1" applyBorder="1" applyAlignment="1">
      <alignment vertical="center" wrapText="1"/>
    </xf>
    <xf numFmtId="0" fontId="19" fillId="3" borderId="2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9" fillId="3" borderId="24" xfId="0" applyFont="1" applyFill="1" applyBorder="1" applyAlignment="1">
      <alignment vertical="center" wrapText="1"/>
    </xf>
    <xf numFmtId="0" fontId="13" fillId="0" borderId="0" xfId="0" applyFont="1" applyAlignment="1">
      <alignment wrapText="1"/>
    </xf>
    <xf numFmtId="164" fontId="19" fillId="3" borderId="24" xfId="0"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5" fillId="0" borderId="3" xfId="0" applyFont="1" applyBorder="1" applyAlignment="1">
      <alignment horizontal="center" vertical="center" wrapText="1"/>
    </xf>
    <xf numFmtId="0" fontId="1" fillId="0" borderId="1" xfId="0" applyFont="1" applyBorder="1" applyAlignment="1">
      <alignment horizontal="center" vertical="center" wrapText="1"/>
    </xf>
    <xf numFmtId="0" fontId="3" fillId="0" borderId="7" xfId="0" applyFont="1" applyBorder="1" applyAlignment="1">
      <alignment horizontal="center" vertical="center" wrapText="1"/>
    </xf>
    <xf numFmtId="0" fontId="1" fillId="0" borderId="2" xfId="0" applyFont="1" applyBorder="1" applyAlignment="1">
      <alignment horizontal="left" vertical="center" wrapText="1"/>
    </xf>
    <xf numFmtId="0" fontId="3" fillId="0" borderId="2" xfId="0" applyFont="1" applyBorder="1" applyAlignment="1">
      <alignment horizontal="left" vertical="center" wrapText="1"/>
    </xf>
    <xf numFmtId="0" fontId="3" fillId="0" borderId="7"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1" fillId="0" borderId="10" xfId="0" applyFont="1" applyBorder="1" applyAlignment="1">
      <alignment horizontal="left" vertical="center" wrapText="1"/>
    </xf>
    <xf numFmtId="0" fontId="1" fillId="0" borderId="15" xfId="0" applyFont="1" applyBorder="1" applyAlignment="1">
      <alignment horizontal="left" vertical="center" wrapText="1"/>
    </xf>
    <xf numFmtId="0" fontId="1"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16" xfId="0" applyFont="1" applyBorder="1" applyAlignment="1">
      <alignment horizontal="left" vertical="center" wrapText="1"/>
    </xf>
    <xf numFmtId="0" fontId="1" fillId="0" borderId="7"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center" vertical="top" wrapText="1"/>
    </xf>
    <xf numFmtId="0" fontId="1" fillId="0" borderId="3" xfId="0" applyFont="1" applyBorder="1" applyAlignment="1">
      <alignment horizontal="center" vertical="top"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top" wrapText="1"/>
    </xf>
    <xf numFmtId="0" fontId="1" fillId="0" borderId="11" xfId="0" applyFont="1" applyBorder="1" applyAlignment="1">
      <alignment horizontal="center" vertical="top" wrapText="1"/>
    </xf>
    <xf numFmtId="0" fontId="5" fillId="0" borderId="4" xfId="0" applyFont="1" applyBorder="1" applyAlignment="1">
      <alignment horizontal="center" vertical="center" wrapText="1"/>
    </xf>
    <xf numFmtId="0" fontId="1" fillId="0" borderId="4" xfId="0" applyFont="1" applyBorder="1" applyAlignment="1">
      <alignment horizontal="center" vertical="top" wrapText="1"/>
    </xf>
    <xf numFmtId="0" fontId="10" fillId="0" borderId="0" xfId="0" applyFont="1" applyAlignment="1">
      <alignment horizontal="center" vertical="center" wrapText="1"/>
    </xf>
    <xf numFmtId="0" fontId="1" fillId="0" borderId="26" xfId="0" quotePrefix="1" applyFont="1" applyBorder="1" applyAlignment="1">
      <alignment horizontal="center" vertical="center" wrapText="1"/>
    </xf>
    <xf numFmtId="0" fontId="1" fillId="0" borderId="26" xfId="0" applyFont="1" applyBorder="1" applyAlignment="1">
      <alignment horizontal="center" vertical="center"/>
    </xf>
    <xf numFmtId="0" fontId="1" fillId="0" borderId="29" xfId="0" quotePrefix="1" applyFont="1" applyBorder="1" applyAlignment="1">
      <alignment horizontal="center" vertical="center" wrapText="1"/>
    </xf>
    <xf numFmtId="0" fontId="1" fillId="0" borderId="29" xfId="0" applyFont="1" applyBorder="1" applyAlignment="1">
      <alignment horizontal="center"/>
    </xf>
    <xf numFmtId="0" fontId="1" fillId="0" borderId="29" xfId="0" applyFont="1" applyBorder="1" applyAlignment="1">
      <alignment horizontal="center" vertical="center"/>
    </xf>
    <xf numFmtId="0" fontId="1" fillId="0" borderId="29" xfId="0" applyFont="1" applyBorder="1" applyAlignment="1">
      <alignment vertical="center" wrapText="1"/>
    </xf>
    <xf numFmtId="0" fontId="1" fillId="0" borderId="29" xfId="0" applyFont="1" applyBorder="1" applyAlignment="1">
      <alignment horizontal="center" vertical="center" wrapText="1"/>
    </xf>
    <xf numFmtId="0" fontId="5" fillId="0" borderId="29" xfId="0" applyFont="1" applyBorder="1" applyAlignment="1">
      <alignment horizontal="center" vertical="center" wrapText="1"/>
    </xf>
    <xf numFmtId="0" fontId="6" fillId="0" borderId="0" xfId="0" applyFont="1" applyAlignment="1">
      <alignment horizontal="center" vertical="center" wrapText="1"/>
    </xf>
    <xf numFmtId="0" fontId="1" fillId="0" borderId="33" xfId="0" applyFont="1" applyBorder="1" applyAlignment="1">
      <alignment vertical="center" wrapText="1"/>
    </xf>
    <xf numFmtId="0" fontId="1" fillId="0" borderId="33" xfId="0" applyFont="1" applyBorder="1" applyAlignment="1">
      <alignment horizontal="center" vertical="center" wrapText="1"/>
    </xf>
    <xf numFmtId="0" fontId="1" fillId="0" borderId="33" xfId="0" applyFont="1" applyBorder="1" applyAlignment="1">
      <alignment horizontal="center"/>
    </xf>
    <xf numFmtId="0" fontId="2" fillId="0" borderId="0" xfId="0" applyFont="1" applyAlignment="1">
      <alignment horizontal="center" vertical="top" wrapText="1"/>
    </xf>
    <xf numFmtId="0" fontId="1" fillId="0" borderId="0" xfId="0" applyFont="1" applyAlignment="1">
      <alignment horizontal="center" vertical="top" wrapText="1"/>
    </xf>
    <xf numFmtId="0" fontId="1" fillId="0" borderId="0" xfId="0" applyFont="1" applyAlignment="1">
      <alignment horizontal="left" vertical="center" wrapText="1" indent="1"/>
    </xf>
    <xf numFmtId="0" fontId="10" fillId="0" borderId="10" xfId="0" applyFont="1" applyBorder="1" applyAlignment="1">
      <alignment horizontal="center" vertical="center" wrapText="1"/>
    </xf>
    <xf numFmtId="0" fontId="10" fillId="0" borderId="14" xfId="0" applyFont="1" applyBorder="1" applyAlignment="1">
      <alignment horizontal="center" vertical="center" wrapText="1"/>
    </xf>
    <xf numFmtId="0" fontId="1" fillId="0" borderId="32" xfId="0" applyFont="1" applyBorder="1" applyAlignment="1">
      <alignment horizontal="center" vertical="top" wrapText="1"/>
    </xf>
    <xf numFmtId="0" fontId="1" fillId="0" borderId="32" xfId="0" applyFont="1" applyBorder="1" applyAlignment="1">
      <alignment vertical="top" wrapText="1"/>
    </xf>
    <xf numFmtId="0" fontId="1" fillId="0" borderId="35" xfId="0" applyFont="1" applyBorder="1" applyAlignment="1">
      <alignment vertical="top" wrapText="1"/>
    </xf>
    <xf numFmtId="0" fontId="1" fillId="0" borderId="32" xfId="0" applyFont="1" applyBorder="1" applyAlignment="1">
      <alignment horizontal="center" vertical="center" wrapText="1"/>
    </xf>
    <xf numFmtId="0" fontId="1" fillId="0" borderId="31" xfId="0" applyFont="1" applyBorder="1" applyAlignment="1">
      <alignment vertical="top" wrapText="1"/>
    </xf>
    <xf numFmtId="0" fontId="20" fillId="5" borderId="1"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0" fillId="5" borderId="2"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1" fillId="0" borderId="26" xfId="0" applyFont="1" applyBorder="1" applyAlignment="1">
      <alignment horizontal="center"/>
    </xf>
    <xf numFmtId="0" fontId="1" fillId="0" borderId="36" xfId="0" applyFont="1" applyBorder="1" applyAlignment="1">
      <alignment horizontal="center" vertical="center" wrapText="1"/>
    </xf>
    <xf numFmtId="0" fontId="1" fillId="0" borderId="36" xfId="0" applyFont="1" applyBorder="1" applyAlignment="1">
      <alignment horizontal="center"/>
    </xf>
    <xf numFmtId="0" fontId="1" fillId="0" borderId="25" xfId="0" quotePrefix="1" applyFont="1" applyBorder="1" applyAlignment="1">
      <alignment horizontal="center" vertical="center" wrapText="1"/>
    </xf>
    <xf numFmtId="0" fontId="1" fillId="0" borderId="28" xfId="0" quotePrefix="1" applyFont="1" applyBorder="1" applyAlignment="1">
      <alignment horizontal="center" vertical="center" wrapText="1"/>
    </xf>
    <xf numFmtId="0" fontId="1" fillId="0" borderId="28" xfId="0" applyFont="1" applyBorder="1" applyAlignment="1">
      <alignment horizontal="center" vertical="center" wrapText="1"/>
    </xf>
    <xf numFmtId="0" fontId="1" fillId="0" borderId="40" xfId="0" applyFont="1" applyBorder="1" applyAlignment="1">
      <alignment horizontal="center" vertical="center" wrapText="1"/>
    </xf>
    <xf numFmtId="0" fontId="21" fillId="0" borderId="0" xfId="0" applyFont="1" applyAlignment="1">
      <alignment horizontal="left"/>
    </xf>
    <xf numFmtId="0" fontId="0" fillId="0" borderId="44" xfId="0" applyBorder="1"/>
    <xf numFmtId="0" fontId="1" fillId="0" borderId="45" xfId="0" quotePrefix="1" applyFont="1" applyBorder="1" applyAlignment="1">
      <alignment horizontal="center" vertical="center" wrapText="1"/>
    </xf>
    <xf numFmtId="0" fontId="1" fillId="0" borderId="36" xfId="0" applyFont="1" applyBorder="1" applyAlignment="1">
      <alignment horizontal="center" vertical="center"/>
    </xf>
    <xf numFmtId="0" fontId="1" fillId="0" borderId="26"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25"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45" xfId="0" applyFont="1" applyBorder="1" applyAlignment="1">
      <alignment horizontal="center" vertical="center" wrapText="1"/>
    </xf>
    <xf numFmtId="0" fontId="1" fillId="0" borderId="47" xfId="0" quotePrefix="1" applyFont="1" applyBorder="1" applyAlignment="1">
      <alignment horizontal="center" vertical="center" wrapText="1"/>
    </xf>
    <xf numFmtId="0" fontId="1" fillId="0" borderId="48" xfId="0" applyFont="1" applyBorder="1" applyAlignment="1">
      <alignment horizontal="center"/>
    </xf>
    <xf numFmtId="0" fontId="1" fillId="0" borderId="49" xfId="0" applyFont="1" applyBorder="1" applyAlignment="1">
      <alignment horizontal="center" vertical="center" wrapText="1"/>
    </xf>
    <xf numFmtId="0" fontId="5" fillId="0" borderId="29" xfId="0" applyFont="1" applyBorder="1" applyAlignment="1">
      <alignment vertical="center" wrapText="1"/>
    </xf>
    <xf numFmtId="0" fontId="1" fillId="0" borderId="49" xfId="0" applyFont="1" applyBorder="1" applyAlignment="1">
      <alignment horizontal="center" vertical="center"/>
    </xf>
    <xf numFmtId="0" fontId="1" fillId="0" borderId="32" xfId="0" applyFont="1" applyBorder="1" applyAlignment="1">
      <alignment vertical="center" wrapText="1"/>
    </xf>
    <xf numFmtId="0" fontId="1" fillId="0" borderId="46" xfId="0" applyFont="1" applyBorder="1" applyAlignment="1">
      <alignment horizontal="center" vertical="center" wrapText="1"/>
    </xf>
    <xf numFmtId="0" fontId="1" fillId="0" borderId="31" xfId="0" applyFont="1" applyBorder="1" applyAlignment="1">
      <alignment horizontal="center" vertical="center"/>
    </xf>
    <xf numFmtId="0" fontId="1" fillId="0" borderId="10" xfId="0" applyFont="1" applyBorder="1" applyAlignment="1">
      <alignment horizontal="center" vertical="center" wrapText="1"/>
    </xf>
    <xf numFmtId="0" fontId="20" fillId="5" borderId="9" xfId="0" applyFont="1" applyFill="1" applyBorder="1" applyAlignment="1">
      <alignment vertical="center" wrapText="1"/>
    </xf>
    <xf numFmtId="0" fontId="20" fillId="5" borderId="2" xfId="0" applyFont="1" applyFill="1" applyBorder="1" applyAlignment="1">
      <alignment vertical="center" wrapText="1"/>
    </xf>
    <xf numFmtId="0" fontId="1" fillId="0" borderId="57" xfId="0" applyFont="1" applyBorder="1" applyAlignment="1">
      <alignment vertical="center" wrapText="1"/>
    </xf>
    <xf numFmtId="0" fontId="5" fillId="0" borderId="57" xfId="0" applyFont="1" applyBorder="1" applyAlignment="1">
      <alignment vertical="center" wrapText="1"/>
    </xf>
    <xf numFmtId="0" fontId="1" fillId="0" borderId="55" xfId="0" applyFont="1" applyBorder="1" applyAlignment="1">
      <alignment vertical="center" wrapText="1"/>
    </xf>
    <xf numFmtId="0" fontId="1" fillId="0" borderId="58" xfId="0" applyFont="1" applyBorder="1" applyAlignment="1">
      <alignment vertical="center" wrapText="1"/>
    </xf>
    <xf numFmtId="0" fontId="1" fillId="0" borderId="59" xfId="0" applyFont="1" applyBorder="1" applyAlignment="1">
      <alignment vertical="center" wrapText="1"/>
    </xf>
    <xf numFmtId="0" fontId="1" fillId="0" borderId="34" xfId="0" applyFont="1" applyBorder="1" applyAlignment="1">
      <alignment vertical="center" wrapText="1"/>
    </xf>
    <xf numFmtId="0" fontId="1" fillId="0" borderId="56" xfId="0" applyFont="1" applyBorder="1" applyAlignment="1">
      <alignment vertical="center" wrapText="1"/>
    </xf>
    <xf numFmtId="0" fontId="1" fillId="0" borderId="60" xfId="0" applyFont="1" applyBorder="1" applyAlignment="1">
      <alignment vertical="center" wrapText="1"/>
    </xf>
    <xf numFmtId="0" fontId="1" fillId="0" borderId="61" xfId="0" applyFont="1" applyBorder="1" applyAlignment="1">
      <alignment vertical="center" wrapText="1"/>
    </xf>
    <xf numFmtId="0" fontId="1" fillId="0" borderId="62" xfId="0" applyFont="1" applyBorder="1" applyAlignment="1">
      <alignment vertical="center" wrapText="1"/>
    </xf>
    <xf numFmtId="0" fontId="5" fillId="0" borderId="63" xfId="0" applyFont="1" applyBorder="1" applyAlignment="1">
      <alignment vertical="center" wrapText="1"/>
    </xf>
    <xf numFmtId="0" fontId="23" fillId="0" borderId="0" xfId="0" applyFont="1"/>
    <xf numFmtId="165" fontId="23" fillId="0" borderId="0" xfId="0" applyNumberFormat="1" applyFont="1"/>
    <xf numFmtId="0" fontId="1" fillId="0" borderId="33" xfId="0" applyFont="1" applyBorder="1" applyAlignment="1">
      <alignment horizontal="center" vertical="center"/>
    </xf>
    <xf numFmtId="0" fontId="1" fillId="0" borderId="48" xfId="0" applyFont="1" applyBorder="1" applyAlignment="1">
      <alignment horizontal="center" vertical="center"/>
    </xf>
    <xf numFmtId="0" fontId="1" fillId="4" borderId="29" xfId="0" quotePrefix="1" applyFont="1" applyFill="1" applyBorder="1" applyAlignment="1">
      <alignment horizontal="center" vertical="center" wrapText="1"/>
    </xf>
    <xf numFmtId="0" fontId="1" fillId="4" borderId="29"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1" fillId="0" borderId="25" xfId="0" quotePrefix="1" applyFont="1" applyBorder="1" applyAlignment="1">
      <alignment horizontal="left" vertical="center" wrapText="1"/>
    </xf>
    <xf numFmtId="0" fontId="1" fillId="0" borderId="7" xfId="0" applyFont="1" applyBorder="1" applyAlignment="1">
      <alignment vertical="center" wrapText="1"/>
    </xf>
    <xf numFmtId="0" fontId="5" fillId="0" borderId="56" xfId="0" quotePrefix="1" applyFont="1" applyBorder="1" applyAlignment="1">
      <alignment vertical="center" wrapText="1"/>
    </xf>
    <xf numFmtId="0" fontId="5" fillId="0" borderId="57" xfId="0" quotePrefix="1" applyFont="1" applyBorder="1" applyAlignment="1">
      <alignment vertical="center" wrapText="1"/>
    </xf>
    <xf numFmtId="0" fontId="5" fillId="0" borderId="55" xfId="0" quotePrefix="1" applyFont="1" applyBorder="1" applyAlignment="1">
      <alignment vertical="center" wrapText="1"/>
    </xf>
    <xf numFmtId="0" fontId="5" fillId="0" borderId="1" xfId="0" applyFont="1" applyBorder="1" applyAlignment="1">
      <alignment vertical="center" wrapText="1"/>
    </xf>
    <xf numFmtId="0" fontId="5" fillId="0" borderId="60"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62" xfId="0" applyFont="1" applyBorder="1" applyAlignment="1">
      <alignment horizontal="center" vertical="center" wrapText="1"/>
    </xf>
    <xf numFmtId="0" fontId="1" fillId="0" borderId="63" xfId="0" applyFont="1" applyBorder="1" applyAlignment="1">
      <alignment vertical="center" wrapText="1"/>
    </xf>
    <xf numFmtId="0" fontId="5" fillId="0" borderId="56" xfId="0" applyFont="1" applyBorder="1" applyAlignment="1">
      <alignment vertical="center" wrapText="1"/>
    </xf>
    <xf numFmtId="0" fontId="5" fillId="0" borderId="47" xfId="0" applyFont="1" applyBorder="1" applyAlignment="1">
      <alignment horizontal="center" vertical="center" wrapText="1"/>
    </xf>
    <xf numFmtId="0" fontId="5" fillId="0" borderId="26" xfId="0" applyFont="1" applyBorder="1" applyAlignment="1">
      <alignment horizontal="center" vertical="center" wrapText="1"/>
    </xf>
    <xf numFmtId="0" fontId="10" fillId="4" borderId="29" xfId="0" applyFont="1" applyFill="1" applyBorder="1" applyAlignment="1">
      <alignment horizontal="center" vertical="center"/>
    </xf>
    <xf numFmtId="0" fontId="2" fillId="0" borderId="29" xfId="0" applyFont="1" applyBorder="1" applyAlignment="1">
      <alignment horizontal="center" vertical="center"/>
    </xf>
    <xf numFmtId="0" fontId="10" fillId="0" borderId="26" xfId="0" applyFont="1" applyBorder="1" applyAlignment="1">
      <alignment horizontal="center" vertical="center"/>
    </xf>
    <xf numFmtId="0" fontId="2" fillId="0" borderId="7" xfId="0" applyFont="1" applyBorder="1" applyAlignment="1">
      <alignment horizontal="center" vertical="center" wrapText="1"/>
    </xf>
    <xf numFmtId="0" fontId="10" fillId="0" borderId="29" xfId="0" applyFont="1" applyBorder="1" applyAlignment="1">
      <alignment horizontal="center"/>
    </xf>
    <xf numFmtId="0" fontId="2" fillId="0" borderId="26" xfId="0" applyFont="1" applyBorder="1" applyAlignment="1">
      <alignment horizontal="center"/>
    </xf>
    <xf numFmtId="0" fontId="5" fillId="0" borderId="29" xfId="0" applyFont="1" applyBorder="1" applyAlignment="1">
      <alignment horizontal="center"/>
    </xf>
    <xf numFmtId="0" fontId="2" fillId="0" borderId="1" xfId="0" applyFont="1" applyBorder="1" applyAlignment="1">
      <alignment horizontal="center" vertical="top" wrapText="1"/>
    </xf>
    <xf numFmtId="0" fontId="1" fillId="0" borderId="42" xfId="0" applyFont="1" applyBorder="1" applyAlignment="1">
      <alignment horizontal="center" vertical="center" wrapText="1"/>
    </xf>
    <xf numFmtId="0" fontId="10" fillId="0" borderId="29" xfId="0" applyFont="1" applyBorder="1" applyAlignment="1">
      <alignment horizontal="center" vertical="center"/>
    </xf>
    <xf numFmtId="0" fontId="1" fillId="0" borderId="60" xfId="0" applyFont="1" applyBorder="1" applyAlignment="1">
      <alignment horizontal="center" vertical="center" wrapText="1"/>
    </xf>
    <xf numFmtId="0" fontId="1" fillId="0" borderId="62" xfId="0" applyFont="1" applyBorder="1" applyAlignment="1">
      <alignment horizontal="center" vertical="center" wrapText="1"/>
    </xf>
    <xf numFmtId="0" fontId="10" fillId="0" borderId="48" xfId="0" applyFont="1" applyBorder="1" applyAlignment="1">
      <alignment horizontal="center" vertical="center"/>
    </xf>
    <xf numFmtId="0" fontId="2" fillId="0" borderId="1" xfId="0" applyFont="1" applyBorder="1" applyAlignment="1">
      <alignment horizontal="center" vertical="center" wrapText="1"/>
    </xf>
    <xf numFmtId="164" fontId="10" fillId="0" borderId="26" xfId="0" applyNumberFormat="1" applyFont="1" applyBorder="1" applyAlignment="1">
      <alignment horizontal="center" vertical="center" wrapText="1"/>
    </xf>
    <xf numFmtId="0" fontId="5" fillId="0" borderId="25" xfId="0" applyFont="1" applyBorder="1" applyAlignment="1">
      <alignment horizontal="center" vertical="center" wrapText="1"/>
    </xf>
    <xf numFmtId="2" fontId="5" fillId="0" borderId="26" xfId="0" applyNumberFormat="1" applyFont="1" applyBorder="1" applyAlignment="1">
      <alignment horizontal="center" vertical="center" wrapText="1"/>
    </xf>
    <xf numFmtId="0" fontId="2" fillId="0" borderId="29" xfId="0" applyFont="1" applyBorder="1" applyAlignment="1">
      <alignment horizontal="center" vertical="center" wrapText="1"/>
    </xf>
    <xf numFmtId="0" fontId="10" fillId="0" borderId="26" xfId="0" applyFont="1" applyBorder="1" applyAlignment="1">
      <alignment horizontal="center"/>
    </xf>
    <xf numFmtId="0" fontId="5" fillId="0" borderId="5" xfId="0" applyFont="1" applyBorder="1" applyAlignment="1">
      <alignment horizontal="left" vertical="center" wrapText="1"/>
    </xf>
    <xf numFmtId="0" fontId="1" fillId="0" borderId="1"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16" xfId="0" applyFont="1" applyBorder="1" applyAlignment="1">
      <alignment horizontal="left" vertical="center" wrapText="1"/>
    </xf>
    <xf numFmtId="0" fontId="1" fillId="0" borderId="34" xfId="0" applyFont="1" applyBorder="1" applyAlignment="1">
      <alignment horizontal="left" vertical="center" wrapText="1"/>
    </xf>
    <xf numFmtId="0" fontId="1" fillId="0" borderId="26" xfId="0" applyFont="1" applyBorder="1" applyAlignment="1">
      <alignment vertical="center" wrapText="1"/>
    </xf>
    <xf numFmtId="0" fontId="1" fillId="0" borderId="0" xfId="0" applyFont="1" applyAlignment="1">
      <alignment horizontal="center" vertical="center"/>
    </xf>
    <xf numFmtId="0" fontId="1" fillId="0" borderId="72" xfId="0" applyFont="1" applyBorder="1" applyAlignment="1">
      <alignment vertical="top" wrapText="1"/>
    </xf>
    <xf numFmtId="0" fontId="1" fillId="4" borderId="73" xfId="0" quotePrefix="1" applyFont="1" applyFill="1" applyBorder="1" applyAlignment="1">
      <alignment horizontal="left" vertical="center" wrapText="1"/>
    </xf>
    <xf numFmtId="0" fontId="1" fillId="4" borderId="73" xfId="0" quotePrefix="1" applyFont="1" applyFill="1" applyBorder="1" applyAlignment="1">
      <alignment horizontal="center" vertical="center" wrapText="1"/>
    </xf>
    <xf numFmtId="0" fontId="1" fillId="0" borderId="73" xfId="0" applyFont="1" applyBorder="1" applyAlignment="1">
      <alignment horizontal="center" vertical="center"/>
    </xf>
    <xf numFmtId="2" fontId="5" fillId="0" borderId="78" xfId="0" applyNumberFormat="1" applyFont="1" applyBorder="1" applyAlignment="1">
      <alignment horizontal="center" vertical="center" wrapText="1"/>
    </xf>
    <xf numFmtId="0" fontId="1" fillId="0" borderId="90" xfId="0" applyFont="1" applyBorder="1" applyAlignment="1">
      <alignment horizontal="center" vertical="top" wrapText="1"/>
    </xf>
    <xf numFmtId="0" fontId="1" fillId="0" borderId="91" xfId="0" applyFont="1" applyBorder="1" applyAlignment="1">
      <alignment vertical="center" wrapText="1"/>
    </xf>
    <xf numFmtId="0" fontId="28" fillId="6" borderId="97" xfId="0" applyFont="1" applyFill="1" applyBorder="1" applyAlignment="1">
      <alignment horizontal="center" vertical="center" wrapText="1"/>
    </xf>
    <xf numFmtId="0" fontId="17" fillId="0" borderId="97" xfId="0" applyFont="1" applyBorder="1" applyAlignment="1">
      <alignment horizontal="center" vertical="center"/>
    </xf>
    <xf numFmtId="0" fontId="17" fillId="0" borderId="97" xfId="0" applyFont="1" applyBorder="1" applyAlignment="1">
      <alignment horizontal="left" vertical="center" wrapText="1"/>
    </xf>
    <xf numFmtId="0" fontId="30" fillId="0" borderId="97" xfId="0" applyFont="1" applyBorder="1" applyAlignment="1">
      <alignment horizontal="center" vertical="center"/>
    </xf>
    <xf numFmtId="2" fontId="17" fillId="0" borderId="97" xfId="0" applyNumberFormat="1" applyFont="1" applyBorder="1" applyAlignment="1">
      <alignment horizontal="center" vertical="center"/>
    </xf>
    <xf numFmtId="1" fontId="17" fillId="0" borderId="97" xfId="0" applyNumberFormat="1" applyFont="1" applyBorder="1" applyAlignment="1">
      <alignment horizontal="center" vertical="center"/>
    </xf>
    <xf numFmtId="0" fontId="17" fillId="0" borderId="97" xfId="0" applyFont="1" applyBorder="1" applyAlignment="1">
      <alignment horizontal="center"/>
    </xf>
    <xf numFmtId="2" fontId="30" fillId="0" borderId="97" xfId="0" applyNumberFormat="1" applyFont="1" applyBorder="1" applyAlignment="1">
      <alignment horizontal="center" vertical="center"/>
    </xf>
    <xf numFmtId="1" fontId="30" fillId="0" borderId="97" xfId="0" applyNumberFormat="1" applyFont="1" applyBorder="1" applyAlignment="1">
      <alignment horizontal="center" vertical="center"/>
    </xf>
    <xf numFmtId="0" fontId="17" fillId="0" borderId="97" xfId="0" applyFont="1" applyBorder="1"/>
    <xf numFmtId="0" fontId="17" fillId="0" borderId="97" xfId="0" applyFont="1" applyBorder="1" applyAlignment="1">
      <alignment horizontal="left" vertical="center"/>
    </xf>
    <xf numFmtId="2" fontId="17" fillId="0" borderId="0" xfId="0" applyNumberFormat="1" applyFont="1"/>
    <xf numFmtId="0" fontId="32" fillId="0" borderId="0" xfId="0" applyFont="1"/>
    <xf numFmtId="17" fontId="17" fillId="0" borderId="0" xfId="0" applyNumberFormat="1" applyFont="1"/>
    <xf numFmtId="0" fontId="34" fillId="0" borderId="0" xfId="0" applyFont="1"/>
    <xf numFmtId="0" fontId="0" fillId="0" borderId="0" xfId="0" applyAlignment="1">
      <alignment vertical="center" wrapText="1"/>
    </xf>
    <xf numFmtId="0" fontId="35" fillId="0" borderId="0" xfId="0" applyFont="1"/>
    <xf numFmtId="0" fontId="33" fillId="0" borderId="105" xfId="0" applyFont="1" applyBorder="1" applyAlignment="1">
      <alignment horizontal="center"/>
    </xf>
    <xf numFmtId="0" fontId="33" fillId="0" borderId="105" xfId="0" applyFont="1" applyBorder="1" applyAlignment="1">
      <alignment horizontal="center" wrapText="1"/>
    </xf>
    <xf numFmtId="0" fontId="0" fillId="0" borderId="106" xfId="0" applyBorder="1"/>
    <xf numFmtId="0" fontId="0" fillId="0" borderId="107" xfId="0" applyBorder="1"/>
    <xf numFmtId="0" fontId="36" fillId="0" borderId="107" xfId="0" applyFont="1" applyBorder="1" applyAlignment="1">
      <alignment horizontal="right"/>
    </xf>
    <xf numFmtId="0" fontId="0" fillId="0" borderId="108" xfId="0" applyBorder="1"/>
    <xf numFmtId="0" fontId="0" fillId="0" borderId="109" xfId="0" applyBorder="1"/>
    <xf numFmtId="0" fontId="36" fillId="0" borderId="109" xfId="0" applyFont="1" applyBorder="1" applyAlignment="1">
      <alignment horizontal="right"/>
    </xf>
    <xf numFmtId="166" fontId="36" fillId="0" borderId="109" xfId="0" applyNumberFormat="1" applyFont="1" applyBorder="1" applyAlignment="1">
      <alignment horizontal="right"/>
    </xf>
    <xf numFmtId="2" fontId="37" fillId="0" borderId="109" xfId="0" applyNumberFormat="1" applyFont="1" applyBorder="1" applyAlignment="1">
      <alignment horizontal="right" wrapText="1"/>
    </xf>
    <xf numFmtId="166" fontId="36" fillId="0" borderId="109" xfId="0" applyNumberFormat="1" applyFont="1" applyBorder="1" applyAlignment="1" applyProtection="1">
      <alignment horizontal="right"/>
      <protection locked="0"/>
    </xf>
    <xf numFmtId="0" fontId="36" fillId="0" borderId="109" xfId="0" applyFont="1" applyBorder="1" applyAlignment="1" applyProtection="1">
      <alignment horizontal="right"/>
      <protection locked="0"/>
    </xf>
    <xf numFmtId="0" fontId="1" fillId="0" borderId="25" xfId="0" applyFont="1" applyBorder="1" applyAlignment="1">
      <alignment horizontal="left" vertical="center" wrapText="1"/>
    </xf>
    <xf numFmtId="0" fontId="5" fillId="0" borderId="26" xfId="0" applyFont="1" applyBorder="1" applyAlignment="1">
      <alignment horizontal="center" vertical="center"/>
    </xf>
    <xf numFmtId="0" fontId="5" fillId="0" borderId="48" xfId="0" applyFont="1" applyBorder="1" applyAlignment="1">
      <alignment horizontal="center" vertical="center"/>
    </xf>
    <xf numFmtId="2" fontId="1" fillId="0" borderId="0" xfId="0" applyNumberFormat="1" applyFont="1"/>
    <xf numFmtId="2" fontId="1" fillId="0" borderId="76" xfId="0" applyNumberFormat="1" applyFont="1" applyBorder="1" applyAlignment="1">
      <alignment horizontal="center" vertical="center"/>
    </xf>
    <xf numFmtId="2" fontId="1" fillId="0" borderId="77" xfId="0" applyNumberFormat="1" applyFont="1" applyBorder="1" applyAlignment="1">
      <alignment horizontal="center" vertical="center"/>
    </xf>
    <xf numFmtId="2" fontId="1" fillId="0" borderId="78" xfId="0" applyNumberFormat="1" applyFont="1" applyBorder="1" applyAlignment="1">
      <alignment horizontal="center" vertical="center"/>
    </xf>
    <xf numFmtId="2" fontId="1" fillId="0" borderId="84" xfId="0" applyNumberFormat="1" applyFont="1" applyBorder="1" applyAlignment="1">
      <alignment horizontal="center" vertical="center"/>
    </xf>
    <xf numFmtId="2" fontId="1" fillId="0" borderId="78" xfId="0" applyNumberFormat="1" applyFont="1" applyBorder="1" applyAlignment="1">
      <alignment horizontal="center"/>
    </xf>
    <xf numFmtId="2" fontId="1" fillId="0" borderId="77" xfId="0" applyNumberFormat="1" applyFont="1" applyBorder="1" applyAlignment="1">
      <alignment horizontal="center"/>
    </xf>
    <xf numFmtId="2" fontId="5" fillId="0" borderId="76" xfId="0" applyNumberFormat="1" applyFont="1" applyBorder="1" applyAlignment="1">
      <alignment horizontal="center" vertical="center" wrapText="1"/>
    </xf>
    <xf numFmtId="2" fontId="5" fillId="0" borderId="77" xfId="0" applyNumberFormat="1" applyFont="1" applyBorder="1" applyAlignment="1">
      <alignment horizontal="center" vertical="center" wrapText="1"/>
    </xf>
    <xf numFmtId="0" fontId="5" fillId="0" borderId="1" xfId="0" applyFont="1" applyBorder="1" applyAlignment="1">
      <alignment horizontal="center" vertical="center" wrapText="1"/>
    </xf>
    <xf numFmtId="165" fontId="5" fillId="0" borderId="1" xfId="0" applyNumberFormat="1" applyFont="1" applyBorder="1" applyAlignment="1">
      <alignment horizontal="center" vertical="center" wrapText="1"/>
    </xf>
    <xf numFmtId="2" fontId="31" fillId="0" borderId="97" xfId="0" applyNumberFormat="1" applyFont="1" applyBorder="1" applyAlignment="1">
      <alignment horizontal="center" vertical="center"/>
    </xf>
    <xf numFmtId="2" fontId="17" fillId="0" borderId="0" xfId="0" applyNumberFormat="1" applyFont="1" applyAlignment="1">
      <alignment horizontal="center" vertical="center"/>
    </xf>
    <xf numFmtId="2" fontId="1" fillId="0" borderId="82" xfId="0" applyNumberFormat="1" applyFont="1" applyBorder="1" applyAlignment="1">
      <alignment horizontal="center" vertical="center"/>
    </xf>
    <xf numFmtId="0" fontId="1" fillId="0" borderId="32" xfId="0" applyFont="1" applyBorder="1" applyAlignment="1">
      <alignment horizontal="center" vertical="center"/>
    </xf>
    <xf numFmtId="0" fontId="5" fillId="0" borderId="40" xfId="0" applyFont="1" applyBorder="1" applyAlignment="1">
      <alignment horizontal="center" vertical="center" wrapText="1"/>
    </xf>
    <xf numFmtId="0" fontId="5" fillId="0" borderId="63" xfId="0" applyFont="1" applyBorder="1" applyAlignment="1">
      <alignment horizontal="left" vertical="center" wrapText="1"/>
    </xf>
    <xf numFmtId="0" fontId="5" fillId="0" borderId="92" xfId="0" applyFont="1" applyBorder="1" applyAlignment="1">
      <alignment horizontal="center" vertical="center" wrapText="1"/>
    </xf>
    <xf numFmtId="0" fontId="5" fillId="0" borderId="95" xfId="0" applyFont="1" applyBorder="1" applyAlignment="1">
      <alignment horizontal="center" vertical="center"/>
    </xf>
    <xf numFmtId="0" fontId="5" fillId="0" borderId="90" xfId="0" applyFont="1" applyBorder="1" applyAlignment="1">
      <alignment horizontal="center" vertical="center"/>
    </xf>
    <xf numFmtId="2" fontId="5" fillId="0" borderId="96" xfId="0" applyNumberFormat="1" applyFont="1" applyBorder="1" applyAlignment="1">
      <alignment horizontal="center" vertical="center"/>
    </xf>
    <xf numFmtId="0" fontId="3" fillId="0" borderId="0" xfId="0" applyFont="1" applyAlignment="1">
      <alignment horizontal="left" vertical="center" wrapText="1"/>
    </xf>
    <xf numFmtId="0" fontId="1" fillId="0" borderId="0" xfId="0" applyFont="1" applyAlignment="1">
      <alignment horizontal="left" vertical="center" wrapText="1"/>
    </xf>
    <xf numFmtId="0" fontId="3" fillId="0" borderId="14" xfId="0" applyFont="1" applyBorder="1" applyAlignment="1">
      <alignment horizontal="left" vertical="center" wrapText="1"/>
    </xf>
    <xf numFmtId="0" fontId="1" fillId="0" borderId="14" xfId="0" applyFont="1" applyBorder="1" applyAlignment="1">
      <alignment horizontal="left" vertical="center" wrapText="1"/>
    </xf>
    <xf numFmtId="0" fontId="3" fillId="0" borderId="110" xfId="0" quotePrefix="1" applyFont="1" applyBorder="1" applyAlignment="1">
      <alignment horizontal="left" vertical="center" wrapText="1"/>
    </xf>
    <xf numFmtId="0" fontId="3" fillId="0" borderId="0" xfId="0" quotePrefix="1" applyFont="1" applyAlignment="1">
      <alignment horizontal="left" vertical="center" wrapText="1"/>
    </xf>
    <xf numFmtId="0" fontId="4" fillId="0" borderId="0" xfId="0" applyFont="1" applyAlignment="1">
      <alignment horizontal="left" vertical="center" wrapText="1"/>
    </xf>
    <xf numFmtId="0" fontId="3" fillId="0" borderId="111" xfId="0" applyFont="1" applyBorder="1" applyAlignment="1">
      <alignment horizontal="left" vertical="center" wrapText="1"/>
    </xf>
    <xf numFmtId="0" fontId="3" fillId="0" borderId="2" xfId="0" quotePrefix="1" applyFont="1" applyBorder="1" applyAlignment="1">
      <alignment horizontal="left"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3" fillId="0" borderId="1" xfId="0" applyFont="1" applyBorder="1" applyAlignment="1">
      <alignment horizontal="left" vertical="center" wrapText="1"/>
    </xf>
    <xf numFmtId="0" fontId="5" fillId="0" borderId="3" xfId="0" applyFont="1" applyBorder="1" applyAlignment="1">
      <alignment horizontal="left" vertical="center" wrapText="1"/>
    </xf>
    <xf numFmtId="2" fontId="1" fillId="0" borderId="81" xfId="0" applyNumberFormat="1" applyFont="1" applyBorder="1" applyAlignment="1">
      <alignment horizontal="center" vertical="center"/>
    </xf>
    <xf numFmtId="2" fontId="1" fillId="0" borderId="82" xfId="0" applyNumberFormat="1" applyFont="1" applyBorder="1" applyAlignment="1">
      <alignment horizontal="center" vertical="center"/>
    </xf>
    <xf numFmtId="2" fontId="1" fillId="0" borderId="83" xfId="0" applyNumberFormat="1" applyFont="1" applyBorder="1" applyAlignment="1">
      <alignment horizontal="center" vertical="center"/>
    </xf>
    <xf numFmtId="0" fontId="5" fillId="0" borderId="27" xfId="0" applyFont="1" applyBorder="1" applyAlignment="1">
      <alignment horizontal="center" vertical="center" wrapText="1"/>
    </xf>
    <xf numFmtId="0" fontId="5" fillId="0" borderId="37"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1" xfId="0" applyFont="1" applyBorder="1" applyAlignment="1">
      <alignment horizontal="center" vertical="center"/>
    </xf>
    <xf numFmtId="0" fontId="1" fillId="0" borderId="32" xfId="0" applyFont="1" applyBorder="1" applyAlignment="1">
      <alignment horizontal="center" vertical="center"/>
    </xf>
    <xf numFmtId="0" fontId="1" fillId="0" borderId="35" xfId="0" applyFont="1" applyBorder="1" applyAlignment="1">
      <alignment horizontal="center" vertical="center"/>
    </xf>
    <xf numFmtId="0" fontId="1" fillId="0" borderId="31" xfId="0" quotePrefix="1" applyFont="1" applyBorder="1" applyAlignment="1">
      <alignment horizontal="center" vertical="center" wrapText="1"/>
    </xf>
    <xf numFmtId="0" fontId="1" fillId="0" borderId="32" xfId="0" quotePrefix="1" applyFont="1" applyBorder="1" applyAlignment="1">
      <alignment horizontal="center" vertical="center" wrapText="1"/>
    </xf>
    <xf numFmtId="0" fontId="1" fillId="0" borderId="35" xfId="0" quotePrefix="1" applyFont="1" applyBorder="1" applyAlignment="1">
      <alignment horizontal="center" vertical="center" wrapText="1"/>
    </xf>
    <xf numFmtId="0" fontId="5" fillId="0" borderId="60"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62"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3"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64" xfId="0" applyFont="1" applyBorder="1" applyAlignment="1">
      <alignment horizontal="center" vertical="center" wrapText="1"/>
    </xf>
    <xf numFmtId="0" fontId="5" fillId="0" borderId="51"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5" xfId="0" applyFont="1" applyBorder="1" applyAlignment="1">
      <alignment horizontal="center" vertical="center" wrapText="1"/>
    </xf>
    <xf numFmtId="0" fontId="1" fillId="0" borderId="50" xfId="0" applyFont="1" applyBorder="1" applyAlignment="1">
      <alignment horizontal="left" vertical="center" wrapText="1"/>
    </xf>
    <xf numFmtId="0" fontId="1" fillId="0" borderId="52" xfId="0" applyFont="1" applyBorder="1" applyAlignment="1">
      <alignment horizontal="left" vertical="center" wrapText="1"/>
    </xf>
    <xf numFmtId="0" fontId="1" fillId="0" borderId="54" xfId="0" applyFont="1" applyBorder="1" applyAlignment="1">
      <alignment horizontal="left" vertical="center" wrapText="1"/>
    </xf>
    <xf numFmtId="0" fontId="1" fillId="0" borderId="64" xfId="0" applyFont="1" applyBorder="1" applyAlignment="1">
      <alignment horizontal="left" vertical="center" wrapText="1"/>
    </xf>
    <xf numFmtId="0" fontId="1" fillId="0" borderId="51" xfId="0" applyFont="1" applyBorder="1" applyAlignment="1">
      <alignment horizontal="left" vertical="center" wrapText="1"/>
    </xf>
    <xf numFmtId="0" fontId="1" fillId="0" borderId="65" xfId="0" applyFont="1" applyBorder="1" applyAlignment="1">
      <alignment horizontal="left" vertical="center" wrapText="1"/>
    </xf>
    <xf numFmtId="0" fontId="1" fillId="0" borderId="54" xfId="0" applyFont="1" applyBorder="1" applyAlignment="1">
      <alignment horizontal="center" vertical="center"/>
    </xf>
    <xf numFmtId="0" fontId="1" fillId="0" borderId="51" xfId="0" applyFont="1" applyBorder="1" applyAlignment="1">
      <alignment horizontal="center" vertical="center"/>
    </xf>
    <xf numFmtId="0" fontId="5" fillId="0" borderId="31" xfId="0" applyFont="1" applyBorder="1" applyAlignment="1">
      <alignment horizontal="center" vertical="center" wrapText="1"/>
    </xf>
    <xf numFmtId="2" fontId="1" fillId="0" borderId="81" xfId="0" applyNumberFormat="1" applyFont="1" applyBorder="1" applyAlignment="1">
      <alignment horizontal="center" vertical="center" wrapText="1"/>
    </xf>
    <xf numFmtId="2" fontId="1" fillId="0" borderId="82" xfId="0" applyNumberFormat="1" applyFont="1" applyBorder="1" applyAlignment="1">
      <alignment horizontal="center" vertical="center" wrapText="1"/>
    </xf>
    <xf numFmtId="2" fontId="1" fillId="0" borderId="83" xfId="0" applyNumberFormat="1" applyFont="1" applyBorder="1" applyAlignment="1">
      <alignment horizontal="center" vertical="center" wrapText="1"/>
    </xf>
    <xf numFmtId="0" fontId="5" fillId="0" borderId="30" xfId="0" applyFont="1" applyBorder="1" applyAlignment="1">
      <alignment horizontal="center" vertical="center" wrapText="1"/>
    </xf>
    <xf numFmtId="0" fontId="5" fillId="0" borderId="66"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68" xfId="0" applyFont="1" applyBorder="1" applyAlignment="1">
      <alignment horizontal="center" vertical="center" wrapText="1"/>
    </xf>
    <xf numFmtId="0" fontId="1" fillId="0" borderId="33" xfId="0" applyFont="1" applyBorder="1" applyAlignment="1">
      <alignment horizontal="center" vertical="center"/>
    </xf>
    <xf numFmtId="0" fontId="1" fillId="0" borderId="48" xfId="0" applyFont="1" applyBorder="1" applyAlignment="1">
      <alignment horizontal="center" vertical="center"/>
    </xf>
    <xf numFmtId="0" fontId="2" fillId="0" borderId="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 fillId="0" borderId="7"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2" fillId="0" borderId="7" xfId="0" applyFont="1" applyBorder="1" applyAlignment="1">
      <alignment horizontal="center" vertical="top" wrapText="1"/>
    </xf>
    <xf numFmtId="0" fontId="2" fillId="0" borderId="3" xfId="0" applyFont="1" applyBorder="1" applyAlignment="1">
      <alignment horizontal="center" vertical="top" wrapText="1"/>
    </xf>
    <xf numFmtId="3" fontId="1" fillId="0" borderId="31" xfId="0" applyNumberFormat="1" applyFont="1" applyBorder="1" applyAlignment="1">
      <alignment horizontal="center" vertical="center" wrapText="1"/>
    </xf>
    <xf numFmtId="3" fontId="1" fillId="0" borderId="32" xfId="0" applyNumberFormat="1" applyFont="1" applyBorder="1" applyAlignment="1">
      <alignment horizontal="center" vertical="center" wrapText="1"/>
    </xf>
    <xf numFmtId="2" fontId="5" fillId="0" borderId="79" xfId="0" applyNumberFormat="1" applyFont="1" applyBorder="1" applyAlignment="1">
      <alignment horizontal="center" vertical="center" wrapText="1"/>
    </xf>
    <xf numFmtId="2" fontId="5" fillId="0" borderId="82" xfId="0" applyNumberFormat="1" applyFont="1" applyBorder="1" applyAlignment="1">
      <alignment horizontal="center" vertical="center" wrapText="1"/>
    </xf>
    <xf numFmtId="2" fontId="5" fillId="0" borderId="83" xfId="0" applyNumberFormat="1" applyFont="1" applyBorder="1" applyAlignment="1">
      <alignment horizontal="center" vertical="center" wrapText="1"/>
    </xf>
    <xf numFmtId="0" fontId="1" fillId="0" borderId="26"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26" xfId="0" applyFont="1" applyBorder="1" applyAlignment="1">
      <alignment horizontal="center" vertical="center"/>
    </xf>
    <xf numFmtId="0" fontId="1" fillId="0" borderId="29" xfId="0" applyFont="1" applyBorder="1" applyAlignment="1">
      <alignment horizontal="center" vertical="center"/>
    </xf>
    <xf numFmtId="0" fontId="1" fillId="0" borderId="36" xfId="0" applyFont="1" applyBorder="1" applyAlignment="1">
      <alignment horizontal="center" vertical="center"/>
    </xf>
    <xf numFmtId="2" fontId="1" fillId="0" borderId="78" xfId="0" applyNumberFormat="1" applyFont="1" applyBorder="1" applyAlignment="1">
      <alignment horizontal="center" vertical="center"/>
    </xf>
    <xf numFmtId="2" fontId="1" fillId="0" borderId="76" xfId="0" applyNumberFormat="1" applyFont="1" applyBorder="1" applyAlignment="1">
      <alignment horizontal="center" vertical="center"/>
    </xf>
    <xf numFmtId="2" fontId="1" fillId="0" borderId="79" xfId="0" applyNumberFormat="1" applyFont="1" applyBorder="1" applyAlignment="1">
      <alignment horizontal="center" vertical="center"/>
    </xf>
    <xf numFmtId="2" fontId="1" fillId="0" borderId="77" xfId="0" applyNumberFormat="1" applyFont="1" applyBorder="1" applyAlignment="1">
      <alignment horizontal="center" vertical="center"/>
    </xf>
    <xf numFmtId="0" fontId="2" fillId="0" borderId="70"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55" xfId="0" applyFont="1" applyBorder="1" applyAlignment="1">
      <alignment horizontal="center" vertical="center" wrapText="1"/>
    </xf>
    <xf numFmtId="0" fontId="1" fillId="0" borderId="71" xfId="0" applyFont="1" applyBorder="1" applyAlignment="1">
      <alignment horizontal="center" vertical="top" wrapText="1"/>
    </xf>
    <xf numFmtId="0" fontId="1" fillId="0" borderId="38" xfId="0" applyFont="1" applyBorder="1" applyAlignment="1">
      <alignment horizontal="center" vertical="top" wrapText="1"/>
    </xf>
    <xf numFmtId="0" fontId="1" fillId="0" borderId="53" xfId="0" applyFont="1" applyBorder="1" applyAlignment="1">
      <alignment horizontal="center" vertical="top" wrapText="1"/>
    </xf>
    <xf numFmtId="1" fontId="1" fillId="0" borderId="72" xfId="0" applyNumberFormat="1" applyFont="1" applyBorder="1" applyAlignment="1">
      <alignment horizontal="center" vertical="center" wrapText="1"/>
    </xf>
    <xf numFmtId="1" fontId="1" fillId="0" borderId="32" xfId="0" applyNumberFormat="1" applyFont="1" applyBorder="1" applyAlignment="1">
      <alignment horizontal="center" vertical="center" wrapText="1"/>
    </xf>
    <xf numFmtId="2" fontId="1" fillId="0" borderId="74" xfId="0" applyNumberFormat="1" applyFont="1" applyBorder="1" applyAlignment="1">
      <alignment horizontal="center" vertical="center"/>
    </xf>
    <xf numFmtId="0" fontId="1" fillId="0" borderId="72" xfId="0" applyFont="1" applyBorder="1" applyAlignment="1">
      <alignment horizontal="center" vertical="center"/>
    </xf>
    <xf numFmtId="0" fontId="1" fillId="0" borderId="72" xfId="0" quotePrefix="1" applyFont="1" applyBorder="1" applyAlignment="1">
      <alignment horizontal="center" vertical="center" wrapText="1"/>
    </xf>
    <xf numFmtId="0" fontId="2" fillId="0" borderId="56" xfId="0" applyFont="1" applyBorder="1" applyAlignment="1">
      <alignment horizontal="center" vertical="center" wrapText="1"/>
    </xf>
    <xf numFmtId="0" fontId="2" fillId="0" borderId="63" xfId="0" applyFont="1" applyBorder="1" applyAlignment="1">
      <alignment horizontal="center" vertical="center" wrapText="1"/>
    </xf>
    <xf numFmtId="0" fontId="1" fillId="0" borderId="37" xfId="0" applyFont="1" applyBorder="1" applyAlignment="1">
      <alignment horizontal="center" vertical="top" wrapText="1"/>
    </xf>
    <xf numFmtId="0" fontId="1" fillId="0" borderId="39" xfId="0" applyFont="1" applyBorder="1" applyAlignment="1">
      <alignment horizontal="center" vertical="top" wrapText="1"/>
    </xf>
    <xf numFmtId="0" fontId="1" fillId="0" borderId="11" xfId="0" applyFont="1" applyBorder="1" applyAlignment="1">
      <alignment horizontal="center" vertical="top" wrapText="1"/>
    </xf>
    <xf numFmtId="0" fontId="1" fillId="0" borderId="7"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64"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65" xfId="0" applyFont="1" applyBorder="1" applyAlignment="1">
      <alignment horizontal="center" vertical="center" wrapText="1"/>
    </xf>
    <xf numFmtId="2" fontId="1" fillId="0" borderId="87" xfId="0" applyNumberFormat="1" applyFont="1" applyBorder="1" applyAlignment="1">
      <alignment horizontal="center" vertical="center"/>
    </xf>
    <xf numFmtId="0" fontId="5" fillId="0" borderId="93" xfId="0" applyFont="1" applyBorder="1" applyAlignment="1">
      <alignment horizontal="center" vertical="center" wrapText="1"/>
    </xf>
    <xf numFmtId="0" fontId="5" fillId="0" borderId="9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9" xfId="0" applyFont="1" applyBorder="1" applyAlignment="1">
      <alignment horizontal="center" vertical="center" wrapText="1"/>
    </xf>
    <xf numFmtId="0" fontId="2" fillId="0" borderId="86" xfId="0" applyFont="1" applyBorder="1" applyAlignment="1">
      <alignment horizontal="center" vertical="top" wrapText="1"/>
    </xf>
    <xf numFmtId="0" fontId="2" fillId="0" borderId="75" xfId="0" applyFont="1" applyBorder="1" applyAlignment="1">
      <alignment horizontal="center" vertical="top" wrapText="1"/>
    </xf>
    <xf numFmtId="0" fontId="2" fillId="0" borderId="88" xfId="0" applyFont="1" applyBorder="1" applyAlignment="1">
      <alignment horizontal="center" vertical="top" wrapText="1"/>
    </xf>
    <xf numFmtId="0" fontId="2" fillId="0" borderId="69" xfId="0" applyFont="1" applyBorder="1" applyAlignment="1">
      <alignment horizontal="center" vertical="top" wrapText="1"/>
    </xf>
    <xf numFmtId="0" fontId="2" fillId="0" borderId="80" xfId="0" applyFont="1" applyBorder="1" applyAlignment="1">
      <alignment horizontal="center" vertical="top" wrapText="1"/>
    </xf>
    <xf numFmtId="0" fontId="2" fillId="0" borderId="85" xfId="0" applyFont="1" applyBorder="1" applyAlignment="1">
      <alignment horizontal="center" vertical="top"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21" fillId="0" borderId="43" xfId="0" applyFont="1" applyBorder="1" applyAlignment="1">
      <alignment horizontal="left"/>
    </xf>
    <xf numFmtId="0" fontId="22" fillId="0" borderId="0" xfId="0" applyFont="1" applyAlignment="1">
      <alignment horizontal="center"/>
    </xf>
    <xf numFmtId="0" fontId="28" fillId="6" borderId="97" xfId="0" applyFont="1" applyFill="1" applyBorder="1" applyAlignment="1">
      <alignment horizontal="center" vertical="center"/>
    </xf>
    <xf numFmtId="0" fontId="29" fillId="5" borderId="97" xfId="0" applyFont="1" applyFill="1" applyBorder="1" applyAlignment="1">
      <alignment horizontal="center" vertical="center" wrapText="1"/>
    </xf>
    <xf numFmtId="0" fontId="30" fillId="0" borderId="97" xfId="0" applyFont="1" applyBorder="1" applyAlignment="1">
      <alignment horizontal="center" vertical="center"/>
    </xf>
    <xf numFmtId="2" fontId="31" fillId="0" borderId="97" xfId="0" applyNumberFormat="1" applyFont="1" applyBorder="1" applyAlignment="1">
      <alignment horizontal="center" vertical="center"/>
    </xf>
    <xf numFmtId="2" fontId="17" fillId="0" borderId="97" xfId="0" applyNumberFormat="1" applyFont="1" applyBorder="1" applyAlignment="1">
      <alignment horizontal="center" vertical="center"/>
    </xf>
    <xf numFmtId="1" fontId="17" fillId="0" borderId="97" xfId="0" applyNumberFormat="1" applyFont="1" applyBorder="1" applyAlignment="1">
      <alignment horizontal="center" vertical="center"/>
    </xf>
    <xf numFmtId="2" fontId="31" fillId="0" borderId="98" xfId="0" applyNumberFormat="1" applyFont="1" applyBorder="1" applyAlignment="1">
      <alignment horizontal="center" vertical="center"/>
    </xf>
    <xf numFmtId="2" fontId="31" fillId="0" borderId="99" xfId="0" applyNumberFormat="1" applyFont="1" applyBorder="1" applyAlignment="1">
      <alignment horizontal="center" vertical="center"/>
    </xf>
    <xf numFmtId="2" fontId="31" fillId="0" borderId="100" xfId="0" applyNumberFormat="1" applyFont="1" applyBorder="1" applyAlignment="1">
      <alignment horizontal="center" vertical="center"/>
    </xf>
    <xf numFmtId="2" fontId="17" fillId="0" borderId="98" xfId="0" applyNumberFormat="1" applyFont="1" applyBorder="1" applyAlignment="1">
      <alignment horizontal="center" vertical="center" wrapText="1"/>
    </xf>
    <xf numFmtId="2" fontId="17" fillId="0" borderId="99" xfId="0" applyNumberFormat="1" applyFont="1" applyBorder="1" applyAlignment="1">
      <alignment horizontal="center" vertical="center" wrapText="1"/>
    </xf>
    <xf numFmtId="2" fontId="17" fillId="0" borderId="100" xfId="0" applyNumberFormat="1" applyFont="1" applyBorder="1" applyAlignment="1">
      <alignment horizontal="center" vertical="center" wrapText="1"/>
    </xf>
    <xf numFmtId="2" fontId="17" fillId="0" borderId="98" xfId="0" applyNumberFormat="1" applyFont="1" applyBorder="1" applyAlignment="1">
      <alignment horizontal="center" vertical="center"/>
    </xf>
    <xf numFmtId="2" fontId="17" fillId="0" borderId="99" xfId="0" applyNumberFormat="1" applyFont="1" applyBorder="1" applyAlignment="1">
      <alignment horizontal="center" vertical="center"/>
    </xf>
    <xf numFmtId="2" fontId="17" fillId="0" borderId="100" xfId="0" applyNumberFormat="1" applyFont="1" applyBorder="1" applyAlignment="1">
      <alignment horizontal="center" vertical="center"/>
    </xf>
    <xf numFmtId="0" fontId="17" fillId="0" borderId="97" xfId="0" applyFont="1" applyBorder="1" applyAlignment="1">
      <alignment horizontal="center" vertical="center"/>
    </xf>
    <xf numFmtId="0" fontId="17" fillId="0" borderId="97" xfId="0" applyFont="1" applyBorder="1" applyAlignment="1">
      <alignment horizontal="center"/>
    </xf>
    <xf numFmtId="2" fontId="30" fillId="0" borderId="97" xfId="0" applyNumberFormat="1" applyFont="1" applyBorder="1" applyAlignment="1">
      <alignment horizontal="center" vertical="center"/>
    </xf>
    <xf numFmtId="0" fontId="17" fillId="0" borderId="98" xfId="0" applyFont="1" applyBorder="1" applyAlignment="1">
      <alignment horizontal="center"/>
    </xf>
    <xf numFmtId="0" fontId="17" fillId="0" borderId="100" xfId="0" applyFont="1" applyBorder="1" applyAlignment="1">
      <alignment horizontal="center"/>
    </xf>
    <xf numFmtId="0" fontId="17" fillId="0" borderId="97" xfId="0" applyFont="1" applyBorder="1" applyAlignment="1">
      <alignment horizontal="center" vertical="center" wrapText="1"/>
    </xf>
    <xf numFmtId="2" fontId="17" fillId="0" borderId="101" xfId="0" applyNumberFormat="1" applyFont="1" applyBorder="1" applyAlignment="1">
      <alignment horizontal="center" vertical="center" wrapText="1"/>
    </xf>
    <xf numFmtId="2" fontId="17" fillId="0" borderId="102" xfId="0" applyNumberFormat="1" applyFont="1" applyBorder="1" applyAlignment="1">
      <alignment horizontal="center" vertical="center" wrapText="1"/>
    </xf>
    <xf numFmtId="0" fontId="38" fillId="0" borderId="0" xfId="0" applyFont="1" applyAlignment="1">
      <alignment horizontal="left" wrapText="1"/>
    </xf>
    <xf numFmtId="0" fontId="38" fillId="0" borderId="0" xfId="0" applyFont="1" applyAlignment="1">
      <alignment horizontal="left"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5" fillId="0" borderId="1" xfId="0" applyFont="1" applyBorder="1" applyAlignment="1">
      <alignment horizontal="center" vertical="center" wrapText="1"/>
    </xf>
    <xf numFmtId="0" fontId="9" fillId="0" borderId="9" xfId="0" applyFont="1" applyBorder="1" applyAlignment="1">
      <alignment horizontal="center" vertical="center"/>
    </xf>
    <xf numFmtId="0" fontId="9" fillId="0" borderId="2" xfId="0" applyFont="1" applyBorder="1" applyAlignment="1">
      <alignment horizontal="center" vertical="center"/>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3" fillId="0" borderId="3" xfId="0" applyFont="1" applyBorder="1" applyAlignment="1">
      <alignment horizontal="center" vertical="center" wrapText="1"/>
    </xf>
    <xf numFmtId="165" fontId="1" fillId="0" borderId="1" xfId="0" applyNumberFormat="1" applyFont="1" applyBorder="1" applyAlignment="1">
      <alignment horizontal="center" vertical="top" wrapText="1"/>
    </xf>
    <xf numFmtId="165" fontId="5" fillId="0" borderId="1" xfId="0" applyNumberFormat="1" applyFont="1" applyBorder="1" applyAlignment="1">
      <alignment horizontal="center" vertical="center" wrapText="1"/>
    </xf>
    <xf numFmtId="165" fontId="5" fillId="4" borderId="1" xfId="0" applyNumberFormat="1" applyFont="1" applyFill="1" applyBorder="1" applyAlignment="1">
      <alignment horizontal="center" vertical="center" wrapText="1"/>
    </xf>
    <xf numFmtId="0" fontId="9" fillId="0" borderId="8" xfId="0" applyFont="1" applyBorder="1" applyAlignment="1">
      <alignment horizontal="center" vertical="center"/>
    </xf>
    <xf numFmtId="0" fontId="9" fillId="0" borderId="1" xfId="0" applyFont="1" applyBorder="1" applyAlignment="1">
      <alignment horizontal="center" vertical="center" wrapText="1"/>
    </xf>
    <xf numFmtId="0" fontId="5" fillId="0" borderId="1" xfId="0" applyFont="1" applyBorder="1" applyAlignment="1">
      <alignment horizontal="center" vertical="top" wrapText="1"/>
    </xf>
    <xf numFmtId="165" fontId="5" fillId="0" borderId="1" xfId="0" applyNumberFormat="1" applyFont="1" applyBorder="1" applyAlignment="1">
      <alignment horizontal="center" vertical="top" wrapText="1"/>
    </xf>
    <xf numFmtId="165" fontId="1" fillId="0" borderId="1" xfId="0" applyNumberFormat="1" applyFont="1" applyBorder="1" applyAlignment="1">
      <alignment horizontal="center" vertical="center" wrapText="1"/>
    </xf>
    <xf numFmtId="165" fontId="1" fillId="0" borderId="7"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0" fontId="5" fillId="4" borderId="7"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3" xfId="0" applyFont="1" applyFill="1" applyBorder="1" applyAlignment="1">
      <alignment horizontal="center" vertical="center" wrapText="1"/>
    </xf>
    <xf numFmtId="165" fontId="3"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165" fontId="5" fillId="0" borderId="7" xfId="0" applyNumberFormat="1" applyFont="1" applyBorder="1" applyAlignment="1">
      <alignment horizontal="center" vertical="center" wrapText="1"/>
    </xf>
    <xf numFmtId="165" fontId="5" fillId="0" borderId="4" xfId="0" applyNumberFormat="1" applyFont="1" applyBorder="1" applyAlignment="1">
      <alignment horizontal="center" vertical="center" wrapText="1"/>
    </xf>
    <xf numFmtId="165" fontId="5" fillId="0" borderId="3"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18" fillId="2" borderId="21"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9" fillId="3" borderId="103" xfId="0" applyFont="1" applyFill="1" applyBorder="1" applyAlignment="1">
      <alignment horizontal="center" vertical="center" wrapText="1"/>
    </xf>
    <xf numFmtId="0" fontId="19" fillId="3" borderId="104" xfId="0" applyFont="1" applyFill="1" applyBorder="1" applyAlignment="1">
      <alignment horizontal="center" vertical="center" wrapText="1"/>
    </xf>
    <xf numFmtId="0" fontId="15" fillId="3" borderId="103" xfId="0" applyFont="1" applyFill="1" applyBorder="1" applyAlignment="1">
      <alignment horizontal="center" vertical="center" wrapText="1"/>
    </xf>
    <xf numFmtId="0" fontId="15" fillId="3" borderId="104" xfId="0" applyFont="1" applyFill="1" applyBorder="1" applyAlignment="1">
      <alignment horizontal="center" vertical="center" wrapText="1"/>
    </xf>
    <xf numFmtId="164" fontId="15" fillId="3" borderId="103" xfId="0" applyNumberFormat="1" applyFont="1" applyFill="1" applyBorder="1" applyAlignment="1">
      <alignment horizontal="center" vertical="center" wrapText="1"/>
    </xf>
    <xf numFmtId="164" fontId="15" fillId="3" borderId="104" xfId="0" applyNumberFormat="1" applyFont="1" applyFill="1" applyBorder="1" applyAlignment="1">
      <alignment horizontal="center"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colors>
    <mruColors>
      <color rgb="FFFF9999"/>
      <color rgb="FF8EC7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png"/><Relationship Id="rId2" Type="http://schemas.openxmlformats.org/officeDocument/2006/relationships/image" Target="../media/image3.jpeg"/><Relationship Id="rId1" Type="http://schemas.openxmlformats.org/officeDocument/2006/relationships/image" Target="../media/image2.gif"/><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jpg"/><Relationship Id="rId9"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7</xdr:row>
      <xdr:rowOff>1428750</xdr:rowOff>
    </xdr:from>
    <xdr:to>
      <xdr:col>1</xdr:col>
      <xdr:colOff>4225866</xdr:colOff>
      <xdr:row>7</xdr:row>
      <xdr:rowOff>2762436</xdr:rowOff>
    </xdr:to>
    <xdr:pic>
      <xdr:nvPicPr>
        <xdr:cNvPr id="2" name="Imagem 1">
          <a:extLst>
            <a:ext uri="{FF2B5EF4-FFF2-40B4-BE49-F238E27FC236}">
              <a16:creationId xmlns:a16="http://schemas.microsoft.com/office/drawing/2014/main" id="{827E6C1B-79BF-4FEB-826A-63FA1561D1F4}"/>
            </a:ext>
          </a:extLst>
        </xdr:cNvPr>
        <xdr:cNvPicPr>
          <a:picLocks noChangeAspect="1"/>
        </xdr:cNvPicPr>
      </xdr:nvPicPr>
      <xdr:blipFill>
        <a:blip xmlns:r="http://schemas.openxmlformats.org/officeDocument/2006/relationships" r:embed="rId1"/>
        <a:stretch>
          <a:fillRect/>
        </a:stretch>
      </xdr:blipFill>
      <xdr:spPr>
        <a:xfrm>
          <a:off x="533400" y="3409950"/>
          <a:ext cx="4130616" cy="13336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223836</xdr:colOff>
      <xdr:row>16</xdr:row>
      <xdr:rowOff>580128</xdr:rowOff>
    </xdr:from>
    <xdr:to>
      <xdr:col>14</xdr:col>
      <xdr:colOff>1333499</xdr:colOff>
      <xdr:row>17</xdr:row>
      <xdr:rowOff>514987</xdr:rowOff>
    </xdr:to>
    <xdr:pic>
      <xdr:nvPicPr>
        <xdr:cNvPr id="2" name="Imagem 1" descr="Palets - Produtos | Nefab Portugal">
          <a:extLst>
            <a:ext uri="{FF2B5EF4-FFF2-40B4-BE49-F238E27FC236}">
              <a16:creationId xmlns:a16="http://schemas.microsoft.com/office/drawing/2014/main" id="{C5C73EB6-1028-4A1A-8CF2-7D2B429A4C1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064" b="23936"/>
        <a:stretch/>
      </xdr:blipFill>
      <xdr:spPr bwMode="auto">
        <a:xfrm>
          <a:off x="17052606" y="10964283"/>
          <a:ext cx="1111568" cy="561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276906</xdr:colOff>
      <xdr:row>5</xdr:row>
      <xdr:rowOff>379185</xdr:rowOff>
    </xdr:from>
    <xdr:to>
      <xdr:col>14</xdr:col>
      <xdr:colOff>1202736</xdr:colOff>
      <xdr:row>6</xdr:row>
      <xdr:rowOff>358937</xdr:rowOff>
    </xdr:to>
    <xdr:pic>
      <xdr:nvPicPr>
        <xdr:cNvPr id="3" name="Imagem 2" descr="Contentor maritimo azul pesquisa para atelier de artista | 3tdeb -  workinprogress">
          <a:extLst>
            <a:ext uri="{FF2B5EF4-FFF2-40B4-BE49-F238E27FC236}">
              <a16:creationId xmlns:a16="http://schemas.microsoft.com/office/drawing/2014/main" id="{80DE4B6C-4694-4AD8-B227-C952E926550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10800000">
          <a:off x="17109486" y="2588985"/>
          <a:ext cx="923925" cy="6084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316851</xdr:colOff>
      <xdr:row>7</xdr:row>
      <xdr:rowOff>220663</xdr:rowOff>
    </xdr:from>
    <xdr:to>
      <xdr:col>14</xdr:col>
      <xdr:colOff>1179970</xdr:colOff>
      <xdr:row>7</xdr:row>
      <xdr:rowOff>1012508</xdr:rowOff>
    </xdr:to>
    <xdr:pic>
      <xdr:nvPicPr>
        <xdr:cNvPr id="4" name="Imagem 3" descr="Comprar Bidao | SoloStocks Portugal">
          <a:extLst>
            <a:ext uri="{FF2B5EF4-FFF2-40B4-BE49-F238E27FC236}">
              <a16:creationId xmlns:a16="http://schemas.microsoft.com/office/drawing/2014/main" id="{B5008B9B-EC19-4693-9E0F-2214CED8DA5F}"/>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7117"/>
        <a:stretch/>
      </xdr:blipFill>
      <xdr:spPr bwMode="auto">
        <a:xfrm>
          <a:off x="17151336" y="3685858"/>
          <a:ext cx="859309" cy="793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244474</xdr:colOff>
      <xdr:row>18</xdr:row>
      <xdr:rowOff>57149</xdr:rowOff>
    </xdr:from>
    <xdr:to>
      <xdr:col>14</xdr:col>
      <xdr:colOff>1219679</xdr:colOff>
      <xdr:row>18</xdr:row>
      <xdr:rowOff>779144</xdr:rowOff>
    </xdr:to>
    <xdr:pic>
      <xdr:nvPicPr>
        <xdr:cNvPr id="5" name="Imagem 4">
          <a:extLst>
            <a:ext uri="{FF2B5EF4-FFF2-40B4-BE49-F238E27FC236}">
              <a16:creationId xmlns:a16="http://schemas.microsoft.com/office/drawing/2014/main" id="{602CB187-D5CE-40D1-90FB-E397F3C4397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7078959" y="11700509"/>
          <a:ext cx="971395" cy="718185"/>
        </a:xfrm>
        <a:prstGeom prst="rect">
          <a:avLst/>
        </a:prstGeom>
      </xdr:spPr>
    </xdr:pic>
    <xdr:clientData/>
  </xdr:twoCellAnchor>
  <xdr:twoCellAnchor editAs="oneCell">
    <xdr:from>
      <xdr:col>14</xdr:col>
      <xdr:colOff>277811</xdr:colOff>
      <xdr:row>9</xdr:row>
      <xdr:rowOff>342900</xdr:rowOff>
    </xdr:from>
    <xdr:to>
      <xdr:col>14</xdr:col>
      <xdr:colOff>1274200</xdr:colOff>
      <xdr:row>10</xdr:row>
      <xdr:rowOff>396240</xdr:rowOff>
    </xdr:to>
    <xdr:pic>
      <xdr:nvPicPr>
        <xdr:cNvPr id="6" name="Imagem 5" descr="Palets - Produtos | Nefab Portugal">
          <a:extLst>
            <a:ext uri="{FF2B5EF4-FFF2-40B4-BE49-F238E27FC236}">
              <a16:creationId xmlns:a16="http://schemas.microsoft.com/office/drawing/2014/main" id="{28526165-10BD-4DDB-816E-EA6332E5F63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6064" b="23936"/>
        <a:stretch/>
      </xdr:blipFill>
      <xdr:spPr bwMode="auto">
        <a:xfrm>
          <a:off x="17110391" y="6019800"/>
          <a:ext cx="994484" cy="681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284162</xdr:colOff>
      <xdr:row>11</xdr:row>
      <xdr:rowOff>257175</xdr:rowOff>
    </xdr:from>
    <xdr:to>
      <xdr:col>14</xdr:col>
      <xdr:colOff>1272540</xdr:colOff>
      <xdr:row>12</xdr:row>
      <xdr:rowOff>550133</xdr:rowOff>
    </xdr:to>
    <xdr:pic>
      <xdr:nvPicPr>
        <xdr:cNvPr id="7" name="Imagem 6" descr="Big Bag Simples">
          <a:extLst>
            <a:ext uri="{FF2B5EF4-FFF2-40B4-BE49-F238E27FC236}">
              <a16:creationId xmlns:a16="http://schemas.microsoft.com/office/drawing/2014/main" id="{D417019A-642F-4861-BF12-E20B6F91E8BA}"/>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8434" b="1"/>
        <a:stretch/>
      </xdr:blipFill>
      <xdr:spPr bwMode="auto">
        <a:xfrm>
          <a:off x="17118647" y="7189470"/>
          <a:ext cx="984568" cy="923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134937</xdr:colOff>
      <xdr:row>19</xdr:row>
      <xdr:rowOff>111125</xdr:rowOff>
    </xdr:from>
    <xdr:to>
      <xdr:col>14</xdr:col>
      <xdr:colOff>1277937</xdr:colOff>
      <xdr:row>19</xdr:row>
      <xdr:rowOff>111125</xdr:rowOff>
    </xdr:to>
    <xdr:cxnSp macro="">
      <xdr:nvCxnSpPr>
        <xdr:cNvPr id="8" name="Conexão reta 7">
          <a:extLst>
            <a:ext uri="{FF2B5EF4-FFF2-40B4-BE49-F238E27FC236}">
              <a16:creationId xmlns:a16="http://schemas.microsoft.com/office/drawing/2014/main" id="{F835FE11-08E4-42A9-9E2D-EAB7CF209CAF}"/>
            </a:ext>
          </a:extLst>
        </xdr:cNvPr>
        <xdr:cNvCxnSpPr/>
      </xdr:nvCxnSpPr>
      <xdr:spPr>
        <a:xfrm>
          <a:off x="16961802" y="12607925"/>
          <a:ext cx="1143000" cy="0"/>
        </a:xfrm>
        <a:prstGeom prst="line">
          <a:avLst/>
        </a:prstGeom>
      </xdr:spPr>
      <xdr:style>
        <a:lnRef idx="1">
          <a:schemeClr val="accent4"/>
        </a:lnRef>
        <a:fillRef idx="0">
          <a:schemeClr val="accent4"/>
        </a:fillRef>
        <a:effectRef idx="0">
          <a:schemeClr val="accent4"/>
        </a:effectRef>
        <a:fontRef idx="minor">
          <a:schemeClr val="tx1"/>
        </a:fontRef>
      </xdr:style>
    </xdr:cxnSp>
    <xdr:clientData/>
  </xdr:twoCellAnchor>
  <xdr:twoCellAnchor>
    <xdr:from>
      <xdr:col>14</xdr:col>
      <xdr:colOff>142875</xdr:colOff>
      <xdr:row>19</xdr:row>
      <xdr:rowOff>119063</xdr:rowOff>
    </xdr:from>
    <xdr:to>
      <xdr:col>14</xdr:col>
      <xdr:colOff>158750</xdr:colOff>
      <xdr:row>19</xdr:row>
      <xdr:rowOff>571500</xdr:rowOff>
    </xdr:to>
    <xdr:cxnSp macro="">
      <xdr:nvCxnSpPr>
        <xdr:cNvPr id="9" name="Conexão reta 8">
          <a:extLst>
            <a:ext uri="{FF2B5EF4-FFF2-40B4-BE49-F238E27FC236}">
              <a16:creationId xmlns:a16="http://schemas.microsoft.com/office/drawing/2014/main" id="{8F68BB45-A0B1-4E5C-94F9-429632582FE0}"/>
            </a:ext>
          </a:extLst>
        </xdr:cNvPr>
        <xdr:cNvCxnSpPr/>
      </xdr:nvCxnSpPr>
      <xdr:spPr>
        <a:xfrm>
          <a:off x="16971645" y="12617768"/>
          <a:ext cx="19685" cy="450532"/>
        </a:xfrm>
        <a:prstGeom prst="line">
          <a:avLst/>
        </a:prstGeom>
      </xdr:spPr>
      <xdr:style>
        <a:lnRef idx="1">
          <a:schemeClr val="accent4"/>
        </a:lnRef>
        <a:fillRef idx="0">
          <a:schemeClr val="accent4"/>
        </a:fillRef>
        <a:effectRef idx="0">
          <a:schemeClr val="accent4"/>
        </a:effectRef>
        <a:fontRef idx="minor">
          <a:schemeClr val="tx1"/>
        </a:fontRef>
      </xdr:style>
    </xdr:cxnSp>
    <xdr:clientData/>
  </xdr:twoCellAnchor>
  <xdr:twoCellAnchor>
    <xdr:from>
      <xdr:col>14</xdr:col>
      <xdr:colOff>1263650</xdr:colOff>
      <xdr:row>19</xdr:row>
      <xdr:rowOff>120651</xdr:rowOff>
    </xdr:from>
    <xdr:to>
      <xdr:col>14</xdr:col>
      <xdr:colOff>1279525</xdr:colOff>
      <xdr:row>19</xdr:row>
      <xdr:rowOff>573088</xdr:rowOff>
    </xdr:to>
    <xdr:cxnSp macro="">
      <xdr:nvCxnSpPr>
        <xdr:cNvPr id="10" name="Conexão reta 9">
          <a:extLst>
            <a:ext uri="{FF2B5EF4-FFF2-40B4-BE49-F238E27FC236}">
              <a16:creationId xmlns:a16="http://schemas.microsoft.com/office/drawing/2014/main" id="{1931F65C-A48C-4501-9564-AAFE67395EBF}"/>
            </a:ext>
          </a:extLst>
        </xdr:cNvPr>
        <xdr:cNvCxnSpPr/>
      </xdr:nvCxnSpPr>
      <xdr:spPr>
        <a:xfrm>
          <a:off x="18096230" y="12619356"/>
          <a:ext cx="10160" cy="450532"/>
        </a:xfrm>
        <a:prstGeom prst="line">
          <a:avLst/>
        </a:prstGeom>
      </xdr:spPr>
      <xdr:style>
        <a:lnRef idx="1">
          <a:schemeClr val="accent4"/>
        </a:lnRef>
        <a:fillRef idx="0">
          <a:schemeClr val="accent4"/>
        </a:fillRef>
        <a:effectRef idx="0">
          <a:schemeClr val="accent4"/>
        </a:effectRef>
        <a:fontRef idx="minor">
          <a:schemeClr val="tx1"/>
        </a:fontRef>
      </xdr:style>
    </xdr:cxnSp>
    <xdr:clientData/>
  </xdr:twoCellAnchor>
  <xdr:twoCellAnchor>
    <xdr:from>
      <xdr:col>14</xdr:col>
      <xdr:colOff>709613</xdr:colOff>
      <xdr:row>19</xdr:row>
      <xdr:rowOff>98426</xdr:rowOff>
    </xdr:from>
    <xdr:to>
      <xdr:col>14</xdr:col>
      <xdr:colOff>725488</xdr:colOff>
      <xdr:row>19</xdr:row>
      <xdr:rowOff>550863</xdr:rowOff>
    </xdr:to>
    <xdr:cxnSp macro="">
      <xdr:nvCxnSpPr>
        <xdr:cNvPr id="11" name="Conexão reta 10">
          <a:extLst>
            <a:ext uri="{FF2B5EF4-FFF2-40B4-BE49-F238E27FC236}">
              <a16:creationId xmlns:a16="http://schemas.microsoft.com/office/drawing/2014/main" id="{F01CB03E-ADD0-427D-A14C-7AA462AD6E21}"/>
            </a:ext>
          </a:extLst>
        </xdr:cNvPr>
        <xdr:cNvCxnSpPr/>
      </xdr:nvCxnSpPr>
      <xdr:spPr>
        <a:xfrm>
          <a:off x="17536478" y="12591416"/>
          <a:ext cx="19685" cy="460057"/>
        </a:xfrm>
        <a:prstGeom prst="line">
          <a:avLst/>
        </a:prstGeom>
      </xdr:spPr>
      <xdr:style>
        <a:lnRef idx="1">
          <a:schemeClr val="accent4"/>
        </a:lnRef>
        <a:fillRef idx="0">
          <a:schemeClr val="accent4"/>
        </a:fillRef>
        <a:effectRef idx="0">
          <a:schemeClr val="accent4"/>
        </a:effectRef>
        <a:fontRef idx="minor">
          <a:schemeClr val="tx1"/>
        </a:fontRef>
      </xdr:style>
    </xdr:cxnSp>
    <xdr:clientData/>
  </xdr:twoCellAnchor>
  <xdr:twoCellAnchor>
    <xdr:from>
      <xdr:col>14</xdr:col>
      <xdr:colOff>254001</xdr:colOff>
      <xdr:row>19</xdr:row>
      <xdr:rowOff>192088</xdr:rowOff>
    </xdr:from>
    <xdr:to>
      <xdr:col>14</xdr:col>
      <xdr:colOff>590551</xdr:colOff>
      <xdr:row>19</xdr:row>
      <xdr:rowOff>723900</xdr:rowOff>
    </xdr:to>
    <xdr:sp macro="" textlink="">
      <xdr:nvSpPr>
        <xdr:cNvPr id="12" name="CaixaDeTexto 11">
          <a:extLst>
            <a:ext uri="{FF2B5EF4-FFF2-40B4-BE49-F238E27FC236}">
              <a16:creationId xmlns:a16="http://schemas.microsoft.com/office/drawing/2014/main" id="{B88A6247-1AB0-4502-A378-6EBF7B8DFBAC}"/>
            </a:ext>
          </a:extLst>
        </xdr:cNvPr>
        <xdr:cNvSpPr txBox="1"/>
      </xdr:nvSpPr>
      <xdr:spPr>
        <a:xfrm>
          <a:off x="17080866" y="12688888"/>
          <a:ext cx="336550" cy="531812"/>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pPr algn="ctr"/>
          <a:r>
            <a:rPr lang="pt-PT" sz="1100"/>
            <a:t>VFV*</a:t>
          </a:r>
        </a:p>
      </xdr:txBody>
    </xdr:sp>
    <xdr:clientData/>
  </xdr:twoCellAnchor>
  <xdr:twoCellAnchor>
    <xdr:from>
      <xdr:col>1</xdr:col>
      <xdr:colOff>105457</xdr:colOff>
      <xdr:row>0</xdr:row>
      <xdr:rowOff>0</xdr:rowOff>
    </xdr:from>
    <xdr:to>
      <xdr:col>4</xdr:col>
      <xdr:colOff>1513612</xdr:colOff>
      <xdr:row>2</xdr:row>
      <xdr:rowOff>65858</xdr:rowOff>
    </xdr:to>
    <xdr:pic>
      <xdr:nvPicPr>
        <xdr:cNvPr id="13" name="Imagem 74" descr="Simbolo PRETO Sem Fundo">
          <a:extLst>
            <a:ext uri="{FF2B5EF4-FFF2-40B4-BE49-F238E27FC236}">
              <a16:creationId xmlns:a16="http://schemas.microsoft.com/office/drawing/2014/main" id="{76475B70-9D19-46EB-97C7-3D10F87B8DA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36902" y="0"/>
          <a:ext cx="3608430" cy="7973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14</xdr:col>
      <xdr:colOff>458789</xdr:colOff>
      <xdr:row>13</xdr:row>
      <xdr:rowOff>61913</xdr:rowOff>
    </xdr:from>
    <xdr:ext cx="549074" cy="671512"/>
    <xdr:pic>
      <xdr:nvPicPr>
        <xdr:cNvPr id="14" name="Imagem 13">
          <a:extLst>
            <a:ext uri="{FF2B5EF4-FFF2-40B4-BE49-F238E27FC236}">
              <a16:creationId xmlns:a16="http://schemas.microsoft.com/office/drawing/2014/main" id="{0DBEAF5A-6172-4069-9E7A-E2958653087A}"/>
            </a:ext>
          </a:extLst>
        </xdr:cNvPr>
        <xdr:cNvPicPr>
          <a:picLocks noChangeAspect="1"/>
        </xdr:cNvPicPr>
      </xdr:nvPicPr>
      <xdr:blipFill rotWithShape="1">
        <a:blip xmlns:r="http://schemas.openxmlformats.org/officeDocument/2006/relationships" r:embed="rId7"/>
        <a:srcRect l="40422" t="41092" r="51993" b="41663"/>
        <a:stretch/>
      </xdr:blipFill>
      <xdr:spPr>
        <a:xfrm>
          <a:off x="17289464" y="8249603"/>
          <a:ext cx="549074" cy="671512"/>
        </a:xfrm>
        <a:prstGeom prst="rect">
          <a:avLst/>
        </a:prstGeom>
      </xdr:spPr>
    </xdr:pic>
    <xdr:clientData/>
  </xdr:oneCellAnchor>
  <xdr:twoCellAnchor>
    <xdr:from>
      <xdr:col>14</xdr:col>
      <xdr:colOff>844551</xdr:colOff>
      <xdr:row>19</xdr:row>
      <xdr:rowOff>211138</xdr:rowOff>
    </xdr:from>
    <xdr:to>
      <xdr:col>14</xdr:col>
      <xdr:colOff>1181101</xdr:colOff>
      <xdr:row>19</xdr:row>
      <xdr:rowOff>742950</xdr:rowOff>
    </xdr:to>
    <xdr:sp macro="" textlink="">
      <xdr:nvSpPr>
        <xdr:cNvPr id="15" name="CaixaDeTexto 14">
          <a:extLst>
            <a:ext uri="{FF2B5EF4-FFF2-40B4-BE49-F238E27FC236}">
              <a16:creationId xmlns:a16="http://schemas.microsoft.com/office/drawing/2014/main" id="{0E8FD277-07A9-4EE8-8D92-323763DFF190}"/>
            </a:ext>
          </a:extLst>
        </xdr:cNvPr>
        <xdr:cNvSpPr txBox="1"/>
      </xdr:nvSpPr>
      <xdr:spPr>
        <a:xfrm>
          <a:off x="17677131" y="12704128"/>
          <a:ext cx="334645" cy="531812"/>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vert270" wrap="square" rtlCol="0" anchor="t"/>
        <a:lstStyle/>
        <a:p>
          <a:pPr algn="ctr"/>
          <a:r>
            <a:rPr lang="pt-PT" sz="1100"/>
            <a:t>VFV*</a:t>
          </a:r>
        </a:p>
      </xdr:txBody>
    </xdr:sp>
    <xdr:clientData/>
  </xdr:twoCellAnchor>
  <xdr:twoCellAnchor editAs="oneCell">
    <xdr:from>
      <xdr:col>14</xdr:col>
      <xdr:colOff>335901</xdr:colOff>
      <xdr:row>8</xdr:row>
      <xdr:rowOff>173038</xdr:rowOff>
    </xdr:from>
    <xdr:to>
      <xdr:col>14</xdr:col>
      <xdr:colOff>1202830</xdr:colOff>
      <xdr:row>8</xdr:row>
      <xdr:rowOff>972503</xdr:rowOff>
    </xdr:to>
    <xdr:pic>
      <xdr:nvPicPr>
        <xdr:cNvPr id="16" name="Imagem 15" descr="Comprar Bidao | SoloStocks Portugal">
          <a:extLst>
            <a:ext uri="{FF2B5EF4-FFF2-40B4-BE49-F238E27FC236}">
              <a16:creationId xmlns:a16="http://schemas.microsoft.com/office/drawing/2014/main" id="{92F9B163-033E-4756-AD28-B922315D13D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7117"/>
        <a:stretch/>
      </xdr:blipFill>
      <xdr:spPr bwMode="auto">
        <a:xfrm>
          <a:off x="17164671" y="4703128"/>
          <a:ext cx="868834" cy="803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428625</xdr:colOff>
      <xdr:row>15</xdr:row>
      <xdr:rowOff>252730</xdr:rowOff>
    </xdr:from>
    <xdr:to>
      <xdr:col>14</xdr:col>
      <xdr:colOff>1123950</xdr:colOff>
      <xdr:row>16</xdr:row>
      <xdr:rowOff>593206</xdr:rowOff>
    </xdr:to>
    <xdr:pic>
      <xdr:nvPicPr>
        <xdr:cNvPr id="17" name="Imagem 16">
          <a:extLst>
            <a:ext uri="{FF2B5EF4-FFF2-40B4-BE49-F238E27FC236}">
              <a16:creationId xmlns:a16="http://schemas.microsoft.com/office/drawing/2014/main" id="{B292F6DC-4496-4B4E-AA14-9CDAF60DE356}"/>
            </a:ext>
          </a:extLst>
        </xdr:cNvPr>
        <xdr:cNvPicPr>
          <a:picLocks noChangeAspect="1"/>
        </xdr:cNvPicPr>
      </xdr:nvPicPr>
      <xdr:blipFill>
        <a:blip xmlns:r="http://schemas.openxmlformats.org/officeDocument/2006/relationships" r:embed="rId8"/>
        <a:stretch>
          <a:fillRect/>
        </a:stretch>
      </xdr:blipFill>
      <xdr:spPr>
        <a:xfrm>
          <a:off x="17261205" y="10002520"/>
          <a:ext cx="693420" cy="972936"/>
        </a:xfrm>
        <a:prstGeom prst="rect">
          <a:avLst/>
        </a:prstGeom>
      </xdr:spPr>
    </xdr:pic>
    <xdr:clientData/>
  </xdr:twoCellAnchor>
  <xdr:oneCellAnchor>
    <xdr:from>
      <xdr:col>14</xdr:col>
      <xdr:colOff>402583</xdr:colOff>
      <xdr:row>14</xdr:row>
      <xdr:rowOff>58237</xdr:rowOff>
    </xdr:from>
    <xdr:ext cx="700683" cy="741359"/>
    <xdr:pic>
      <xdr:nvPicPr>
        <xdr:cNvPr id="18" name="Imagem 17">
          <a:extLst>
            <a:ext uri="{FF2B5EF4-FFF2-40B4-BE49-F238E27FC236}">
              <a16:creationId xmlns:a16="http://schemas.microsoft.com/office/drawing/2014/main" id="{F9882D08-C3D5-4E52-9E78-87804C8CDA04}"/>
            </a:ext>
          </a:extLst>
        </xdr:cNvPr>
        <xdr:cNvPicPr>
          <a:picLocks noChangeAspect="1"/>
        </xdr:cNvPicPr>
      </xdr:nvPicPr>
      <xdr:blipFill>
        <a:blip xmlns:r="http://schemas.openxmlformats.org/officeDocument/2006/relationships" r:embed="rId9"/>
        <a:stretch>
          <a:fillRect/>
        </a:stretch>
      </xdr:blipFill>
      <xdr:spPr>
        <a:xfrm>
          <a:off x="17229448" y="8988877"/>
          <a:ext cx="700683" cy="741359"/>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403860</xdr:colOff>
      <xdr:row>9</xdr:row>
      <xdr:rowOff>0</xdr:rowOff>
    </xdr:from>
    <xdr:to>
      <xdr:col>1</xdr:col>
      <xdr:colOff>5695950</xdr:colOff>
      <xdr:row>19</xdr:row>
      <xdr:rowOff>167640</xdr:rowOff>
    </xdr:to>
    <xdr:pic>
      <xdr:nvPicPr>
        <xdr:cNvPr id="2" name="Picture 1">
          <a:extLst>
            <a:ext uri="{FF2B5EF4-FFF2-40B4-BE49-F238E27FC236}">
              <a16:creationId xmlns:a16="http://schemas.microsoft.com/office/drawing/2014/main" id="{43DB4C5A-C8F2-4296-AB57-25CA92276DE0}"/>
            </a:ext>
          </a:extLst>
        </xdr:cNvPr>
        <xdr:cNvPicPr/>
      </xdr:nvPicPr>
      <xdr:blipFill>
        <a:blip xmlns:r="http://schemas.openxmlformats.org/officeDocument/2006/relationships" r:embed="rId1"/>
        <a:stretch>
          <a:fillRect/>
        </a:stretch>
      </xdr:blipFill>
      <xdr:spPr>
        <a:xfrm>
          <a:off x="609600" y="3676650"/>
          <a:ext cx="5295900" cy="19773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24C7C-6DCA-46E4-AD72-A834510A6F4C}">
  <dimension ref="A1:C16"/>
  <sheetViews>
    <sheetView zoomScaleNormal="100" workbookViewId="0">
      <selection activeCell="G8" sqref="G8"/>
    </sheetView>
  </sheetViews>
  <sheetFormatPr defaultColWidth="9.109375" defaultRowHeight="18.75" customHeight="1" x14ac:dyDescent="0.3"/>
  <cols>
    <col min="1" max="1" width="6.33203125" customWidth="1"/>
    <col min="2" max="2" width="87.5546875" customWidth="1"/>
    <col min="3" max="3" width="28.5546875" bestFit="1" customWidth="1"/>
  </cols>
  <sheetData>
    <row r="1" spans="1:3" ht="18.75" customHeight="1" x14ac:dyDescent="0.3">
      <c r="A1" s="31" t="s">
        <v>440</v>
      </c>
    </row>
    <row r="3" spans="1:3" ht="18.75" customHeight="1" x14ac:dyDescent="0.3">
      <c r="A3" s="32" t="s">
        <v>177</v>
      </c>
      <c r="B3" s="33"/>
      <c r="C3" s="33"/>
    </row>
    <row r="4" spans="1:3" ht="18.75" customHeight="1" x14ac:dyDescent="0.3">
      <c r="A4" s="32"/>
      <c r="B4" s="37" t="s">
        <v>285</v>
      </c>
      <c r="C4" s="37" t="s">
        <v>286</v>
      </c>
    </row>
    <row r="5" spans="1:3" ht="27" customHeight="1" x14ac:dyDescent="0.3">
      <c r="A5" s="32">
        <v>1</v>
      </c>
      <c r="B5" s="34" t="s">
        <v>179</v>
      </c>
      <c r="C5" s="35" t="s">
        <v>1946</v>
      </c>
    </row>
    <row r="6" spans="1:3" ht="27" customHeight="1" x14ac:dyDescent="0.3">
      <c r="A6" s="32">
        <v>2</v>
      </c>
      <c r="B6" s="34" t="s">
        <v>178</v>
      </c>
      <c r="C6" s="34" t="s">
        <v>1947</v>
      </c>
    </row>
    <row r="7" spans="1:3" ht="27" customHeight="1" x14ac:dyDescent="0.3">
      <c r="A7" s="32">
        <v>3</v>
      </c>
      <c r="B7" s="34" t="s">
        <v>245</v>
      </c>
      <c r="C7" s="35" t="s">
        <v>1948</v>
      </c>
    </row>
    <row r="8" spans="1:3" ht="317.39999999999998" x14ac:dyDescent="0.3">
      <c r="A8" s="32"/>
      <c r="B8" s="36" t="s">
        <v>1953</v>
      </c>
      <c r="C8" s="35"/>
    </row>
    <row r="9" spans="1:3" ht="27" customHeight="1" x14ac:dyDescent="0.3">
      <c r="A9" s="32">
        <v>4</v>
      </c>
      <c r="B9" s="34" t="s">
        <v>225</v>
      </c>
      <c r="C9" s="35" t="s">
        <v>1949</v>
      </c>
    </row>
    <row r="10" spans="1:3" ht="27.6" x14ac:dyDescent="0.3">
      <c r="A10" s="32"/>
      <c r="B10" s="34" t="s">
        <v>226</v>
      </c>
      <c r="C10" s="33"/>
    </row>
    <row r="11" spans="1:3" ht="27" customHeight="1" x14ac:dyDescent="0.3">
      <c r="A11" s="32">
        <v>5</v>
      </c>
      <c r="B11" s="34" t="s">
        <v>227</v>
      </c>
      <c r="C11" s="35" t="s">
        <v>1950</v>
      </c>
    </row>
    <row r="12" spans="1:3" ht="27.6" x14ac:dyDescent="0.3">
      <c r="A12" s="32"/>
      <c r="B12" s="36" t="s">
        <v>244</v>
      </c>
      <c r="C12" s="33"/>
    </row>
    <row r="13" spans="1:3" ht="27" customHeight="1" x14ac:dyDescent="0.3">
      <c r="A13" s="32">
        <v>6</v>
      </c>
      <c r="B13" s="34" t="s">
        <v>248</v>
      </c>
      <c r="C13" s="35" t="s">
        <v>1951</v>
      </c>
    </row>
    <row r="14" spans="1:3" ht="96.6" x14ac:dyDescent="0.3">
      <c r="A14" s="37"/>
      <c r="B14" s="36" t="s">
        <v>263</v>
      </c>
      <c r="C14" s="33"/>
    </row>
    <row r="15" spans="1:3" ht="27" customHeight="1" x14ac:dyDescent="0.3">
      <c r="A15" s="32">
        <v>6</v>
      </c>
      <c r="B15" s="34" t="s">
        <v>247</v>
      </c>
      <c r="C15" s="35" t="s">
        <v>1952</v>
      </c>
    </row>
    <row r="16" spans="1:3" ht="27.6" x14ac:dyDescent="0.3">
      <c r="A16" s="33"/>
      <c r="B16" s="36" t="s">
        <v>228</v>
      </c>
      <c r="C16" s="33"/>
    </row>
  </sheetData>
  <pageMargins left="0.70866141732283472" right="0.70866141732283472" top="0.74803149606299213" bottom="0.74803149606299213" header="0.31496062992125984" footer="0.31496062992125984"/>
  <pageSetup paperSize="9" orientation="landscape" r:id="rId1"/>
  <headerFooter>
    <oddHeader>&amp;L&amp;"-,Negrito"&amp;K00-049Projeto Alteração da BRAGUINOX</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F4085-71A1-4314-B592-6E48B7C767EC}">
  <sheetPr>
    <tabColor theme="9" tint="0.39997558519241921"/>
    <pageSetUpPr fitToPage="1"/>
  </sheetPr>
  <dimension ref="A1:S381"/>
  <sheetViews>
    <sheetView showGridLines="0" zoomScale="85" zoomScaleNormal="85" workbookViewId="0">
      <pane ySplit="3" topLeftCell="A4" activePane="bottomLeft" state="frozen"/>
      <selection pane="bottomLeft" activeCell="F19" sqref="F19"/>
    </sheetView>
  </sheetViews>
  <sheetFormatPr defaultColWidth="9.109375" defaultRowHeight="13.8" x14ac:dyDescent="0.3"/>
  <cols>
    <col min="1" max="1" width="14.6640625" style="16" customWidth="1"/>
    <col min="2" max="2" width="25.6640625" style="17" customWidth="1"/>
    <col min="3" max="3" width="16" style="17" hidden="1" customWidth="1"/>
    <col min="4" max="4" width="34.6640625" style="17" hidden="1" customWidth="1"/>
    <col min="5" max="5" width="60" style="1" customWidth="1"/>
    <col min="6" max="6" width="19" style="1" customWidth="1"/>
    <col min="7" max="7" width="11.88671875" style="1" customWidth="1"/>
    <col min="8" max="8" width="12" style="1" customWidth="1"/>
    <col min="9" max="9" width="9.44140625" style="1" customWidth="1"/>
    <col min="10" max="10" width="20" style="1" customWidth="1"/>
    <col min="11" max="11" width="19.33203125" style="1" customWidth="1"/>
    <col min="12" max="12" width="26.6640625" style="1" customWidth="1"/>
    <col min="13" max="16384" width="9.109375" style="1"/>
  </cols>
  <sheetData>
    <row r="1" spans="1:15" s="38" customFormat="1" ht="14.4" x14ac:dyDescent="0.3">
      <c r="A1" s="31" t="s">
        <v>441</v>
      </c>
    </row>
    <row r="2" spans="1:15" ht="15" thickBot="1" x14ac:dyDescent="0.35">
      <c r="A2" s="11"/>
    </row>
    <row r="3" spans="1:15" ht="46.8" customHeight="1" thickBot="1" x14ac:dyDescent="0.35">
      <c r="A3" s="98" t="s">
        <v>192</v>
      </c>
      <c r="B3" s="98" t="s">
        <v>290</v>
      </c>
      <c r="C3" s="98" t="s">
        <v>291</v>
      </c>
      <c r="D3" s="99" t="s">
        <v>295</v>
      </c>
      <c r="E3" s="128" t="s">
        <v>442</v>
      </c>
      <c r="F3" s="129"/>
      <c r="G3" s="98" t="s">
        <v>264</v>
      </c>
      <c r="H3" s="98" t="s">
        <v>1932</v>
      </c>
      <c r="I3" s="101" t="s">
        <v>351</v>
      </c>
      <c r="J3" s="98" t="s">
        <v>353</v>
      </c>
      <c r="K3" s="98" t="s">
        <v>352</v>
      </c>
      <c r="L3" s="100" t="s">
        <v>30</v>
      </c>
    </row>
    <row r="4" spans="1:15" ht="10.199999999999999" customHeight="1" thickBot="1" x14ac:dyDescent="0.35">
      <c r="A4" s="91"/>
      <c r="B4" s="92"/>
      <c r="C4" s="92"/>
      <c r="D4" s="75"/>
      <c r="E4" s="75"/>
      <c r="F4" s="92"/>
      <c r="G4" s="92"/>
      <c r="H4" s="92"/>
      <c r="I4" s="92"/>
      <c r="J4" s="92"/>
      <c r="K4" s="92"/>
      <c r="L4" s="92"/>
    </row>
    <row r="5" spans="1:15" ht="15" customHeight="1" x14ac:dyDescent="0.3">
      <c r="A5" s="364" t="s">
        <v>193</v>
      </c>
      <c r="B5" s="331" t="s">
        <v>324</v>
      </c>
      <c r="C5" s="334" t="s">
        <v>166</v>
      </c>
      <c r="D5" s="188" t="s">
        <v>292</v>
      </c>
      <c r="E5" s="189" t="s">
        <v>33</v>
      </c>
      <c r="F5" s="190" t="s">
        <v>180</v>
      </c>
      <c r="G5" s="341">
        <v>6</v>
      </c>
      <c r="H5" s="337">
        <v>1125</v>
      </c>
      <c r="I5" s="337">
        <f>H5*G5/2</f>
        <v>3375</v>
      </c>
      <c r="J5" s="191">
        <v>1.23</v>
      </c>
      <c r="K5" s="340">
        <f>MAX(J5:J53)</f>
        <v>1.54</v>
      </c>
      <c r="L5" s="339">
        <f>I5*K5</f>
        <v>5197.5</v>
      </c>
      <c r="N5" s="1" t="s">
        <v>0</v>
      </c>
      <c r="O5" s="227">
        <f>L5</f>
        <v>5197.5</v>
      </c>
    </row>
    <row r="6" spans="1:15" ht="15" customHeight="1" x14ac:dyDescent="0.3">
      <c r="A6" s="362"/>
      <c r="B6" s="332"/>
      <c r="C6" s="335"/>
      <c r="D6" s="96">
        <v>31</v>
      </c>
      <c r="E6" s="81" t="s">
        <v>34</v>
      </c>
      <c r="F6" s="145" t="s">
        <v>181</v>
      </c>
      <c r="G6" s="273"/>
      <c r="H6" s="338"/>
      <c r="I6" s="338"/>
      <c r="J6" s="80">
        <v>0.30370000000000003</v>
      </c>
      <c r="K6" s="270"/>
      <c r="L6" s="328"/>
      <c r="N6" s="1" t="s">
        <v>1</v>
      </c>
      <c r="O6" s="227">
        <f>L54</f>
        <v>2910.6</v>
      </c>
    </row>
    <row r="7" spans="1:15" ht="15" customHeight="1" x14ac:dyDescent="0.3">
      <c r="A7" s="362"/>
      <c r="B7" s="332"/>
      <c r="C7" s="335"/>
      <c r="D7" s="94" t="s">
        <v>293</v>
      </c>
      <c r="E7" s="81" t="s">
        <v>35</v>
      </c>
      <c r="F7" s="145" t="s">
        <v>182</v>
      </c>
      <c r="G7" s="273"/>
      <c r="H7" s="338"/>
      <c r="I7" s="338"/>
      <c r="J7" s="80">
        <v>0.1852</v>
      </c>
      <c r="K7" s="270"/>
      <c r="L7" s="328"/>
      <c r="N7" s="1" t="s">
        <v>2</v>
      </c>
      <c r="O7" s="227">
        <f>L100</f>
        <v>922.5</v>
      </c>
    </row>
    <row r="8" spans="1:15" ht="18" customHeight="1" x14ac:dyDescent="0.3">
      <c r="A8" s="362"/>
      <c r="B8" s="332"/>
      <c r="C8" s="335"/>
      <c r="D8" s="96">
        <v>15</v>
      </c>
      <c r="E8" s="81" t="s">
        <v>35</v>
      </c>
      <c r="F8" s="145" t="s">
        <v>183</v>
      </c>
      <c r="G8" s="273"/>
      <c r="H8" s="338"/>
      <c r="I8" s="338"/>
      <c r="J8" s="80">
        <v>0.1852</v>
      </c>
      <c r="K8" s="270"/>
      <c r="L8" s="328"/>
      <c r="N8" s="1" t="s">
        <v>3</v>
      </c>
      <c r="O8" s="227">
        <f>L130</f>
        <v>1432.2</v>
      </c>
    </row>
    <row r="9" spans="1:15" x14ac:dyDescent="0.3">
      <c r="A9" s="362"/>
      <c r="B9" s="332"/>
      <c r="C9" s="335"/>
      <c r="D9" s="94"/>
      <c r="E9" s="81" t="s">
        <v>35</v>
      </c>
      <c r="F9" s="145" t="s">
        <v>184</v>
      </c>
      <c r="G9" s="273"/>
      <c r="H9" s="338"/>
      <c r="I9" s="338"/>
      <c r="J9" s="80">
        <v>0.28000000000000003</v>
      </c>
      <c r="K9" s="270"/>
      <c r="L9" s="328"/>
      <c r="N9" s="1" t="s">
        <v>4</v>
      </c>
      <c r="O9" s="227">
        <f>L162</f>
        <v>109.33200000000001</v>
      </c>
    </row>
    <row r="10" spans="1:15" x14ac:dyDescent="0.3">
      <c r="A10" s="362"/>
      <c r="B10" s="332"/>
      <c r="C10" s="335"/>
      <c r="D10" s="94"/>
      <c r="E10" s="81" t="s">
        <v>35</v>
      </c>
      <c r="F10" s="145" t="s">
        <v>185</v>
      </c>
      <c r="G10" s="273"/>
      <c r="H10" s="338"/>
      <c r="I10" s="338"/>
      <c r="J10" s="80">
        <v>0.1852</v>
      </c>
      <c r="K10" s="270"/>
      <c r="L10" s="328"/>
      <c r="N10" s="1" t="s">
        <v>5</v>
      </c>
      <c r="O10" s="227">
        <f>L164</f>
        <v>4833.8999999999996</v>
      </c>
    </row>
    <row r="11" spans="1:15" ht="15" customHeight="1" x14ac:dyDescent="0.3">
      <c r="A11" s="362"/>
      <c r="B11" s="332"/>
      <c r="C11" s="335"/>
      <c r="D11" s="94"/>
      <c r="E11" s="81" t="s">
        <v>35</v>
      </c>
      <c r="F11" s="145" t="s">
        <v>186</v>
      </c>
      <c r="G11" s="273"/>
      <c r="H11" s="338"/>
      <c r="I11" s="338"/>
      <c r="J11" s="80">
        <v>0.1852</v>
      </c>
      <c r="K11" s="270"/>
      <c r="L11" s="328"/>
      <c r="N11" s="1" t="s">
        <v>6</v>
      </c>
      <c r="O11" s="227">
        <f>L194</f>
        <v>653.13</v>
      </c>
    </row>
    <row r="12" spans="1:15" ht="15" customHeight="1" x14ac:dyDescent="0.3">
      <c r="A12" s="362"/>
      <c r="B12" s="332"/>
      <c r="C12" s="335"/>
      <c r="D12" s="94"/>
      <c r="E12" s="81" t="s">
        <v>35</v>
      </c>
      <c r="F12" s="145" t="s">
        <v>187</v>
      </c>
      <c r="G12" s="273"/>
      <c r="H12" s="338"/>
      <c r="I12" s="338"/>
      <c r="J12" s="80">
        <v>0.1852</v>
      </c>
      <c r="K12" s="270"/>
      <c r="L12" s="328"/>
      <c r="N12" s="1" t="s">
        <v>7</v>
      </c>
      <c r="O12" s="227">
        <f>L220</f>
        <v>34.014400000000002</v>
      </c>
    </row>
    <row r="13" spans="1:15" ht="15" customHeight="1" x14ac:dyDescent="0.3">
      <c r="A13" s="362"/>
      <c r="B13" s="332"/>
      <c r="C13" s="335"/>
      <c r="D13" s="94"/>
      <c r="E13" s="81" t="s">
        <v>35</v>
      </c>
      <c r="F13" s="145" t="s">
        <v>188</v>
      </c>
      <c r="G13" s="273"/>
      <c r="H13" s="338"/>
      <c r="I13" s="338"/>
      <c r="J13" s="80">
        <v>0.41</v>
      </c>
      <c r="K13" s="270"/>
      <c r="L13" s="328"/>
      <c r="N13" s="1" t="s">
        <v>8</v>
      </c>
      <c r="O13" s="227">
        <f>L222</f>
        <v>151.20000000000002</v>
      </c>
    </row>
    <row r="14" spans="1:15" ht="15" customHeight="1" x14ac:dyDescent="0.3">
      <c r="A14" s="362"/>
      <c r="B14" s="332"/>
      <c r="C14" s="335"/>
      <c r="D14" s="94"/>
      <c r="E14" s="81" t="s">
        <v>35</v>
      </c>
      <c r="F14" s="145" t="s">
        <v>189</v>
      </c>
      <c r="G14" s="273"/>
      <c r="H14" s="338"/>
      <c r="I14" s="338"/>
      <c r="J14" s="80">
        <v>0.22</v>
      </c>
      <c r="K14" s="270"/>
      <c r="L14" s="328"/>
      <c r="N14" s="1" t="s">
        <v>9</v>
      </c>
      <c r="O14" s="227">
        <f>L223</f>
        <v>98.4</v>
      </c>
    </row>
    <row r="15" spans="1:15" ht="15" customHeight="1" x14ac:dyDescent="0.3">
      <c r="A15" s="362"/>
      <c r="B15" s="332"/>
      <c r="C15" s="335"/>
      <c r="D15" s="94"/>
      <c r="E15" s="81" t="s">
        <v>35</v>
      </c>
      <c r="F15" s="145" t="s">
        <v>190</v>
      </c>
      <c r="G15" s="273"/>
      <c r="H15" s="338"/>
      <c r="I15" s="338"/>
      <c r="J15" s="80">
        <v>0.05</v>
      </c>
      <c r="K15" s="270"/>
      <c r="L15" s="328"/>
      <c r="N15" s="1" t="s">
        <v>10</v>
      </c>
      <c r="O15" s="227">
        <f>L248</f>
        <v>41.82</v>
      </c>
    </row>
    <row r="16" spans="1:15" ht="12.75" customHeight="1" x14ac:dyDescent="0.3">
      <c r="A16" s="362"/>
      <c r="B16" s="332"/>
      <c r="C16" s="335"/>
      <c r="D16" s="94"/>
      <c r="E16" s="81" t="s">
        <v>35</v>
      </c>
      <c r="F16" s="145" t="s">
        <v>191</v>
      </c>
      <c r="G16" s="273"/>
      <c r="H16" s="338"/>
      <c r="I16" s="338"/>
      <c r="J16" s="80">
        <v>0.1852</v>
      </c>
      <c r="K16" s="270"/>
      <c r="L16" s="328"/>
      <c r="N16" s="1" t="s">
        <v>11</v>
      </c>
      <c r="O16" s="227">
        <f>L279</f>
        <v>279.42</v>
      </c>
    </row>
    <row r="17" spans="1:19" ht="15" customHeight="1" x14ac:dyDescent="0.3">
      <c r="A17" s="362"/>
      <c r="B17" s="332"/>
      <c r="C17" s="335"/>
      <c r="D17" s="94"/>
      <c r="E17" s="81" t="s">
        <v>36</v>
      </c>
      <c r="F17" s="146">
        <v>100202</v>
      </c>
      <c r="G17" s="273"/>
      <c r="H17" s="338"/>
      <c r="I17" s="338"/>
      <c r="J17" s="80">
        <v>1.08</v>
      </c>
      <c r="K17" s="270"/>
      <c r="L17" s="328"/>
      <c r="N17" s="1" t="s">
        <v>12</v>
      </c>
      <c r="O17" s="227">
        <f>L280</f>
        <v>264.21899999999999</v>
      </c>
    </row>
    <row r="18" spans="1:19" ht="15" customHeight="1" x14ac:dyDescent="0.3">
      <c r="A18" s="362"/>
      <c r="B18" s="332"/>
      <c r="C18" s="335"/>
      <c r="D18" s="94"/>
      <c r="E18" s="81" t="s">
        <v>35</v>
      </c>
      <c r="F18" s="146">
        <v>100299</v>
      </c>
      <c r="G18" s="273"/>
      <c r="H18" s="338"/>
      <c r="I18" s="338"/>
      <c r="J18" s="80">
        <v>0.1852</v>
      </c>
      <c r="K18" s="270"/>
      <c r="L18" s="328"/>
      <c r="N18" s="1" t="s">
        <v>13</v>
      </c>
      <c r="O18" s="227">
        <f>L283+L284</f>
        <v>45.97</v>
      </c>
    </row>
    <row r="19" spans="1:19" ht="15" customHeight="1" x14ac:dyDescent="0.3">
      <c r="A19" s="362"/>
      <c r="B19" s="332"/>
      <c r="C19" s="335"/>
      <c r="D19" s="94"/>
      <c r="E19" s="81" t="s">
        <v>138</v>
      </c>
      <c r="F19" s="146">
        <v>100804</v>
      </c>
      <c r="G19" s="273"/>
      <c r="H19" s="338"/>
      <c r="I19" s="338"/>
      <c r="J19" s="80">
        <v>0.73799999999999999</v>
      </c>
      <c r="K19" s="270"/>
      <c r="L19" s="328"/>
      <c r="N19" s="1" t="s">
        <v>14</v>
      </c>
      <c r="O19" s="227">
        <f>L285</f>
        <v>9.9</v>
      </c>
    </row>
    <row r="20" spans="1:19" ht="15" customHeight="1" x14ac:dyDescent="0.3">
      <c r="A20" s="362"/>
      <c r="B20" s="332"/>
      <c r="C20" s="335"/>
      <c r="D20" s="94"/>
      <c r="E20" s="81" t="s">
        <v>38</v>
      </c>
      <c r="F20" s="146">
        <v>100903</v>
      </c>
      <c r="G20" s="273"/>
      <c r="H20" s="338"/>
      <c r="I20" s="338"/>
      <c r="J20" s="80">
        <v>1.08</v>
      </c>
      <c r="K20" s="270"/>
      <c r="L20" s="328"/>
      <c r="N20" s="1" t="s">
        <v>15</v>
      </c>
      <c r="O20" s="227">
        <f>L289</f>
        <v>59.4</v>
      </c>
      <c r="S20" s="227"/>
    </row>
    <row r="21" spans="1:19" ht="15.6" customHeight="1" x14ac:dyDescent="0.3">
      <c r="A21" s="362"/>
      <c r="B21" s="332"/>
      <c r="C21" s="335"/>
      <c r="D21" s="94"/>
      <c r="E21" s="81" t="s">
        <v>422</v>
      </c>
      <c r="F21" s="146">
        <v>100908</v>
      </c>
      <c r="G21" s="273"/>
      <c r="H21" s="338"/>
      <c r="I21" s="338"/>
      <c r="J21" s="80">
        <v>0.47</v>
      </c>
      <c r="K21" s="270"/>
      <c r="L21" s="328"/>
      <c r="N21" s="1" t="s">
        <v>16</v>
      </c>
      <c r="O21" s="227">
        <f>L300</f>
        <v>17</v>
      </c>
    </row>
    <row r="22" spans="1:19" ht="15" customHeight="1" x14ac:dyDescent="0.3">
      <c r="A22" s="362"/>
      <c r="B22" s="332"/>
      <c r="C22" s="335"/>
      <c r="D22" s="94"/>
      <c r="E22" s="81" t="s">
        <v>35</v>
      </c>
      <c r="F22" s="146">
        <v>100999</v>
      </c>
      <c r="G22" s="273"/>
      <c r="H22" s="338"/>
      <c r="I22" s="338"/>
      <c r="J22" s="80">
        <v>0.1852</v>
      </c>
      <c r="K22" s="270"/>
      <c r="L22" s="328"/>
      <c r="N22" s="1" t="s">
        <v>17</v>
      </c>
      <c r="O22" s="227">
        <f>L304</f>
        <v>57.72</v>
      </c>
    </row>
    <row r="23" spans="1:19" ht="15" customHeight="1" x14ac:dyDescent="0.3">
      <c r="A23" s="362"/>
      <c r="B23" s="332"/>
      <c r="C23" s="335"/>
      <c r="D23" s="94"/>
      <c r="E23" s="81" t="s">
        <v>35</v>
      </c>
      <c r="F23" s="146">
        <v>101099</v>
      </c>
      <c r="G23" s="273"/>
      <c r="H23" s="338"/>
      <c r="I23" s="338"/>
      <c r="J23" s="80">
        <v>0.1852</v>
      </c>
      <c r="K23" s="270"/>
      <c r="L23" s="328"/>
      <c r="N23" s="1" t="s">
        <v>18</v>
      </c>
      <c r="O23" s="227">
        <f>L306</f>
        <v>12.6</v>
      </c>
    </row>
    <row r="24" spans="1:19" ht="15" customHeight="1" x14ac:dyDescent="0.3">
      <c r="A24" s="362"/>
      <c r="B24" s="332"/>
      <c r="C24" s="335"/>
      <c r="D24" s="94"/>
      <c r="E24" s="81" t="s">
        <v>254</v>
      </c>
      <c r="F24" s="147">
        <v>101103</v>
      </c>
      <c r="G24" s="273"/>
      <c r="H24" s="338"/>
      <c r="I24" s="338"/>
      <c r="J24" s="80">
        <v>0.22</v>
      </c>
      <c r="K24" s="270"/>
      <c r="L24" s="328"/>
      <c r="N24" s="1" t="s">
        <v>19</v>
      </c>
      <c r="O24" s="227">
        <f>L308</f>
        <v>52.800000000000004</v>
      </c>
    </row>
    <row r="25" spans="1:19" ht="15" customHeight="1" x14ac:dyDescent="0.3">
      <c r="A25" s="362"/>
      <c r="B25" s="332"/>
      <c r="C25" s="335"/>
      <c r="D25" s="94"/>
      <c r="E25" s="81" t="s">
        <v>35</v>
      </c>
      <c r="F25" s="146">
        <v>101199</v>
      </c>
      <c r="G25" s="273"/>
      <c r="H25" s="338"/>
      <c r="I25" s="338"/>
      <c r="J25" s="80">
        <v>0.17</v>
      </c>
      <c r="K25" s="270"/>
      <c r="L25" s="328"/>
      <c r="N25" s="1" t="s">
        <v>20</v>
      </c>
      <c r="O25" s="227">
        <f>L312+L313+L314+L315</f>
        <v>3.42</v>
      </c>
    </row>
    <row r="26" spans="1:19" ht="15" customHeight="1" x14ac:dyDescent="0.3">
      <c r="A26" s="362"/>
      <c r="B26" s="332"/>
      <c r="C26" s="335"/>
      <c r="D26" s="94"/>
      <c r="E26" s="81" t="s">
        <v>42</v>
      </c>
      <c r="F26" s="146">
        <v>101206</v>
      </c>
      <c r="G26" s="273"/>
      <c r="H26" s="338"/>
      <c r="I26" s="338"/>
      <c r="J26" s="161">
        <v>1.54</v>
      </c>
      <c r="K26" s="270"/>
      <c r="L26" s="328"/>
      <c r="N26" s="1" t="s">
        <v>21</v>
      </c>
      <c r="O26" s="227">
        <f>L316+L317+L318+L321</f>
        <v>1.966</v>
      </c>
    </row>
    <row r="27" spans="1:19" ht="16.8" customHeight="1" x14ac:dyDescent="0.3">
      <c r="A27" s="362"/>
      <c r="B27" s="332"/>
      <c r="C27" s="335"/>
      <c r="D27" s="94"/>
      <c r="E27" s="81" t="s">
        <v>35</v>
      </c>
      <c r="F27" s="146">
        <v>101299</v>
      </c>
      <c r="G27" s="273"/>
      <c r="H27" s="338"/>
      <c r="I27" s="338"/>
      <c r="J27" s="80">
        <v>0.1852</v>
      </c>
      <c r="K27" s="270"/>
      <c r="L27" s="328"/>
      <c r="N27" s="1" t="s">
        <v>22</v>
      </c>
      <c r="O27" s="227">
        <f>L322+L323</f>
        <v>77.467708800000011</v>
      </c>
    </row>
    <row r="28" spans="1:19" ht="15" customHeight="1" x14ac:dyDescent="0.3">
      <c r="A28" s="362"/>
      <c r="B28" s="332"/>
      <c r="C28" s="335"/>
      <c r="D28" s="94"/>
      <c r="E28" s="81" t="s">
        <v>35</v>
      </c>
      <c r="F28" s="146">
        <v>101399</v>
      </c>
      <c r="G28" s="273"/>
      <c r="H28" s="338"/>
      <c r="I28" s="338"/>
      <c r="J28" s="80">
        <v>0.1852</v>
      </c>
      <c r="K28" s="270"/>
      <c r="L28" s="328"/>
      <c r="N28" s="1" t="s">
        <v>23</v>
      </c>
      <c r="O28" s="227">
        <f>L326</f>
        <v>71.075519999999983</v>
      </c>
    </row>
    <row r="29" spans="1:19" x14ac:dyDescent="0.3">
      <c r="A29" s="362"/>
      <c r="B29" s="332"/>
      <c r="C29" s="335"/>
      <c r="D29" s="94"/>
      <c r="E29" s="81" t="s">
        <v>35</v>
      </c>
      <c r="F29" s="146">
        <v>110199</v>
      </c>
      <c r="G29" s="273"/>
      <c r="H29" s="338"/>
      <c r="I29" s="338"/>
      <c r="J29" s="80">
        <v>0.1852</v>
      </c>
      <c r="K29" s="270"/>
      <c r="L29" s="328"/>
      <c r="N29" s="1" t="s">
        <v>24</v>
      </c>
      <c r="O29" s="227">
        <f>L332</f>
        <v>100.221</v>
      </c>
    </row>
    <row r="30" spans="1:19" x14ac:dyDescent="0.3">
      <c r="A30" s="362"/>
      <c r="B30" s="332"/>
      <c r="C30" s="335"/>
      <c r="D30" s="94"/>
      <c r="E30" s="81" t="s">
        <v>35</v>
      </c>
      <c r="F30" s="147">
        <v>110299</v>
      </c>
      <c r="G30" s="273"/>
      <c r="H30" s="338"/>
      <c r="I30" s="338"/>
      <c r="J30" s="80">
        <v>0.1852</v>
      </c>
      <c r="K30" s="270"/>
      <c r="L30" s="328"/>
      <c r="N30" s="1" t="s">
        <v>25</v>
      </c>
      <c r="O30" s="227">
        <f>L335+L336</f>
        <v>46.365000000000009</v>
      </c>
    </row>
    <row r="31" spans="1:19" x14ac:dyDescent="0.3">
      <c r="A31" s="362"/>
      <c r="B31" s="332"/>
      <c r="C31" s="335"/>
      <c r="D31" s="94"/>
      <c r="E31" s="81" t="s">
        <v>44</v>
      </c>
      <c r="F31" s="146">
        <v>120101</v>
      </c>
      <c r="G31" s="273"/>
      <c r="H31" s="338"/>
      <c r="I31" s="338"/>
      <c r="J31" s="80">
        <v>0.30370000000000003</v>
      </c>
      <c r="K31" s="270"/>
      <c r="L31" s="328"/>
      <c r="N31" s="1" t="s">
        <v>26</v>
      </c>
      <c r="O31" s="227">
        <f>L339</f>
        <v>579.33000000000004</v>
      </c>
    </row>
    <row r="32" spans="1:19" x14ac:dyDescent="0.3">
      <c r="A32" s="362"/>
      <c r="B32" s="332"/>
      <c r="C32" s="335"/>
      <c r="D32" s="94"/>
      <c r="E32" s="81" t="s">
        <v>234</v>
      </c>
      <c r="F32" s="82">
        <v>120102</v>
      </c>
      <c r="G32" s="273"/>
      <c r="H32" s="338"/>
      <c r="I32" s="338"/>
      <c r="J32" s="80">
        <v>0.30370000000000003</v>
      </c>
      <c r="K32" s="270"/>
      <c r="L32" s="328"/>
      <c r="N32" s="1" t="s">
        <v>27</v>
      </c>
      <c r="O32" s="227">
        <f>L376</f>
        <v>11.8443</v>
      </c>
    </row>
    <row r="33" spans="1:15" x14ac:dyDescent="0.3">
      <c r="A33" s="362"/>
      <c r="B33" s="332"/>
      <c r="C33" s="335"/>
      <c r="D33" s="94"/>
      <c r="E33" s="122" t="s">
        <v>74</v>
      </c>
      <c r="F33" s="83">
        <v>120104</v>
      </c>
      <c r="G33" s="273"/>
      <c r="H33" s="338"/>
      <c r="I33" s="338"/>
      <c r="J33" s="80">
        <v>0.22</v>
      </c>
      <c r="K33" s="270"/>
      <c r="L33" s="328"/>
      <c r="N33" s="1" t="s">
        <v>28</v>
      </c>
      <c r="O33" s="227">
        <f>L379+L380</f>
        <v>9.8000000000000004E-2</v>
      </c>
    </row>
    <row r="34" spans="1:15" x14ac:dyDescent="0.3">
      <c r="A34" s="362"/>
      <c r="B34" s="332"/>
      <c r="C34" s="335"/>
      <c r="D34" s="94"/>
      <c r="E34" s="81" t="s">
        <v>423</v>
      </c>
      <c r="F34" s="82">
        <v>120113</v>
      </c>
      <c r="G34" s="273"/>
      <c r="H34" s="338"/>
      <c r="I34" s="338"/>
      <c r="J34" s="80">
        <v>0.9</v>
      </c>
      <c r="K34" s="270"/>
      <c r="L34" s="328"/>
      <c r="N34" s="1" t="s">
        <v>29</v>
      </c>
      <c r="O34" s="227">
        <f>L311</f>
        <v>199.8</v>
      </c>
    </row>
    <row r="35" spans="1:15" ht="15" customHeight="1" x14ac:dyDescent="0.3">
      <c r="A35" s="362"/>
      <c r="B35" s="332"/>
      <c r="C35" s="335"/>
      <c r="D35" s="94"/>
      <c r="E35" s="81" t="s">
        <v>424</v>
      </c>
      <c r="F35" s="82">
        <v>120117</v>
      </c>
      <c r="G35" s="273"/>
      <c r="H35" s="338"/>
      <c r="I35" s="338"/>
      <c r="J35" s="80">
        <v>0.97</v>
      </c>
      <c r="K35" s="270"/>
      <c r="L35" s="328"/>
    </row>
    <row r="36" spans="1:15" ht="14.4" customHeight="1" x14ac:dyDescent="0.3">
      <c r="A36" s="362"/>
      <c r="B36" s="332"/>
      <c r="C36" s="335"/>
      <c r="D36" s="94"/>
      <c r="E36" s="81" t="s">
        <v>425</v>
      </c>
      <c r="F36" s="82">
        <v>120121</v>
      </c>
      <c r="G36" s="273"/>
      <c r="H36" s="338"/>
      <c r="I36" s="338"/>
      <c r="J36" s="80">
        <v>1.26</v>
      </c>
      <c r="K36" s="270"/>
      <c r="L36" s="328"/>
    </row>
    <row r="37" spans="1:15" x14ac:dyDescent="0.3">
      <c r="A37" s="362"/>
      <c r="B37" s="332"/>
      <c r="C37" s="335"/>
      <c r="D37" s="94"/>
      <c r="E37" s="81" t="s">
        <v>35</v>
      </c>
      <c r="F37" s="82">
        <v>120199</v>
      </c>
      <c r="G37" s="273"/>
      <c r="H37" s="338"/>
      <c r="I37" s="338"/>
      <c r="J37" s="80">
        <v>0.1852</v>
      </c>
      <c r="K37" s="270"/>
      <c r="L37" s="328"/>
    </row>
    <row r="38" spans="1:15" x14ac:dyDescent="0.3">
      <c r="A38" s="362"/>
      <c r="B38" s="332"/>
      <c r="C38" s="335"/>
      <c r="D38" s="94"/>
      <c r="E38" s="81" t="s">
        <v>49</v>
      </c>
      <c r="F38" s="82">
        <v>150104</v>
      </c>
      <c r="G38" s="273"/>
      <c r="H38" s="338"/>
      <c r="I38" s="338"/>
      <c r="J38" s="80">
        <v>0.22</v>
      </c>
      <c r="K38" s="270"/>
      <c r="L38" s="328"/>
    </row>
    <row r="39" spans="1:15" x14ac:dyDescent="0.3">
      <c r="A39" s="362"/>
      <c r="B39" s="332"/>
      <c r="C39" s="335"/>
      <c r="D39" s="94"/>
      <c r="E39" s="81" t="s">
        <v>426</v>
      </c>
      <c r="F39" s="82">
        <v>150106</v>
      </c>
      <c r="G39" s="273"/>
      <c r="H39" s="338"/>
      <c r="I39" s="338"/>
      <c r="J39" s="80">
        <v>0.2</v>
      </c>
      <c r="K39" s="270"/>
      <c r="L39" s="328"/>
    </row>
    <row r="40" spans="1:15" ht="15" customHeight="1" x14ac:dyDescent="0.3">
      <c r="A40" s="362"/>
      <c r="B40" s="332"/>
      <c r="C40" s="335"/>
      <c r="D40" s="94"/>
      <c r="E40" s="81" t="s">
        <v>416</v>
      </c>
      <c r="F40" s="82">
        <v>160106</v>
      </c>
      <c r="G40" s="273"/>
      <c r="H40" s="338"/>
      <c r="I40" s="338"/>
      <c r="J40" s="80">
        <v>0.45</v>
      </c>
      <c r="K40" s="270"/>
      <c r="L40" s="328"/>
    </row>
    <row r="41" spans="1:15" x14ac:dyDescent="0.3">
      <c r="A41" s="362"/>
      <c r="B41" s="332"/>
      <c r="C41" s="335"/>
      <c r="D41" s="94"/>
      <c r="E41" s="81" t="s">
        <v>427</v>
      </c>
      <c r="F41" s="82">
        <v>160112</v>
      </c>
      <c r="G41" s="273"/>
      <c r="H41" s="338"/>
      <c r="I41" s="338"/>
      <c r="J41" s="80">
        <v>0.43690000000000001</v>
      </c>
      <c r="K41" s="270"/>
      <c r="L41" s="328"/>
    </row>
    <row r="42" spans="1:15" x14ac:dyDescent="0.3">
      <c r="A42" s="362"/>
      <c r="B42" s="332"/>
      <c r="C42" s="335"/>
      <c r="D42" s="94"/>
      <c r="E42" s="81" t="s">
        <v>428</v>
      </c>
      <c r="F42" s="82">
        <v>160116</v>
      </c>
      <c r="G42" s="273"/>
      <c r="H42" s="338"/>
      <c r="I42" s="338"/>
      <c r="J42" s="80">
        <v>0.22670000000000001</v>
      </c>
      <c r="K42" s="270"/>
      <c r="L42" s="328"/>
    </row>
    <row r="43" spans="1:15" x14ac:dyDescent="0.3">
      <c r="A43" s="362"/>
      <c r="B43" s="332"/>
      <c r="C43" s="335"/>
      <c r="D43" s="94"/>
      <c r="E43" s="81" t="s">
        <v>429</v>
      </c>
      <c r="F43" s="82">
        <v>160117</v>
      </c>
      <c r="G43" s="273"/>
      <c r="H43" s="338"/>
      <c r="I43" s="338"/>
      <c r="J43" s="80">
        <v>0.30370000000000003</v>
      </c>
      <c r="K43" s="270"/>
      <c r="L43" s="328"/>
    </row>
    <row r="44" spans="1:15" x14ac:dyDescent="0.3">
      <c r="A44" s="362"/>
      <c r="B44" s="332"/>
      <c r="C44" s="335"/>
      <c r="D44" s="94"/>
      <c r="E44" s="81" t="s">
        <v>35</v>
      </c>
      <c r="F44" s="82">
        <v>160199</v>
      </c>
      <c r="G44" s="273"/>
      <c r="H44" s="338"/>
      <c r="I44" s="338"/>
      <c r="J44" s="80">
        <v>0.1852</v>
      </c>
      <c r="K44" s="270"/>
      <c r="L44" s="328"/>
    </row>
    <row r="45" spans="1:15" x14ac:dyDescent="0.3">
      <c r="A45" s="362"/>
      <c r="B45" s="332"/>
      <c r="C45" s="335"/>
      <c r="D45" s="94"/>
      <c r="E45" s="81" t="s">
        <v>63</v>
      </c>
      <c r="F45" s="82">
        <v>170405</v>
      </c>
      <c r="G45" s="273"/>
      <c r="H45" s="338"/>
      <c r="I45" s="338"/>
      <c r="J45" s="80">
        <v>0.43</v>
      </c>
      <c r="K45" s="270"/>
      <c r="L45" s="328"/>
    </row>
    <row r="46" spans="1:15" x14ac:dyDescent="0.3">
      <c r="A46" s="362"/>
      <c r="B46" s="332"/>
      <c r="C46" s="335"/>
      <c r="D46" s="94"/>
      <c r="E46" s="81" t="s">
        <v>430</v>
      </c>
      <c r="F46" s="82">
        <v>170407</v>
      </c>
      <c r="G46" s="273"/>
      <c r="H46" s="338"/>
      <c r="I46" s="338"/>
      <c r="J46" s="80">
        <v>0.27</v>
      </c>
      <c r="K46" s="270"/>
      <c r="L46" s="328"/>
    </row>
    <row r="47" spans="1:15" x14ac:dyDescent="0.3">
      <c r="A47" s="362"/>
      <c r="B47" s="332"/>
      <c r="C47" s="335"/>
      <c r="D47" s="94"/>
      <c r="E47" s="81" t="s">
        <v>75</v>
      </c>
      <c r="F47" s="82">
        <v>190102</v>
      </c>
      <c r="G47" s="273"/>
      <c r="H47" s="338"/>
      <c r="I47" s="338"/>
      <c r="J47" s="80">
        <v>0.43</v>
      </c>
      <c r="K47" s="270"/>
      <c r="L47" s="328"/>
    </row>
    <row r="48" spans="1:15" x14ac:dyDescent="0.3">
      <c r="A48" s="362"/>
      <c r="B48" s="332"/>
      <c r="C48" s="335"/>
      <c r="D48" s="94"/>
      <c r="E48" s="81" t="s">
        <v>431</v>
      </c>
      <c r="F48" s="82">
        <v>190112</v>
      </c>
      <c r="G48" s="273"/>
      <c r="H48" s="338"/>
      <c r="I48" s="338"/>
      <c r="J48" s="80">
        <v>0.46</v>
      </c>
      <c r="K48" s="270"/>
      <c r="L48" s="328"/>
    </row>
    <row r="49" spans="1:12" x14ac:dyDescent="0.3">
      <c r="A49" s="362"/>
      <c r="B49" s="332"/>
      <c r="C49" s="335"/>
      <c r="D49" s="94"/>
      <c r="E49" s="81" t="s">
        <v>35</v>
      </c>
      <c r="F49" s="82">
        <v>190899</v>
      </c>
      <c r="G49" s="273"/>
      <c r="H49" s="338"/>
      <c r="I49" s="338"/>
      <c r="J49" s="80">
        <v>0.41</v>
      </c>
      <c r="K49" s="270"/>
      <c r="L49" s="328"/>
    </row>
    <row r="50" spans="1:12" x14ac:dyDescent="0.3">
      <c r="A50" s="362"/>
      <c r="B50" s="332"/>
      <c r="C50" s="335"/>
      <c r="D50" s="94"/>
      <c r="E50" s="81" t="s">
        <v>35</v>
      </c>
      <c r="F50" s="82">
        <v>190999</v>
      </c>
      <c r="G50" s="273"/>
      <c r="H50" s="338"/>
      <c r="I50" s="338"/>
      <c r="J50" s="80">
        <v>0.1852</v>
      </c>
      <c r="K50" s="270"/>
      <c r="L50" s="328"/>
    </row>
    <row r="51" spans="1:12" x14ac:dyDescent="0.3">
      <c r="A51" s="362"/>
      <c r="B51" s="332"/>
      <c r="C51" s="335"/>
      <c r="D51" s="94"/>
      <c r="E51" s="81" t="s">
        <v>432</v>
      </c>
      <c r="F51" s="82">
        <v>191001</v>
      </c>
      <c r="G51" s="273"/>
      <c r="H51" s="338"/>
      <c r="I51" s="338"/>
      <c r="J51" s="80">
        <v>0.30370000000000003</v>
      </c>
      <c r="K51" s="270"/>
      <c r="L51" s="328"/>
    </row>
    <row r="52" spans="1:12" x14ac:dyDescent="0.3">
      <c r="A52" s="362"/>
      <c r="B52" s="332"/>
      <c r="C52" s="335"/>
      <c r="D52" s="94"/>
      <c r="E52" s="81" t="s">
        <v>429</v>
      </c>
      <c r="F52" s="82">
        <v>191202</v>
      </c>
      <c r="G52" s="273"/>
      <c r="H52" s="338"/>
      <c r="I52" s="338"/>
      <c r="J52" s="80">
        <v>0.30370000000000003</v>
      </c>
      <c r="K52" s="270"/>
      <c r="L52" s="328"/>
    </row>
    <row r="53" spans="1:12" ht="14.4" thickBot="1" x14ac:dyDescent="0.35">
      <c r="A53" s="362"/>
      <c r="B53" s="333"/>
      <c r="C53" s="336"/>
      <c r="D53" s="95"/>
      <c r="E53" s="85" t="s">
        <v>421</v>
      </c>
      <c r="F53" s="86">
        <v>200140</v>
      </c>
      <c r="G53" s="274"/>
      <c r="H53" s="338"/>
      <c r="I53" s="338"/>
      <c r="J53" s="143">
        <v>0.23</v>
      </c>
      <c r="K53" s="270"/>
      <c r="L53" s="330"/>
    </row>
    <row r="54" spans="1:12" x14ac:dyDescent="0.3">
      <c r="A54" s="362"/>
      <c r="B54" s="342" t="s">
        <v>325</v>
      </c>
      <c r="C54" s="344" t="s">
        <v>166</v>
      </c>
      <c r="D54" s="97" t="s">
        <v>296</v>
      </c>
      <c r="E54" s="186" t="s">
        <v>35</v>
      </c>
      <c r="F54" s="76" t="s">
        <v>180</v>
      </c>
      <c r="G54" s="272">
        <v>6</v>
      </c>
      <c r="H54" s="320">
        <v>630</v>
      </c>
      <c r="I54" s="324">
        <f>H54*G54/2</f>
        <v>1890</v>
      </c>
      <c r="J54" s="102">
        <v>1.23</v>
      </c>
      <c r="K54" s="269">
        <f>MAX(J54:J99)</f>
        <v>1.54</v>
      </c>
      <c r="L54" s="327">
        <f>I54*K54</f>
        <v>2910.6</v>
      </c>
    </row>
    <row r="55" spans="1:12" ht="15" customHeight="1" x14ac:dyDescent="0.3">
      <c r="A55" s="362"/>
      <c r="B55" s="332"/>
      <c r="C55" s="335"/>
      <c r="D55" s="93">
        <v>10</v>
      </c>
      <c r="E55" s="81" t="s">
        <v>34</v>
      </c>
      <c r="F55" s="78" t="s">
        <v>181</v>
      </c>
      <c r="G55" s="273"/>
      <c r="H55" s="321"/>
      <c r="I55" s="325"/>
      <c r="J55" s="79">
        <v>0.30370000000000003</v>
      </c>
      <c r="K55" s="270"/>
      <c r="L55" s="328"/>
    </row>
    <row r="56" spans="1:12" ht="15" customHeight="1" x14ac:dyDescent="0.3">
      <c r="A56" s="362"/>
      <c r="B56" s="332"/>
      <c r="C56" s="335"/>
      <c r="D56" s="94" t="s">
        <v>294</v>
      </c>
      <c r="E56" s="81" t="s">
        <v>35</v>
      </c>
      <c r="F56" s="78" t="s">
        <v>182</v>
      </c>
      <c r="G56" s="273"/>
      <c r="H56" s="321"/>
      <c r="I56" s="325"/>
      <c r="J56" s="79">
        <v>0.1852</v>
      </c>
      <c r="K56" s="270"/>
      <c r="L56" s="328"/>
    </row>
    <row r="57" spans="1:12" ht="15" customHeight="1" x14ac:dyDescent="0.3">
      <c r="A57" s="362"/>
      <c r="B57" s="332"/>
      <c r="C57" s="335"/>
      <c r="D57" s="94"/>
      <c r="E57" s="81" t="s">
        <v>35</v>
      </c>
      <c r="F57" s="78" t="s">
        <v>183</v>
      </c>
      <c r="G57" s="273"/>
      <c r="H57" s="321"/>
      <c r="I57" s="325"/>
      <c r="J57" s="79">
        <v>0.1852</v>
      </c>
      <c r="K57" s="270"/>
      <c r="L57" s="328"/>
    </row>
    <row r="58" spans="1:12" ht="18.600000000000001" customHeight="1" x14ac:dyDescent="0.3">
      <c r="A58" s="362"/>
      <c r="B58" s="332"/>
      <c r="C58" s="335"/>
      <c r="D58" s="94"/>
      <c r="E58" s="81" t="s">
        <v>35</v>
      </c>
      <c r="F58" s="78" t="s">
        <v>184</v>
      </c>
      <c r="G58" s="273"/>
      <c r="H58" s="321"/>
      <c r="I58" s="325"/>
      <c r="J58" s="79">
        <v>0.28000000000000003</v>
      </c>
      <c r="K58" s="270"/>
      <c r="L58" s="328"/>
    </row>
    <row r="59" spans="1:12" ht="15" customHeight="1" x14ac:dyDescent="0.3">
      <c r="A59" s="362"/>
      <c r="B59" s="332"/>
      <c r="C59" s="335"/>
      <c r="D59" s="94"/>
      <c r="E59" s="81" t="s">
        <v>35</v>
      </c>
      <c r="F59" s="78" t="s">
        <v>185</v>
      </c>
      <c r="G59" s="273"/>
      <c r="H59" s="321"/>
      <c r="I59" s="325"/>
      <c r="J59" s="79">
        <v>0.1852</v>
      </c>
      <c r="K59" s="270"/>
      <c r="L59" s="328"/>
    </row>
    <row r="60" spans="1:12" ht="15" customHeight="1" x14ac:dyDescent="0.3">
      <c r="A60" s="362"/>
      <c r="B60" s="332"/>
      <c r="C60" s="335"/>
      <c r="D60" s="94"/>
      <c r="E60" s="81" t="s">
        <v>35</v>
      </c>
      <c r="F60" s="78" t="s">
        <v>186</v>
      </c>
      <c r="G60" s="273"/>
      <c r="H60" s="321"/>
      <c r="I60" s="325"/>
      <c r="J60" s="79">
        <v>0.1852</v>
      </c>
      <c r="K60" s="270"/>
      <c r="L60" s="328"/>
    </row>
    <row r="61" spans="1:12" ht="15" customHeight="1" x14ac:dyDescent="0.3">
      <c r="A61" s="362"/>
      <c r="B61" s="332"/>
      <c r="C61" s="335"/>
      <c r="D61" s="94"/>
      <c r="E61" s="81" t="s">
        <v>35</v>
      </c>
      <c r="F61" s="78" t="s">
        <v>187</v>
      </c>
      <c r="G61" s="273"/>
      <c r="H61" s="321"/>
      <c r="I61" s="325"/>
      <c r="J61" s="79">
        <v>0.1852</v>
      </c>
      <c r="K61" s="270"/>
      <c r="L61" s="328"/>
    </row>
    <row r="62" spans="1:12" ht="15" customHeight="1" x14ac:dyDescent="0.3">
      <c r="A62" s="362"/>
      <c r="B62" s="332"/>
      <c r="C62" s="335"/>
      <c r="D62" s="94"/>
      <c r="E62" s="81" t="s">
        <v>35</v>
      </c>
      <c r="F62" s="78" t="s">
        <v>188</v>
      </c>
      <c r="G62" s="273"/>
      <c r="H62" s="321"/>
      <c r="I62" s="325"/>
      <c r="J62" s="79">
        <v>0.41</v>
      </c>
      <c r="K62" s="270"/>
      <c r="L62" s="328"/>
    </row>
    <row r="63" spans="1:12" ht="15" customHeight="1" x14ac:dyDescent="0.3">
      <c r="A63" s="362"/>
      <c r="B63" s="332"/>
      <c r="C63" s="335"/>
      <c r="D63" s="94"/>
      <c r="E63" s="81" t="s">
        <v>35</v>
      </c>
      <c r="F63" s="78" t="s">
        <v>189</v>
      </c>
      <c r="G63" s="273"/>
      <c r="H63" s="321"/>
      <c r="I63" s="325"/>
      <c r="J63" s="79">
        <v>0.22</v>
      </c>
      <c r="K63" s="270"/>
      <c r="L63" s="328"/>
    </row>
    <row r="64" spans="1:12" ht="15" customHeight="1" x14ac:dyDescent="0.3">
      <c r="A64" s="362"/>
      <c r="B64" s="332"/>
      <c r="C64" s="335"/>
      <c r="D64" s="94"/>
      <c r="E64" s="81" t="s">
        <v>35</v>
      </c>
      <c r="F64" s="78" t="s">
        <v>190</v>
      </c>
      <c r="G64" s="273"/>
      <c r="H64" s="321"/>
      <c r="I64" s="325"/>
      <c r="J64" s="79">
        <v>0.05</v>
      </c>
      <c r="K64" s="270"/>
      <c r="L64" s="328"/>
    </row>
    <row r="65" spans="1:12" ht="15" customHeight="1" x14ac:dyDescent="0.3">
      <c r="A65" s="362"/>
      <c r="B65" s="332"/>
      <c r="C65" s="335"/>
      <c r="D65" s="94"/>
      <c r="E65" s="81" t="s">
        <v>35</v>
      </c>
      <c r="F65" s="78" t="s">
        <v>191</v>
      </c>
      <c r="G65" s="273"/>
      <c r="H65" s="321"/>
      <c r="I65" s="325"/>
      <c r="J65" s="79">
        <v>0.1852</v>
      </c>
      <c r="K65" s="270"/>
      <c r="L65" s="328"/>
    </row>
    <row r="66" spans="1:12" ht="15" customHeight="1" x14ac:dyDescent="0.3">
      <c r="A66" s="362"/>
      <c r="B66" s="332"/>
      <c r="C66" s="335"/>
      <c r="D66" s="94"/>
      <c r="E66" s="81" t="s">
        <v>36</v>
      </c>
      <c r="F66" s="82">
        <v>100202</v>
      </c>
      <c r="G66" s="273"/>
      <c r="H66" s="321"/>
      <c r="I66" s="325"/>
      <c r="J66" s="79">
        <v>1.08</v>
      </c>
      <c r="K66" s="270"/>
      <c r="L66" s="328"/>
    </row>
    <row r="67" spans="1:12" ht="15" customHeight="1" x14ac:dyDescent="0.3">
      <c r="A67" s="362"/>
      <c r="B67" s="332"/>
      <c r="C67" s="335"/>
      <c r="D67" s="94"/>
      <c r="E67" s="81" t="s">
        <v>35</v>
      </c>
      <c r="F67" s="82">
        <v>100299</v>
      </c>
      <c r="G67" s="273"/>
      <c r="H67" s="321"/>
      <c r="I67" s="325"/>
      <c r="J67" s="79">
        <v>0.1852</v>
      </c>
      <c r="K67" s="270"/>
      <c r="L67" s="328"/>
    </row>
    <row r="68" spans="1:12" ht="15" customHeight="1" x14ac:dyDescent="0.3">
      <c r="A68" s="362"/>
      <c r="B68" s="332"/>
      <c r="C68" s="335"/>
      <c r="D68" s="94"/>
      <c r="E68" s="81" t="s">
        <v>38</v>
      </c>
      <c r="F68" s="82">
        <v>100903</v>
      </c>
      <c r="G68" s="273"/>
      <c r="H68" s="321"/>
      <c r="I68" s="325"/>
      <c r="J68" s="79">
        <v>1.08</v>
      </c>
      <c r="K68" s="270"/>
      <c r="L68" s="328"/>
    </row>
    <row r="69" spans="1:12" ht="15" customHeight="1" x14ac:dyDescent="0.3">
      <c r="A69" s="362"/>
      <c r="B69" s="332"/>
      <c r="C69" s="335"/>
      <c r="D69" s="94"/>
      <c r="E69" s="81" t="s">
        <v>422</v>
      </c>
      <c r="F69" s="82">
        <v>100908</v>
      </c>
      <c r="G69" s="273"/>
      <c r="H69" s="321"/>
      <c r="I69" s="325"/>
      <c r="J69" s="79">
        <v>0.47</v>
      </c>
      <c r="K69" s="270"/>
      <c r="L69" s="328"/>
    </row>
    <row r="70" spans="1:12" ht="15" customHeight="1" x14ac:dyDescent="0.3">
      <c r="A70" s="362"/>
      <c r="B70" s="332"/>
      <c r="C70" s="335"/>
      <c r="D70" s="94"/>
      <c r="E70" s="81" t="s">
        <v>35</v>
      </c>
      <c r="F70" s="82">
        <v>100999</v>
      </c>
      <c r="G70" s="273"/>
      <c r="H70" s="321"/>
      <c r="I70" s="325"/>
      <c r="J70" s="79">
        <v>0.1852</v>
      </c>
      <c r="K70" s="270"/>
      <c r="L70" s="328"/>
    </row>
    <row r="71" spans="1:12" ht="15" customHeight="1" x14ac:dyDescent="0.3">
      <c r="A71" s="362"/>
      <c r="B71" s="332"/>
      <c r="C71" s="335"/>
      <c r="D71" s="94"/>
      <c r="E71" s="81" t="s">
        <v>35</v>
      </c>
      <c r="F71" s="82">
        <v>101099</v>
      </c>
      <c r="G71" s="273"/>
      <c r="H71" s="321"/>
      <c r="I71" s="325"/>
      <c r="J71" s="79">
        <v>0.1852</v>
      </c>
      <c r="K71" s="270"/>
      <c r="L71" s="328"/>
    </row>
    <row r="72" spans="1:12" ht="15" customHeight="1" x14ac:dyDescent="0.3">
      <c r="A72" s="362"/>
      <c r="B72" s="332"/>
      <c r="C72" s="335"/>
      <c r="D72" s="94"/>
      <c r="E72" s="81" t="s">
        <v>35</v>
      </c>
      <c r="F72" s="82">
        <v>101199</v>
      </c>
      <c r="G72" s="273"/>
      <c r="H72" s="321"/>
      <c r="I72" s="325"/>
      <c r="J72" s="79">
        <v>0.17</v>
      </c>
      <c r="K72" s="270"/>
      <c r="L72" s="328"/>
    </row>
    <row r="73" spans="1:12" ht="15" customHeight="1" x14ac:dyDescent="0.3">
      <c r="A73" s="362"/>
      <c r="B73" s="332"/>
      <c r="C73" s="335"/>
      <c r="D73" s="94"/>
      <c r="E73" s="81" t="s">
        <v>42</v>
      </c>
      <c r="F73" s="82">
        <v>101206</v>
      </c>
      <c r="G73" s="273"/>
      <c r="H73" s="321"/>
      <c r="I73" s="325"/>
      <c r="J73" s="162">
        <v>1.54</v>
      </c>
      <c r="K73" s="270"/>
      <c r="L73" s="328"/>
    </row>
    <row r="74" spans="1:12" ht="15" customHeight="1" x14ac:dyDescent="0.3">
      <c r="A74" s="362"/>
      <c r="B74" s="332"/>
      <c r="C74" s="335"/>
      <c r="D74" s="94"/>
      <c r="E74" s="81" t="s">
        <v>35</v>
      </c>
      <c r="F74" s="82">
        <v>101299</v>
      </c>
      <c r="G74" s="273"/>
      <c r="H74" s="321"/>
      <c r="I74" s="325"/>
      <c r="J74" s="79">
        <v>0.1852</v>
      </c>
      <c r="K74" s="270"/>
      <c r="L74" s="328"/>
    </row>
    <row r="75" spans="1:12" ht="15" customHeight="1" x14ac:dyDescent="0.3">
      <c r="A75" s="362"/>
      <c r="B75" s="332"/>
      <c r="C75" s="335"/>
      <c r="D75" s="94"/>
      <c r="E75" s="81" t="s">
        <v>35</v>
      </c>
      <c r="F75" s="82">
        <v>101399</v>
      </c>
      <c r="G75" s="273"/>
      <c r="H75" s="321"/>
      <c r="I75" s="325"/>
      <c r="J75" s="79">
        <v>0.1852</v>
      </c>
      <c r="K75" s="270"/>
      <c r="L75" s="328"/>
    </row>
    <row r="76" spans="1:12" ht="14.4" customHeight="1" x14ac:dyDescent="0.3">
      <c r="A76" s="362"/>
      <c r="B76" s="332"/>
      <c r="C76" s="335"/>
      <c r="D76" s="94"/>
      <c r="E76" s="81" t="s">
        <v>35</v>
      </c>
      <c r="F76" s="82">
        <v>110199</v>
      </c>
      <c r="G76" s="273"/>
      <c r="H76" s="321"/>
      <c r="I76" s="325"/>
      <c r="J76" s="79">
        <v>0.1852</v>
      </c>
      <c r="K76" s="270"/>
      <c r="L76" s="328"/>
    </row>
    <row r="77" spans="1:12" ht="14.4" customHeight="1" x14ac:dyDescent="0.3">
      <c r="A77" s="362"/>
      <c r="B77" s="332"/>
      <c r="C77" s="335"/>
      <c r="D77" s="94"/>
      <c r="E77" s="81" t="s">
        <v>35</v>
      </c>
      <c r="F77" s="82">
        <v>110299</v>
      </c>
      <c r="G77" s="273"/>
      <c r="H77" s="321"/>
      <c r="I77" s="325"/>
      <c r="J77" s="79">
        <v>0.1852</v>
      </c>
      <c r="K77" s="270"/>
      <c r="L77" s="328"/>
    </row>
    <row r="78" spans="1:12" ht="15" customHeight="1" x14ac:dyDescent="0.3">
      <c r="A78" s="362"/>
      <c r="B78" s="332"/>
      <c r="C78" s="335"/>
      <c r="D78" s="94"/>
      <c r="E78" s="81" t="s">
        <v>44</v>
      </c>
      <c r="F78" s="82">
        <v>120101</v>
      </c>
      <c r="G78" s="273"/>
      <c r="H78" s="321"/>
      <c r="I78" s="325"/>
      <c r="J78" s="79">
        <v>0.30370000000000003</v>
      </c>
      <c r="K78" s="270"/>
      <c r="L78" s="328"/>
    </row>
    <row r="79" spans="1:12" ht="15" customHeight="1" x14ac:dyDescent="0.3">
      <c r="A79" s="362"/>
      <c r="B79" s="332"/>
      <c r="C79" s="335"/>
      <c r="D79" s="94"/>
      <c r="E79" s="81" t="s">
        <v>234</v>
      </c>
      <c r="F79" s="82">
        <v>120102</v>
      </c>
      <c r="G79" s="273"/>
      <c r="H79" s="321"/>
      <c r="I79" s="325"/>
      <c r="J79" s="79">
        <v>0.30370000000000003</v>
      </c>
      <c r="K79" s="270"/>
      <c r="L79" s="328"/>
    </row>
    <row r="80" spans="1:12" ht="15" customHeight="1" x14ac:dyDescent="0.3">
      <c r="A80" s="362"/>
      <c r="B80" s="332"/>
      <c r="C80" s="335"/>
      <c r="D80" s="94"/>
      <c r="E80" s="124" t="s">
        <v>45</v>
      </c>
      <c r="F80" s="82">
        <v>120103</v>
      </c>
      <c r="G80" s="273"/>
      <c r="H80" s="321"/>
      <c r="I80" s="325"/>
      <c r="J80" s="79">
        <v>0.22</v>
      </c>
      <c r="K80" s="270"/>
      <c r="L80" s="328"/>
    </row>
    <row r="81" spans="1:12" ht="15" customHeight="1" x14ac:dyDescent="0.3">
      <c r="A81" s="362"/>
      <c r="B81" s="332"/>
      <c r="C81" s="335"/>
      <c r="D81" s="94"/>
      <c r="E81" s="122" t="s">
        <v>74</v>
      </c>
      <c r="F81" s="82">
        <v>120104</v>
      </c>
      <c r="G81" s="273"/>
      <c r="H81" s="321"/>
      <c r="I81" s="325"/>
      <c r="J81" s="79">
        <v>0.9</v>
      </c>
      <c r="K81" s="270"/>
      <c r="L81" s="328"/>
    </row>
    <row r="82" spans="1:12" ht="15" customHeight="1" x14ac:dyDescent="0.3">
      <c r="A82" s="362"/>
      <c r="B82" s="332"/>
      <c r="C82" s="335"/>
      <c r="D82" s="94"/>
      <c r="E82" s="81" t="s">
        <v>423</v>
      </c>
      <c r="F82" s="82">
        <v>120113</v>
      </c>
      <c r="G82" s="273"/>
      <c r="H82" s="321"/>
      <c r="I82" s="325"/>
      <c r="J82" s="79">
        <v>0.9</v>
      </c>
      <c r="K82" s="270"/>
      <c r="L82" s="328"/>
    </row>
    <row r="83" spans="1:12" ht="15" customHeight="1" x14ac:dyDescent="0.3">
      <c r="A83" s="362"/>
      <c r="B83" s="332"/>
      <c r="C83" s="335"/>
      <c r="D83" s="94"/>
      <c r="E83" s="81" t="s">
        <v>424</v>
      </c>
      <c r="F83" s="82">
        <v>120117</v>
      </c>
      <c r="G83" s="273"/>
      <c r="H83" s="321"/>
      <c r="I83" s="325"/>
      <c r="J83" s="79">
        <v>0.97</v>
      </c>
      <c r="K83" s="270"/>
      <c r="L83" s="328"/>
    </row>
    <row r="84" spans="1:12" ht="15" customHeight="1" x14ac:dyDescent="0.3">
      <c r="A84" s="362"/>
      <c r="B84" s="332"/>
      <c r="C84" s="335"/>
      <c r="D84" s="94"/>
      <c r="E84" s="81" t="s">
        <v>425</v>
      </c>
      <c r="F84" s="82">
        <v>120121</v>
      </c>
      <c r="G84" s="273"/>
      <c r="H84" s="321"/>
      <c r="I84" s="325"/>
      <c r="J84" s="79">
        <v>1.26</v>
      </c>
      <c r="K84" s="270"/>
      <c r="L84" s="328"/>
    </row>
    <row r="85" spans="1:12" ht="15" customHeight="1" x14ac:dyDescent="0.3">
      <c r="A85" s="362"/>
      <c r="B85" s="332"/>
      <c r="C85" s="335"/>
      <c r="D85" s="94"/>
      <c r="E85" s="81" t="s">
        <v>420</v>
      </c>
      <c r="F85" s="82">
        <v>150104</v>
      </c>
      <c r="G85" s="273"/>
      <c r="H85" s="321"/>
      <c r="I85" s="325"/>
      <c r="J85" s="79">
        <v>0.22</v>
      </c>
      <c r="K85" s="270"/>
      <c r="L85" s="328"/>
    </row>
    <row r="86" spans="1:12" ht="15" customHeight="1" x14ac:dyDescent="0.3">
      <c r="A86" s="362"/>
      <c r="B86" s="332"/>
      <c r="C86" s="335"/>
      <c r="D86" s="94"/>
      <c r="E86" s="81" t="s">
        <v>426</v>
      </c>
      <c r="F86" s="82">
        <v>150106</v>
      </c>
      <c r="G86" s="273"/>
      <c r="H86" s="321"/>
      <c r="I86" s="325"/>
      <c r="J86" s="79">
        <v>0.2</v>
      </c>
      <c r="K86" s="270"/>
      <c r="L86" s="328"/>
    </row>
    <row r="87" spans="1:12" ht="15" customHeight="1" x14ac:dyDescent="0.3">
      <c r="A87" s="362"/>
      <c r="B87" s="332"/>
      <c r="C87" s="335"/>
      <c r="D87" s="94"/>
      <c r="E87" s="81" t="s">
        <v>389</v>
      </c>
      <c r="F87" s="82">
        <v>160118</v>
      </c>
      <c r="G87" s="273"/>
      <c r="H87" s="321"/>
      <c r="I87" s="325"/>
      <c r="J87" s="79">
        <v>0.9</v>
      </c>
      <c r="K87" s="270"/>
      <c r="L87" s="328"/>
    </row>
    <row r="88" spans="1:12" ht="15" customHeight="1" x14ac:dyDescent="0.3">
      <c r="A88" s="362"/>
      <c r="B88" s="332"/>
      <c r="C88" s="335"/>
      <c r="D88" s="94"/>
      <c r="E88" s="81" t="s">
        <v>35</v>
      </c>
      <c r="F88" s="82">
        <v>160199</v>
      </c>
      <c r="G88" s="273"/>
      <c r="H88" s="321"/>
      <c r="I88" s="325"/>
      <c r="J88" s="79">
        <v>0.1852</v>
      </c>
      <c r="K88" s="270"/>
      <c r="L88" s="328"/>
    </row>
    <row r="89" spans="1:12" ht="15" customHeight="1" x14ac:dyDescent="0.3">
      <c r="A89" s="362"/>
      <c r="B89" s="332"/>
      <c r="C89" s="335"/>
      <c r="D89" s="94"/>
      <c r="E89" s="81" t="s">
        <v>1936</v>
      </c>
      <c r="F89" s="82">
        <v>170405</v>
      </c>
      <c r="G89" s="273"/>
      <c r="H89" s="321"/>
      <c r="I89" s="325"/>
      <c r="J89" s="79">
        <v>0.43</v>
      </c>
      <c r="K89" s="270"/>
      <c r="L89" s="328"/>
    </row>
    <row r="90" spans="1:12" ht="15" customHeight="1" x14ac:dyDescent="0.3">
      <c r="A90" s="362"/>
      <c r="B90" s="332"/>
      <c r="C90" s="335"/>
      <c r="D90" s="94"/>
      <c r="E90" s="81" t="s">
        <v>385</v>
      </c>
      <c r="F90" s="82">
        <v>170407</v>
      </c>
      <c r="G90" s="273"/>
      <c r="H90" s="321"/>
      <c r="I90" s="325"/>
      <c r="J90" s="79">
        <v>0.27</v>
      </c>
      <c r="K90" s="270"/>
      <c r="L90" s="328"/>
    </row>
    <row r="91" spans="1:12" ht="15" customHeight="1" x14ac:dyDescent="0.3">
      <c r="A91" s="362"/>
      <c r="B91" s="332"/>
      <c r="C91" s="335"/>
      <c r="D91" s="94"/>
      <c r="E91" s="81" t="s">
        <v>1935</v>
      </c>
      <c r="F91" s="82">
        <v>190102</v>
      </c>
      <c r="G91" s="273"/>
      <c r="H91" s="321"/>
      <c r="I91" s="325"/>
      <c r="J91" s="79">
        <v>0.43</v>
      </c>
      <c r="K91" s="270"/>
      <c r="L91" s="328"/>
    </row>
    <row r="92" spans="1:12" ht="15" customHeight="1" x14ac:dyDescent="0.3">
      <c r="A92" s="362"/>
      <c r="B92" s="332"/>
      <c r="C92" s="335"/>
      <c r="D92" s="94"/>
      <c r="E92" s="81" t="s">
        <v>384</v>
      </c>
      <c r="F92" s="82">
        <v>190112</v>
      </c>
      <c r="G92" s="273"/>
      <c r="H92" s="321"/>
      <c r="I92" s="325"/>
      <c r="J92" s="79">
        <v>0.46</v>
      </c>
      <c r="K92" s="270"/>
      <c r="L92" s="328"/>
    </row>
    <row r="93" spans="1:12" ht="15" customHeight="1" x14ac:dyDescent="0.3">
      <c r="A93" s="362"/>
      <c r="B93" s="332"/>
      <c r="C93" s="335"/>
      <c r="D93" s="94"/>
      <c r="E93" s="81" t="s">
        <v>35</v>
      </c>
      <c r="F93" s="82">
        <v>190899</v>
      </c>
      <c r="G93" s="273"/>
      <c r="H93" s="321"/>
      <c r="I93" s="325"/>
      <c r="J93" s="79">
        <v>0.41</v>
      </c>
      <c r="K93" s="270"/>
      <c r="L93" s="328"/>
    </row>
    <row r="94" spans="1:12" ht="15" customHeight="1" x14ac:dyDescent="0.3">
      <c r="A94" s="362"/>
      <c r="B94" s="332"/>
      <c r="C94" s="335"/>
      <c r="D94" s="94"/>
      <c r="E94" s="81" t="s">
        <v>35</v>
      </c>
      <c r="F94" s="82">
        <v>190999</v>
      </c>
      <c r="G94" s="273"/>
      <c r="H94" s="321"/>
      <c r="I94" s="325"/>
      <c r="J94" s="79">
        <v>0.1852</v>
      </c>
      <c r="K94" s="270"/>
      <c r="L94" s="328"/>
    </row>
    <row r="95" spans="1:12" ht="15" customHeight="1" x14ac:dyDescent="0.3">
      <c r="A95" s="362"/>
      <c r="B95" s="332"/>
      <c r="C95" s="335"/>
      <c r="D95" s="94"/>
      <c r="E95" s="81" t="s">
        <v>1934</v>
      </c>
      <c r="F95" s="82">
        <v>191001</v>
      </c>
      <c r="G95" s="273"/>
      <c r="H95" s="321"/>
      <c r="I95" s="325"/>
      <c r="J95" s="79">
        <v>0.30370000000000003</v>
      </c>
      <c r="K95" s="270"/>
      <c r="L95" s="328"/>
    </row>
    <row r="96" spans="1:12" ht="15" customHeight="1" x14ac:dyDescent="0.3">
      <c r="A96" s="362"/>
      <c r="B96" s="332"/>
      <c r="C96" s="335"/>
      <c r="D96" s="94"/>
      <c r="E96" s="81" t="s">
        <v>383</v>
      </c>
      <c r="F96" s="82">
        <v>191002</v>
      </c>
      <c r="G96" s="273"/>
      <c r="H96" s="321"/>
      <c r="I96" s="325"/>
      <c r="J96" s="79">
        <v>0.9</v>
      </c>
      <c r="K96" s="270"/>
      <c r="L96" s="328"/>
    </row>
    <row r="97" spans="1:12" ht="15" customHeight="1" x14ac:dyDescent="0.3">
      <c r="A97" s="362"/>
      <c r="B97" s="332"/>
      <c r="C97" s="335"/>
      <c r="D97" s="94"/>
      <c r="E97" s="81" t="s">
        <v>1933</v>
      </c>
      <c r="F97" s="82">
        <v>191202</v>
      </c>
      <c r="G97" s="273"/>
      <c r="H97" s="321"/>
      <c r="I97" s="325"/>
      <c r="J97" s="79">
        <v>0.30370000000000003</v>
      </c>
      <c r="K97" s="270"/>
      <c r="L97" s="328"/>
    </row>
    <row r="98" spans="1:12" ht="15" customHeight="1" x14ac:dyDescent="0.3">
      <c r="A98" s="362"/>
      <c r="B98" s="343"/>
      <c r="C98" s="336"/>
      <c r="D98" s="94"/>
      <c r="E98" s="81" t="s">
        <v>389</v>
      </c>
      <c r="F98" s="86">
        <v>191203</v>
      </c>
      <c r="G98" s="273"/>
      <c r="H98" s="322"/>
      <c r="I98" s="305"/>
      <c r="J98" s="87">
        <v>0.9</v>
      </c>
      <c r="K98" s="270"/>
      <c r="L98" s="329"/>
    </row>
    <row r="99" spans="1:12" ht="15.75" customHeight="1" thickBot="1" x14ac:dyDescent="0.35">
      <c r="A99" s="362"/>
      <c r="B99" s="333"/>
      <c r="C99" s="345"/>
      <c r="D99" s="95"/>
      <c r="E99" s="85" t="s">
        <v>71</v>
      </c>
      <c r="F99" s="103">
        <v>200140</v>
      </c>
      <c r="G99" s="274"/>
      <c r="H99" s="323"/>
      <c r="I99" s="326"/>
      <c r="J99" s="104">
        <v>0.23</v>
      </c>
      <c r="K99" s="271"/>
      <c r="L99" s="330"/>
    </row>
    <row r="100" spans="1:12" x14ac:dyDescent="0.3">
      <c r="A100" s="365"/>
      <c r="B100" s="308" t="s">
        <v>326</v>
      </c>
      <c r="C100" s="311" t="s">
        <v>166</v>
      </c>
      <c r="D100" s="71"/>
      <c r="E100" s="136" t="s">
        <v>35</v>
      </c>
      <c r="F100" s="105" t="s">
        <v>180</v>
      </c>
      <c r="G100" s="272">
        <v>6</v>
      </c>
      <c r="H100" s="320">
        <v>250</v>
      </c>
      <c r="I100" s="269">
        <f>H100*G100/2</f>
        <v>750</v>
      </c>
      <c r="J100" s="163">
        <v>1.23</v>
      </c>
      <c r="K100" s="269">
        <f>MAX(J100:J129)</f>
        <v>1.23</v>
      </c>
      <c r="L100" s="261">
        <f>K100*I100</f>
        <v>922.5</v>
      </c>
    </row>
    <row r="101" spans="1:12" ht="15" customHeight="1" x14ac:dyDescent="0.3">
      <c r="A101" s="365"/>
      <c r="B101" s="308"/>
      <c r="C101" s="311"/>
      <c r="D101" s="71"/>
      <c r="E101" s="81" t="s">
        <v>34</v>
      </c>
      <c r="F101" s="106" t="s">
        <v>181</v>
      </c>
      <c r="G101" s="273"/>
      <c r="H101" s="321"/>
      <c r="I101" s="270"/>
      <c r="J101" s="80">
        <v>0.30370000000000003</v>
      </c>
      <c r="K101" s="270"/>
      <c r="L101" s="262"/>
    </row>
    <row r="102" spans="1:12" ht="16.8" customHeight="1" x14ac:dyDescent="0.3">
      <c r="A102" s="365"/>
      <c r="B102" s="308"/>
      <c r="C102" s="311"/>
      <c r="D102" s="71"/>
      <c r="E102" s="81" t="s">
        <v>35</v>
      </c>
      <c r="F102" s="106" t="s">
        <v>182</v>
      </c>
      <c r="G102" s="273"/>
      <c r="H102" s="321"/>
      <c r="I102" s="270"/>
      <c r="J102" s="80">
        <v>0.1852</v>
      </c>
      <c r="K102" s="270"/>
      <c r="L102" s="262"/>
    </row>
    <row r="103" spans="1:12" ht="15" customHeight="1" x14ac:dyDescent="0.3">
      <c r="A103" s="365"/>
      <c r="B103" s="308"/>
      <c r="C103" s="311"/>
      <c r="D103" s="71"/>
      <c r="E103" s="81" t="s">
        <v>35</v>
      </c>
      <c r="F103" s="106" t="s">
        <v>183</v>
      </c>
      <c r="G103" s="273"/>
      <c r="H103" s="321"/>
      <c r="I103" s="270"/>
      <c r="J103" s="80">
        <v>0.1852</v>
      </c>
      <c r="K103" s="270"/>
      <c r="L103" s="262"/>
    </row>
    <row r="104" spans="1:12" ht="15" customHeight="1" x14ac:dyDescent="0.3">
      <c r="A104" s="365"/>
      <c r="B104" s="308"/>
      <c r="C104" s="311"/>
      <c r="D104" s="71"/>
      <c r="E104" s="81" t="s">
        <v>35</v>
      </c>
      <c r="F104" s="106" t="s">
        <v>184</v>
      </c>
      <c r="G104" s="273"/>
      <c r="H104" s="321"/>
      <c r="I104" s="270"/>
      <c r="J104" s="80">
        <v>0.28000000000000003</v>
      </c>
      <c r="K104" s="270"/>
      <c r="L104" s="262"/>
    </row>
    <row r="105" spans="1:12" ht="15" customHeight="1" x14ac:dyDescent="0.3">
      <c r="A105" s="365"/>
      <c r="B105" s="308"/>
      <c r="C105" s="311"/>
      <c r="D105" s="71"/>
      <c r="E105" s="81" t="s">
        <v>35</v>
      </c>
      <c r="F105" s="106" t="s">
        <v>185</v>
      </c>
      <c r="G105" s="273"/>
      <c r="H105" s="321"/>
      <c r="I105" s="270"/>
      <c r="J105" s="80">
        <v>0.1852</v>
      </c>
      <c r="K105" s="270"/>
      <c r="L105" s="262"/>
    </row>
    <row r="106" spans="1:12" ht="15" customHeight="1" x14ac:dyDescent="0.3">
      <c r="A106" s="365"/>
      <c r="B106" s="308"/>
      <c r="C106" s="311"/>
      <c r="D106" s="71"/>
      <c r="E106" s="81" t="s">
        <v>35</v>
      </c>
      <c r="F106" s="106" t="s">
        <v>186</v>
      </c>
      <c r="G106" s="273"/>
      <c r="H106" s="321"/>
      <c r="I106" s="270"/>
      <c r="J106" s="80">
        <v>0.1852</v>
      </c>
      <c r="K106" s="270"/>
      <c r="L106" s="262"/>
    </row>
    <row r="107" spans="1:12" ht="15" customHeight="1" x14ac:dyDescent="0.3">
      <c r="A107" s="365"/>
      <c r="B107" s="308"/>
      <c r="C107" s="311"/>
      <c r="D107" s="71"/>
      <c r="E107" s="81" t="s">
        <v>35</v>
      </c>
      <c r="F107" s="106" t="s">
        <v>187</v>
      </c>
      <c r="G107" s="273"/>
      <c r="H107" s="321"/>
      <c r="I107" s="270"/>
      <c r="J107" s="80">
        <v>0.1852</v>
      </c>
      <c r="K107" s="270"/>
      <c r="L107" s="262"/>
    </row>
    <row r="108" spans="1:12" ht="15" customHeight="1" x14ac:dyDescent="0.3">
      <c r="A108" s="365"/>
      <c r="B108" s="308"/>
      <c r="C108" s="311"/>
      <c r="D108" s="71"/>
      <c r="E108" s="81" t="s">
        <v>35</v>
      </c>
      <c r="F108" s="106" t="s">
        <v>188</v>
      </c>
      <c r="G108" s="273"/>
      <c r="H108" s="321"/>
      <c r="I108" s="270"/>
      <c r="J108" s="80">
        <v>0.41</v>
      </c>
      <c r="K108" s="270"/>
      <c r="L108" s="262"/>
    </row>
    <row r="109" spans="1:12" ht="15" customHeight="1" x14ac:dyDescent="0.3">
      <c r="A109" s="365"/>
      <c r="B109" s="308"/>
      <c r="C109" s="311"/>
      <c r="D109" s="71"/>
      <c r="E109" s="81" t="s">
        <v>35</v>
      </c>
      <c r="F109" s="106" t="s">
        <v>189</v>
      </c>
      <c r="G109" s="273"/>
      <c r="H109" s="321"/>
      <c r="I109" s="270"/>
      <c r="J109" s="80">
        <v>0.22</v>
      </c>
      <c r="K109" s="270"/>
      <c r="L109" s="262"/>
    </row>
    <row r="110" spans="1:12" ht="15" customHeight="1" x14ac:dyDescent="0.3">
      <c r="A110" s="365"/>
      <c r="B110" s="308"/>
      <c r="C110" s="311"/>
      <c r="D110" s="71"/>
      <c r="E110" s="81" t="s">
        <v>35</v>
      </c>
      <c r="F110" s="106" t="s">
        <v>190</v>
      </c>
      <c r="G110" s="273"/>
      <c r="H110" s="321"/>
      <c r="I110" s="270"/>
      <c r="J110" s="80">
        <v>0.05</v>
      </c>
      <c r="K110" s="270"/>
      <c r="L110" s="262"/>
    </row>
    <row r="111" spans="1:12" ht="15" customHeight="1" x14ac:dyDescent="0.3">
      <c r="A111" s="365"/>
      <c r="B111" s="308"/>
      <c r="C111" s="311"/>
      <c r="D111" s="71"/>
      <c r="E111" s="81" t="s">
        <v>35</v>
      </c>
      <c r="F111" s="106" t="s">
        <v>191</v>
      </c>
      <c r="G111" s="273"/>
      <c r="H111" s="321"/>
      <c r="I111" s="270"/>
      <c r="J111" s="80">
        <v>0.1852</v>
      </c>
      <c r="K111" s="270"/>
      <c r="L111" s="262"/>
    </row>
    <row r="112" spans="1:12" ht="15" customHeight="1" x14ac:dyDescent="0.3">
      <c r="A112" s="365"/>
      <c r="B112" s="308"/>
      <c r="C112" s="311"/>
      <c r="D112" s="71"/>
      <c r="E112" s="81" t="s">
        <v>35</v>
      </c>
      <c r="F112" s="107">
        <v>100299</v>
      </c>
      <c r="G112" s="273"/>
      <c r="H112" s="321"/>
      <c r="I112" s="270"/>
      <c r="J112" s="80">
        <v>0.1852</v>
      </c>
      <c r="K112" s="270"/>
      <c r="L112" s="262"/>
    </row>
    <row r="113" spans="1:12" ht="15" customHeight="1" x14ac:dyDescent="0.3">
      <c r="A113" s="365"/>
      <c r="B113" s="308"/>
      <c r="C113" s="311"/>
      <c r="D113" s="71"/>
      <c r="E113" s="133" t="s">
        <v>390</v>
      </c>
      <c r="F113" s="107">
        <v>101008</v>
      </c>
      <c r="G113" s="273"/>
      <c r="H113" s="321"/>
      <c r="I113" s="270"/>
      <c r="J113" s="80">
        <v>0.47</v>
      </c>
      <c r="K113" s="270"/>
      <c r="L113" s="262"/>
    </row>
    <row r="114" spans="1:12" ht="15" customHeight="1" x14ac:dyDescent="0.3">
      <c r="A114" s="365"/>
      <c r="B114" s="308"/>
      <c r="C114" s="311"/>
      <c r="D114" s="71"/>
      <c r="E114" s="81" t="s">
        <v>35</v>
      </c>
      <c r="F114" s="107">
        <v>101199</v>
      </c>
      <c r="G114" s="273"/>
      <c r="H114" s="321"/>
      <c r="I114" s="270"/>
      <c r="J114" s="80">
        <v>0.17</v>
      </c>
      <c r="K114" s="270"/>
      <c r="L114" s="262"/>
    </row>
    <row r="115" spans="1:12" ht="15" customHeight="1" x14ac:dyDescent="0.3">
      <c r="A115" s="365"/>
      <c r="B115" s="308"/>
      <c r="C115" s="311"/>
      <c r="D115" s="71"/>
      <c r="E115" s="81" t="s">
        <v>35</v>
      </c>
      <c r="F115" s="107">
        <v>101299</v>
      </c>
      <c r="G115" s="273"/>
      <c r="H115" s="321"/>
      <c r="I115" s="270"/>
      <c r="J115" s="80">
        <v>0.1852</v>
      </c>
      <c r="K115" s="270"/>
      <c r="L115" s="262"/>
    </row>
    <row r="116" spans="1:12" ht="18.600000000000001" customHeight="1" x14ac:dyDescent="0.3">
      <c r="A116" s="365"/>
      <c r="B116" s="308"/>
      <c r="C116" s="311"/>
      <c r="D116" s="71"/>
      <c r="E116" s="81" t="s">
        <v>35</v>
      </c>
      <c r="F116" s="107">
        <v>101399</v>
      </c>
      <c r="G116" s="273"/>
      <c r="H116" s="321"/>
      <c r="I116" s="270"/>
      <c r="J116" s="80">
        <v>0.1852</v>
      </c>
      <c r="K116" s="270"/>
      <c r="L116" s="262"/>
    </row>
    <row r="117" spans="1:12" ht="15" customHeight="1" x14ac:dyDescent="0.3">
      <c r="A117" s="365"/>
      <c r="B117" s="308"/>
      <c r="C117" s="311"/>
      <c r="D117" s="71"/>
      <c r="E117" s="81" t="s">
        <v>35</v>
      </c>
      <c r="F117" s="107">
        <v>110199</v>
      </c>
      <c r="G117" s="273"/>
      <c r="H117" s="321"/>
      <c r="I117" s="270"/>
      <c r="J117" s="80">
        <v>0.1852</v>
      </c>
      <c r="K117" s="270"/>
      <c r="L117" s="262"/>
    </row>
    <row r="118" spans="1:12" ht="15" customHeight="1" x14ac:dyDescent="0.3">
      <c r="A118" s="365"/>
      <c r="B118" s="308"/>
      <c r="C118" s="311"/>
      <c r="D118" s="71"/>
      <c r="E118" s="81" t="s">
        <v>35</v>
      </c>
      <c r="F118" s="107">
        <v>110299</v>
      </c>
      <c r="G118" s="273"/>
      <c r="H118" s="321"/>
      <c r="I118" s="270"/>
      <c r="J118" s="80">
        <v>0.1852</v>
      </c>
      <c r="K118" s="270"/>
      <c r="L118" s="262"/>
    </row>
    <row r="119" spans="1:12" ht="15" customHeight="1" x14ac:dyDescent="0.3">
      <c r="A119" s="365"/>
      <c r="B119" s="308"/>
      <c r="C119" s="311"/>
      <c r="D119" s="71"/>
      <c r="E119" s="81" t="s">
        <v>45</v>
      </c>
      <c r="F119" s="107">
        <v>120103</v>
      </c>
      <c r="G119" s="273"/>
      <c r="H119" s="321"/>
      <c r="I119" s="270"/>
      <c r="J119" s="80">
        <v>0.22</v>
      </c>
      <c r="K119" s="270"/>
      <c r="L119" s="262"/>
    </row>
    <row r="120" spans="1:12" ht="15" customHeight="1" x14ac:dyDescent="0.3">
      <c r="A120" s="365"/>
      <c r="B120" s="308"/>
      <c r="C120" s="311"/>
      <c r="D120" s="71"/>
      <c r="E120" s="81" t="s">
        <v>420</v>
      </c>
      <c r="F120" s="107">
        <v>150104</v>
      </c>
      <c r="G120" s="273"/>
      <c r="H120" s="321"/>
      <c r="I120" s="270"/>
      <c r="J120" s="80">
        <v>0.22</v>
      </c>
      <c r="K120" s="270"/>
      <c r="L120" s="262"/>
    </row>
    <row r="121" spans="1:12" ht="15.6" customHeight="1" x14ac:dyDescent="0.3">
      <c r="A121" s="365"/>
      <c r="B121" s="308"/>
      <c r="C121" s="311"/>
      <c r="D121" s="71"/>
      <c r="E121" s="81" t="s">
        <v>389</v>
      </c>
      <c r="F121" s="116">
        <v>160118</v>
      </c>
      <c r="G121" s="273"/>
      <c r="H121" s="321"/>
      <c r="I121" s="270"/>
      <c r="J121" s="80">
        <v>0.9</v>
      </c>
      <c r="K121" s="270"/>
      <c r="L121" s="262"/>
    </row>
    <row r="122" spans="1:12" ht="15" customHeight="1" x14ac:dyDescent="0.3">
      <c r="A122" s="365"/>
      <c r="B122" s="308"/>
      <c r="C122" s="311"/>
      <c r="D122" s="71"/>
      <c r="E122" s="81" t="s">
        <v>35</v>
      </c>
      <c r="F122" s="107">
        <v>160199</v>
      </c>
      <c r="G122" s="273"/>
      <c r="H122" s="321"/>
      <c r="I122" s="270"/>
      <c r="J122" s="80">
        <v>0.1852</v>
      </c>
      <c r="K122" s="270"/>
      <c r="L122" s="262"/>
    </row>
    <row r="123" spans="1:12" ht="15" customHeight="1" x14ac:dyDescent="0.3">
      <c r="A123" s="365"/>
      <c r="B123" s="308"/>
      <c r="C123" s="311"/>
      <c r="D123" s="71"/>
      <c r="E123" s="133" t="s">
        <v>60</v>
      </c>
      <c r="F123" s="107">
        <v>170402</v>
      </c>
      <c r="G123" s="273"/>
      <c r="H123" s="321"/>
      <c r="I123" s="270"/>
      <c r="J123" s="80">
        <v>0.9</v>
      </c>
      <c r="K123" s="270"/>
      <c r="L123" s="262"/>
    </row>
    <row r="124" spans="1:12" ht="15" customHeight="1" x14ac:dyDescent="0.3">
      <c r="A124" s="365"/>
      <c r="B124" s="308"/>
      <c r="C124" s="311"/>
      <c r="D124" s="71"/>
      <c r="E124" s="133" t="s">
        <v>385</v>
      </c>
      <c r="F124" s="107">
        <v>170407</v>
      </c>
      <c r="G124" s="273"/>
      <c r="H124" s="321"/>
      <c r="I124" s="270"/>
      <c r="J124" s="80">
        <v>0.27</v>
      </c>
      <c r="K124" s="270"/>
      <c r="L124" s="262"/>
    </row>
    <row r="125" spans="1:12" ht="15" customHeight="1" x14ac:dyDescent="0.3">
      <c r="A125" s="365"/>
      <c r="B125" s="308"/>
      <c r="C125" s="311"/>
      <c r="D125" s="71"/>
      <c r="E125" s="81" t="s">
        <v>35</v>
      </c>
      <c r="F125" s="107">
        <v>190899</v>
      </c>
      <c r="G125" s="273"/>
      <c r="H125" s="321"/>
      <c r="I125" s="270"/>
      <c r="J125" s="80">
        <v>0.41</v>
      </c>
      <c r="K125" s="270"/>
      <c r="L125" s="262"/>
    </row>
    <row r="126" spans="1:12" ht="15" customHeight="1" x14ac:dyDescent="0.3">
      <c r="A126" s="365"/>
      <c r="B126" s="308"/>
      <c r="C126" s="311"/>
      <c r="D126" s="71"/>
      <c r="E126" s="81" t="s">
        <v>35</v>
      </c>
      <c r="F126" s="107">
        <v>190999</v>
      </c>
      <c r="G126" s="273"/>
      <c r="H126" s="321"/>
      <c r="I126" s="270"/>
      <c r="J126" s="80">
        <v>0.1852</v>
      </c>
      <c r="K126" s="270"/>
      <c r="L126" s="262"/>
    </row>
    <row r="127" spans="1:12" ht="15" customHeight="1" x14ac:dyDescent="0.3">
      <c r="A127" s="365"/>
      <c r="B127" s="308"/>
      <c r="C127" s="311"/>
      <c r="D127" s="71"/>
      <c r="E127" s="133" t="s">
        <v>69</v>
      </c>
      <c r="F127" s="107">
        <v>191002</v>
      </c>
      <c r="G127" s="273"/>
      <c r="H127" s="321"/>
      <c r="I127" s="270"/>
      <c r="J127" s="80">
        <v>0.9</v>
      </c>
      <c r="K127" s="270"/>
      <c r="L127" s="262"/>
    </row>
    <row r="128" spans="1:12" ht="15" customHeight="1" x14ac:dyDescent="0.3">
      <c r="A128" s="365"/>
      <c r="B128" s="308"/>
      <c r="C128" s="311"/>
      <c r="D128" s="71"/>
      <c r="E128" s="133" t="s">
        <v>54</v>
      </c>
      <c r="F128" s="107">
        <v>191203</v>
      </c>
      <c r="G128" s="273"/>
      <c r="H128" s="321"/>
      <c r="I128" s="270"/>
      <c r="J128" s="80">
        <v>0.9</v>
      </c>
      <c r="K128" s="270"/>
      <c r="L128" s="262"/>
    </row>
    <row r="129" spans="1:12" ht="15.75" customHeight="1" thickBot="1" x14ac:dyDescent="0.35">
      <c r="A129" s="365"/>
      <c r="B129" s="309"/>
      <c r="C129" s="311"/>
      <c r="D129" s="71"/>
      <c r="E129" s="134" t="s">
        <v>421</v>
      </c>
      <c r="F129" s="108">
        <v>200140</v>
      </c>
      <c r="G129" s="274"/>
      <c r="H129" s="323"/>
      <c r="I129" s="271"/>
      <c r="J129" s="112">
        <v>0.23</v>
      </c>
      <c r="K129" s="271"/>
      <c r="L129" s="263"/>
    </row>
    <row r="130" spans="1:12" x14ac:dyDescent="0.3">
      <c r="A130" s="365"/>
      <c r="B130" s="307" t="s">
        <v>327</v>
      </c>
      <c r="C130" s="311"/>
      <c r="D130" s="71"/>
      <c r="E130" s="136" t="s">
        <v>35</v>
      </c>
      <c r="F130" s="105" t="s">
        <v>180</v>
      </c>
      <c r="G130" s="272">
        <v>6</v>
      </c>
      <c r="H130" s="266">
        <v>310</v>
      </c>
      <c r="I130" s="269">
        <f>H130*G130/2</f>
        <v>930</v>
      </c>
      <c r="J130" s="102">
        <v>1.23</v>
      </c>
      <c r="K130" s="269">
        <f>MAX(J130:J161)</f>
        <v>1.54</v>
      </c>
      <c r="L130" s="261">
        <f>K130*I130</f>
        <v>1432.2</v>
      </c>
    </row>
    <row r="131" spans="1:12" ht="15" customHeight="1" x14ac:dyDescent="0.3">
      <c r="A131" s="365"/>
      <c r="B131" s="308"/>
      <c r="C131" s="311"/>
      <c r="D131" s="71"/>
      <c r="E131" s="133" t="s">
        <v>34</v>
      </c>
      <c r="F131" s="106" t="s">
        <v>181</v>
      </c>
      <c r="G131" s="273"/>
      <c r="H131" s="267"/>
      <c r="I131" s="270"/>
      <c r="J131" s="79">
        <v>0.30370000000000003</v>
      </c>
      <c r="K131" s="270"/>
      <c r="L131" s="262"/>
    </row>
    <row r="132" spans="1:12" ht="15" customHeight="1" x14ac:dyDescent="0.3">
      <c r="A132" s="365"/>
      <c r="B132" s="308"/>
      <c r="C132" s="311"/>
      <c r="D132" s="71"/>
      <c r="E132" s="81" t="s">
        <v>35</v>
      </c>
      <c r="F132" s="106" t="s">
        <v>182</v>
      </c>
      <c r="G132" s="273"/>
      <c r="H132" s="267"/>
      <c r="I132" s="270"/>
      <c r="J132" s="79">
        <v>0.1852</v>
      </c>
      <c r="K132" s="270"/>
      <c r="L132" s="262"/>
    </row>
    <row r="133" spans="1:12" ht="15" customHeight="1" x14ac:dyDescent="0.3">
      <c r="A133" s="365"/>
      <c r="B133" s="308"/>
      <c r="C133" s="311"/>
      <c r="D133" s="71"/>
      <c r="E133" s="81" t="s">
        <v>35</v>
      </c>
      <c r="F133" s="106" t="s">
        <v>183</v>
      </c>
      <c r="G133" s="273"/>
      <c r="H133" s="267"/>
      <c r="I133" s="270"/>
      <c r="J133" s="79">
        <v>0.1852</v>
      </c>
      <c r="K133" s="270"/>
      <c r="L133" s="262"/>
    </row>
    <row r="134" spans="1:12" ht="15" customHeight="1" x14ac:dyDescent="0.3">
      <c r="A134" s="365"/>
      <c r="B134" s="308"/>
      <c r="C134" s="311"/>
      <c r="D134" s="71"/>
      <c r="E134" s="81" t="s">
        <v>35</v>
      </c>
      <c r="F134" s="106" t="s">
        <v>184</v>
      </c>
      <c r="G134" s="273"/>
      <c r="H134" s="267"/>
      <c r="I134" s="270"/>
      <c r="J134" s="79">
        <v>0.28000000000000003</v>
      </c>
      <c r="K134" s="270"/>
      <c r="L134" s="262"/>
    </row>
    <row r="135" spans="1:12" ht="15" customHeight="1" x14ac:dyDescent="0.3">
      <c r="A135" s="365"/>
      <c r="B135" s="308"/>
      <c r="C135" s="311"/>
      <c r="D135" s="71"/>
      <c r="E135" s="81" t="s">
        <v>35</v>
      </c>
      <c r="F135" s="106" t="s">
        <v>185</v>
      </c>
      <c r="G135" s="273"/>
      <c r="H135" s="267"/>
      <c r="I135" s="270"/>
      <c r="J135" s="79">
        <v>0.1852</v>
      </c>
      <c r="K135" s="270"/>
      <c r="L135" s="262"/>
    </row>
    <row r="136" spans="1:12" ht="15" customHeight="1" x14ac:dyDescent="0.3">
      <c r="A136" s="365"/>
      <c r="B136" s="308"/>
      <c r="C136" s="311"/>
      <c r="D136" s="71"/>
      <c r="E136" s="81" t="s">
        <v>35</v>
      </c>
      <c r="F136" s="106" t="s">
        <v>186</v>
      </c>
      <c r="G136" s="273"/>
      <c r="H136" s="267"/>
      <c r="I136" s="270"/>
      <c r="J136" s="79">
        <v>0.1852</v>
      </c>
      <c r="K136" s="270"/>
      <c r="L136" s="262"/>
    </row>
    <row r="137" spans="1:12" ht="15" customHeight="1" x14ac:dyDescent="0.3">
      <c r="A137" s="365"/>
      <c r="B137" s="308"/>
      <c r="C137" s="311"/>
      <c r="D137" s="71"/>
      <c r="E137" s="81" t="s">
        <v>35</v>
      </c>
      <c r="F137" s="106" t="s">
        <v>187</v>
      </c>
      <c r="G137" s="273"/>
      <c r="H137" s="267"/>
      <c r="I137" s="270"/>
      <c r="J137" s="79">
        <v>0.1852</v>
      </c>
      <c r="K137" s="270"/>
      <c r="L137" s="262"/>
    </row>
    <row r="138" spans="1:12" ht="15" customHeight="1" x14ac:dyDescent="0.3">
      <c r="A138" s="365"/>
      <c r="B138" s="308"/>
      <c r="C138" s="311"/>
      <c r="D138" s="71"/>
      <c r="E138" s="81" t="s">
        <v>35</v>
      </c>
      <c r="F138" s="106" t="s">
        <v>188</v>
      </c>
      <c r="G138" s="273"/>
      <c r="H138" s="267"/>
      <c r="I138" s="270"/>
      <c r="J138" s="79">
        <v>0.41</v>
      </c>
      <c r="K138" s="270"/>
      <c r="L138" s="262"/>
    </row>
    <row r="139" spans="1:12" ht="15" customHeight="1" x14ac:dyDescent="0.3">
      <c r="A139" s="365"/>
      <c r="B139" s="308"/>
      <c r="C139" s="311"/>
      <c r="D139" s="71"/>
      <c r="E139" s="81" t="s">
        <v>35</v>
      </c>
      <c r="F139" s="106" t="s">
        <v>189</v>
      </c>
      <c r="G139" s="273"/>
      <c r="H139" s="267"/>
      <c r="I139" s="270"/>
      <c r="J139" s="79">
        <v>0.22</v>
      </c>
      <c r="K139" s="270"/>
      <c r="L139" s="262"/>
    </row>
    <row r="140" spans="1:12" ht="15" customHeight="1" x14ac:dyDescent="0.3">
      <c r="A140" s="365"/>
      <c r="B140" s="308"/>
      <c r="C140" s="311"/>
      <c r="D140" s="71"/>
      <c r="E140" s="81" t="s">
        <v>35</v>
      </c>
      <c r="F140" s="106" t="s">
        <v>190</v>
      </c>
      <c r="G140" s="273"/>
      <c r="H140" s="267"/>
      <c r="I140" s="270"/>
      <c r="J140" s="79">
        <v>0.05</v>
      </c>
      <c r="K140" s="270"/>
      <c r="L140" s="262"/>
    </row>
    <row r="141" spans="1:12" ht="15" customHeight="1" x14ac:dyDescent="0.3">
      <c r="A141" s="365"/>
      <c r="B141" s="308"/>
      <c r="C141" s="311"/>
      <c r="D141" s="71"/>
      <c r="E141" s="81" t="s">
        <v>35</v>
      </c>
      <c r="F141" s="106" t="s">
        <v>191</v>
      </c>
      <c r="G141" s="273"/>
      <c r="H141" s="267"/>
      <c r="I141" s="270"/>
      <c r="J141" s="79">
        <v>0.1852</v>
      </c>
      <c r="K141" s="270"/>
      <c r="L141" s="262"/>
    </row>
    <row r="142" spans="1:12" ht="18" customHeight="1" x14ac:dyDescent="0.3">
      <c r="A142" s="365"/>
      <c r="B142" s="308"/>
      <c r="C142" s="311"/>
      <c r="D142" s="71"/>
      <c r="E142" s="81" t="s">
        <v>35</v>
      </c>
      <c r="F142" s="107">
        <v>100299</v>
      </c>
      <c r="G142" s="273"/>
      <c r="H142" s="267"/>
      <c r="I142" s="270"/>
      <c r="J142" s="79">
        <v>0.1852</v>
      </c>
      <c r="K142" s="270"/>
      <c r="L142" s="262"/>
    </row>
    <row r="143" spans="1:12" ht="15" customHeight="1" x14ac:dyDescent="0.3">
      <c r="A143" s="365"/>
      <c r="B143" s="308"/>
      <c r="C143" s="311"/>
      <c r="D143" s="71"/>
      <c r="E143" s="8" t="s">
        <v>41</v>
      </c>
      <c r="F143" s="107">
        <v>101008</v>
      </c>
      <c r="G143" s="273"/>
      <c r="H143" s="267"/>
      <c r="I143" s="270"/>
      <c r="J143" s="79">
        <v>0.47</v>
      </c>
      <c r="K143" s="270"/>
      <c r="L143" s="262"/>
    </row>
    <row r="144" spans="1:12" ht="15" customHeight="1" x14ac:dyDescent="0.3">
      <c r="A144" s="365"/>
      <c r="B144" s="308"/>
      <c r="C144" s="311"/>
      <c r="D144" s="71"/>
      <c r="E144" s="81" t="s">
        <v>35</v>
      </c>
      <c r="F144" s="107">
        <v>101099</v>
      </c>
      <c r="G144" s="273"/>
      <c r="H144" s="267"/>
      <c r="I144" s="270"/>
      <c r="J144" s="79">
        <v>0.1852</v>
      </c>
      <c r="K144" s="270"/>
      <c r="L144" s="262"/>
    </row>
    <row r="145" spans="1:12" ht="15" customHeight="1" x14ac:dyDescent="0.3">
      <c r="A145" s="365"/>
      <c r="B145" s="308"/>
      <c r="C145" s="311"/>
      <c r="D145" s="71"/>
      <c r="E145" s="81" t="s">
        <v>35</v>
      </c>
      <c r="F145" s="107">
        <v>101199</v>
      </c>
      <c r="G145" s="273"/>
      <c r="H145" s="267"/>
      <c r="I145" s="270"/>
      <c r="J145" s="79">
        <v>0.17</v>
      </c>
      <c r="K145" s="270"/>
      <c r="L145" s="262"/>
    </row>
    <row r="146" spans="1:12" ht="15" customHeight="1" x14ac:dyDescent="0.3">
      <c r="A146" s="365"/>
      <c r="B146" s="308"/>
      <c r="C146" s="311"/>
      <c r="D146" s="71"/>
      <c r="E146" s="81" t="s">
        <v>42</v>
      </c>
      <c r="F146" s="107">
        <v>101206</v>
      </c>
      <c r="G146" s="273"/>
      <c r="H146" s="267"/>
      <c r="I146" s="270"/>
      <c r="J146" s="165">
        <v>1.54</v>
      </c>
      <c r="K146" s="270"/>
      <c r="L146" s="262"/>
    </row>
    <row r="147" spans="1:12" ht="18.600000000000001" customHeight="1" x14ac:dyDescent="0.3">
      <c r="A147" s="365"/>
      <c r="B147" s="308"/>
      <c r="C147" s="311"/>
      <c r="D147" s="71"/>
      <c r="E147" s="81" t="s">
        <v>35</v>
      </c>
      <c r="F147" s="107">
        <v>101299</v>
      </c>
      <c r="G147" s="273"/>
      <c r="H147" s="267"/>
      <c r="I147" s="270"/>
      <c r="J147" s="79">
        <v>0.1852</v>
      </c>
      <c r="K147" s="270"/>
      <c r="L147" s="262"/>
    </row>
    <row r="148" spans="1:12" ht="15" customHeight="1" x14ac:dyDescent="0.3">
      <c r="A148" s="365"/>
      <c r="B148" s="308"/>
      <c r="C148" s="311"/>
      <c r="D148" s="71"/>
      <c r="E148" s="81" t="s">
        <v>35</v>
      </c>
      <c r="F148" s="107">
        <v>101399</v>
      </c>
      <c r="G148" s="273"/>
      <c r="H148" s="267"/>
      <c r="I148" s="270"/>
      <c r="J148" s="79">
        <v>0.1852</v>
      </c>
      <c r="K148" s="270"/>
      <c r="L148" s="262"/>
    </row>
    <row r="149" spans="1:12" ht="14.4" customHeight="1" x14ac:dyDescent="0.3">
      <c r="A149" s="365"/>
      <c r="B149" s="308"/>
      <c r="C149" s="311"/>
      <c r="D149" s="71"/>
      <c r="E149" s="81" t="s">
        <v>35</v>
      </c>
      <c r="F149" s="107">
        <v>110199</v>
      </c>
      <c r="G149" s="273"/>
      <c r="H149" s="267"/>
      <c r="I149" s="270"/>
      <c r="J149" s="79">
        <v>0.1852</v>
      </c>
      <c r="K149" s="270"/>
      <c r="L149" s="262"/>
    </row>
    <row r="150" spans="1:12" ht="14.4" customHeight="1" x14ac:dyDescent="0.3">
      <c r="A150" s="365"/>
      <c r="B150" s="308"/>
      <c r="C150" s="311"/>
      <c r="D150" s="71"/>
      <c r="E150" s="81" t="s">
        <v>35</v>
      </c>
      <c r="F150" s="107">
        <v>110299</v>
      </c>
      <c r="G150" s="273"/>
      <c r="H150" s="267"/>
      <c r="I150" s="270"/>
      <c r="J150" s="79">
        <v>0.1852</v>
      </c>
      <c r="K150" s="270"/>
      <c r="L150" s="262"/>
    </row>
    <row r="151" spans="1:12" ht="15" customHeight="1" x14ac:dyDescent="0.3">
      <c r="A151" s="365"/>
      <c r="B151" s="308"/>
      <c r="C151" s="311"/>
      <c r="D151" s="71"/>
      <c r="E151" s="130" t="s">
        <v>49</v>
      </c>
      <c r="F151" s="107">
        <v>150104</v>
      </c>
      <c r="G151" s="273"/>
      <c r="H151" s="267"/>
      <c r="I151" s="270"/>
      <c r="J151" s="79">
        <v>0.22</v>
      </c>
      <c r="K151" s="270"/>
      <c r="L151" s="262"/>
    </row>
    <row r="152" spans="1:12" ht="15" customHeight="1" x14ac:dyDescent="0.3">
      <c r="A152" s="365"/>
      <c r="B152" s="308"/>
      <c r="C152" s="311"/>
      <c r="D152" s="71"/>
      <c r="E152" s="130" t="s">
        <v>54</v>
      </c>
      <c r="F152" s="107">
        <v>160118</v>
      </c>
      <c r="G152" s="273"/>
      <c r="H152" s="267"/>
      <c r="I152" s="270"/>
      <c r="J152" s="79">
        <v>0.9</v>
      </c>
      <c r="K152" s="270"/>
      <c r="L152" s="262"/>
    </row>
    <row r="153" spans="1:12" ht="15" customHeight="1" x14ac:dyDescent="0.3">
      <c r="A153" s="365"/>
      <c r="B153" s="308"/>
      <c r="C153" s="311"/>
      <c r="D153" s="71"/>
      <c r="E153" s="81" t="s">
        <v>35</v>
      </c>
      <c r="F153" s="107">
        <v>160199</v>
      </c>
      <c r="G153" s="273"/>
      <c r="H153" s="267"/>
      <c r="I153" s="270"/>
      <c r="J153" s="79">
        <v>0.1852</v>
      </c>
      <c r="K153" s="270"/>
      <c r="L153" s="262"/>
    </row>
    <row r="154" spans="1:12" ht="15" customHeight="1" x14ac:dyDescent="0.3">
      <c r="A154" s="365"/>
      <c r="B154" s="308"/>
      <c r="C154" s="311"/>
      <c r="D154" s="71"/>
      <c r="E154" s="130" t="s">
        <v>60</v>
      </c>
      <c r="F154" s="107">
        <v>170402</v>
      </c>
      <c r="G154" s="273"/>
      <c r="H154" s="267"/>
      <c r="I154" s="270"/>
      <c r="J154" s="79">
        <v>0.9</v>
      </c>
      <c r="K154" s="270"/>
      <c r="L154" s="262"/>
    </row>
    <row r="155" spans="1:12" ht="15" customHeight="1" x14ac:dyDescent="0.3">
      <c r="A155" s="365"/>
      <c r="B155" s="308"/>
      <c r="C155" s="311"/>
      <c r="D155" s="71"/>
      <c r="E155" s="130" t="s">
        <v>65</v>
      </c>
      <c r="F155" s="107">
        <v>170407</v>
      </c>
      <c r="G155" s="273"/>
      <c r="H155" s="267"/>
      <c r="I155" s="270"/>
      <c r="J155" s="79">
        <v>0.27</v>
      </c>
      <c r="K155" s="270"/>
      <c r="L155" s="262"/>
    </row>
    <row r="156" spans="1:12" ht="15" customHeight="1" x14ac:dyDescent="0.3">
      <c r="A156" s="365"/>
      <c r="B156" s="308"/>
      <c r="C156" s="311"/>
      <c r="D156" s="71"/>
      <c r="E156" s="81" t="s">
        <v>35</v>
      </c>
      <c r="F156" s="107">
        <v>190899</v>
      </c>
      <c r="G156" s="273"/>
      <c r="H156" s="267"/>
      <c r="I156" s="270"/>
      <c r="J156" s="79">
        <v>0.41</v>
      </c>
      <c r="K156" s="270"/>
      <c r="L156" s="262"/>
    </row>
    <row r="157" spans="1:12" ht="15" customHeight="1" x14ac:dyDescent="0.3">
      <c r="A157" s="365"/>
      <c r="B157" s="308"/>
      <c r="C157" s="311"/>
      <c r="D157" s="71"/>
      <c r="E157" s="81" t="s">
        <v>35</v>
      </c>
      <c r="F157" s="107">
        <v>190999</v>
      </c>
      <c r="G157" s="273"/>
      <c r="H157" s="267"/>
      <c r="I157" s="270"/>
      <c r="J157" s="79">
        <v>0.1852</v>
      </c>
      <c r="K157" s="270"/>
      <c r="L157" s="262"/>
    </row>
    <row r="158" spans="1:12" ht="15" customHeight="1" x14ac:dyDescent="0.3">
      <c r="A158" s="365"/>
      <c r="B158" s="308"/>
      <c r="C158" s="311"/>
      <c r="D158" s="71"/>
      <c r="E158" s="130" t="s">
        <v>69</v>
      </c>
      <c r="F158" s="107">
        <v>191002</v>
      </c>
      <c r="G158" s="273"/>
      <c r="H158" s="267"/>
      <c r="I158" s="270"/>
      <c r="J158" s="79">
        <v>0.9</v>
      </c>
      <c r="K158" s="270"/>
      <c r="L158" s="262"/>
    </row>
    <row r="159" spans="1:12" ht="15" customHeight="1" x14ac:dyDescent="0.3">
      <c r="A159" s="365"/>
      <c r="B159" s="308"/>
      <c r="C159" s="311"/>
      <c r="D159" s="71"/>
      <c r="E159" s="130" t="s">
        <v>54</v>
      </c>
      <c r="F159" s="107">
        <v>191203</v>
      </c>
      <c r="G159" s="273"/>
      <c r="H159" s="267"/>
      <c r="I159" s="270"/>
      <c r="J159" s="79">
        <v>0.9</v>
      </c>
      <c r="K159" s="270"/>
      <c r="L159" s="262"/>
    </row>
    <row r="160" spans="1:12" ht="15" customHeight="1" x14ac:dyDescent="0.3">
      <c r="A160" s="365"/>
      <c r="B160" s="308"/>
      <c r="C160" s="311"/>
      <c r="D160" s="71"/>
      <c r="E160" s="130" t="s">
        <v>45</v>
      </c>
      <c r="F160" s="106">
        <v>120103</v>
      </c>
      <c r="G160" s="273"/>
      <c r="H160" s="267"/>
      <c r="I160" s="270"/>
      <c r="J160" s="79">
        <v>0.22</v>
      </c>
      <c r="K160" s="270"/>
      <c r="L160" s="262"/>
    </row>
    <row r="161" spans="1:12" ht="15.75" customHeight="1" thickBot="1" x14ac:dyDescent="0.35">
      <c r="A161" s="365"/>
      <c r="B161" s="308"/>
      <c r="C161" s="311"/>
      <c r="D161" s="71"/>
      <c r="E161" s="132" t="s">
        <v>71</v>
      </c>
      <c r="F161" s="111">
        <v>200140</v>
      </c>
      <c r="G161" s="274"/>
      <c r="H161" s="268"/>
      <c r="I161" s="271"/>
      <c r="J161" s="104">
        <v>0.23</v>
      </c>
      <c r="K161" s="271"/>
      <c r="L161" s="263"/>
    </row>
    <row r="162" spans="1:12" ht="15.6" customHeight="1" x14ac:dyDescent="0.3">
      <c r="A162" s="365"/>
      <c r="B162" s="307" t="s">
        <v>315</v>
      </c>
      <c r="C162" s="311"/>
      <c r="D162" s="71"/>
      <c r="E162" s="81" t="s">
        <v>176</v>
      </c>
      <c r="F162" s="107">
        <v>160216</v>
      </c>
      <c r="G162" s="315">
        <v>6</v>
      </c>
      <c r="H162" s="266">
        <v>120</v>
      </c>
      <c r="I162" s="269">
        <f>H162*G162/2</f>
        <v>360</v>
      </c>
      <c r="J162" s="102">
        <v>0.30370000000000003</v>
      </c>
      <c r="K162" s="269">
        <v>0.30370000000000003</v>
      </c>
      <c r="L162" s="261">
        <f>I162*K162</f>
        <v>109.33200000000001</v>
      </c>
    </row>
    <row r="163" spans="1:12" ht="16.2" customHeight="1" thickBot="1" x14ac:dyDescent="0.35">
      <c r="A163" s="365"/>
      <c r="B163" s="308"/>
      <c r="C163" s="311"/>
      <c r="D163" s="71"/>
      <c r="E163" s="132" t="s">
        <v>55</v>
      </c>
      <c r="F163" s="107">
        <v>160122</v>
      </c>
      <c r="G163" s="316"/>
      <c r="H163" s="267"/>
      <c r="I163" s="270"/>
      <c r="J163" s="79">
        <v>0.30370000000000003</v>
      </c>
      <c r="K163" s="270"/>
      <c r="L163" s="262"/>
    </row>
    <row r="164" spans="1:12" x14ac:dyDescent="0.3">
      <c r="A164" s="365"/>
      <c r="B164" s="307" t="s">
        <v>328</v>
      </c>
      <c r="C164" s="311"/>
      <c r="D164" s="71"/>
      <c r="E164" s="81" t="s">
        <v>33</v>
      </c>
      <c r="F164" s="105" t="s">
        <v>180</v>
      </c>
      <c r="G164" s="272">
        <v>6</v>
      </c>
      <c r="H164" s="266">
        <v>1310</v>
      </c>
      <c r="I164" s="269">
        <f>H164*G164/2</f>
        <v>3930</v>
      </c>
      <c r="J164" s="166">
        <v>1.23</v>
      </c>
      <c r="K164" s="269">
        <f>MAX(J164:J193)</f>
        <v>1.23</v>
      </c>
      <c r="L164" s="261">
        <f>K164*I164</f>
        <v>4833.8999999999996</v>
      </c>
    </row>
    <row r="165" spans="1:12" ht="15" customHeight="1" x14ac:dyDescent="0.3">
      <c r="A165" s="365"/>
      <c r="B165" s="308"/>
      <c r="C165" s="311"/>
      <c r="D165" s="74"/>
      <c r="E165" s="130" t="s">
        <v>34</v>
      </c>
      <c r="F165" s="106" t="s">
        <v>181</v>
      </c>
      <c r="G165" s="273"/>
      <c r="H165" s="267"/>
      <c r="I165" s="270"/>
      <c r="J165" s="79">
        <v>0.30370000000000003</v>
      </c>
      <c r="K165" s="270"/>
      <c r="L165" s="262"/>
    </row>
    <row r="166" spans="1:12" ht="15" customHeight="1" x14ac:dyDescent="0.3">
      <c r="A166" s="365"/>
      <c r="B166" s="308"/>
      <c r="C166" s="311"/>
      <c r="D166" s="74"/>
      <c r="E166" s="81" t="s">
        <v>35</v>
      </c>
      <c r="F166" s="106" t="s">
        <v>182</v>
      </c>
      <c r="G166" s="273"/>
      <c r="H166" s="267"/>
      <c r="I166" s="270"/>
      <c r="J166" s="79">
        <v>0.1852</v>
      </c>
      <c r="K166" s="270"/>
      <c r="L166" s="262"/>
    </row>
    <row r="167" spans="1:12" ht="15" customHeight="1" x14ac:dyDescent="0.3">
      <c r="A167" s="365"/>
      <c r="B167" s="308"/>
      <c r="C167" s="311"/>
      <c r="D167" s="74"/>
      <c r="E167" s="81" t="s">
        <v>35</v>
      </c>
      <c r="F167" s="106" t="s">
        <v>183</v>
      </c>
      <c r="G167" s="273"/>
      <c r="H167" s="267"/>
      <c r="I167" s="270"/>
      <c r="J167" s="79">
        <v>0.1852</v>
      </c>
      <c r="K167" s="270"/>
      <c r="L167" s="262"/>
    </row>
    <row r="168" spans="1:12" ht="15" customHeight="1" x14ac:dyDescent="0.3">
      <c r="A168" s="365"/>
      <c r="B168" s="308"/>
      <c r="C168" s="311"/>
      <c r="D168" s="74"/>
      <c r="E168" s="81" t="s">
        <v>35</v>
      </c>
      <c r="F168" s="106" t="s">
        <v>184</v>
      </c>
      <c r="G168" s="273"/>
      <c r="H168" s="267"/>
      <c r="I168" s="270"/>
      <c r="J168" s="79">
        <v>0.28000000000000003</v>
      </c>
      <c r="K168" s="270"/>
      <c r="L168" s="262"/>
    </row>
    <row r="169" spans="1:12" ht="15" customHeight="1" x14ac:dyDescent="0.3">
      <c r="A169" s="365"/>
      <c r="B169" s="308"/>
      <c r="C169" s="311"/>
      <c r="D169" s="74"/>
      <c r="E169" s="81" t="s">
        <v>35</v>
      </c>
      <c r="F169" s="106" t="s">
        <v>185</v>
      </c>
      <c r="G169" s="273"/>
      <c r="H169" s="267"/>
      <c r="I169" s="270"/>
      <c r="J169" s="79">
        <v>0.1852</v>
      </c>
      <c r="K169" s="270"/>
      <c r="L169" s="262"/>
    </row>
    <row r="170" spans="1:12" ht="15" customHeight="1" x14ac:dyDescent="0.3">
      <c r="A170" s="365"/>
      <c r="B170" s="308"/>
      <c r="C170" s="311"/>
      <c r="D170" s="74"/>
      <c r="E170" s="81" t="s">
        <v>35</v>
      </c>
      <c r="F170" s="106" t="s">
        <v>186</v>
      </c>
      <c r="G170" s="273"/>
      <c r="H170" s="267"/>
      <c r="I170" s="270"/>
      <c r="J170" s="79">
        <v>0.1852</v>
      </c>
      <c r="K170" s="270"/>
      <c r="L170" s="262"/>
    </row>
    <row r="171" spans="1:12" ht="15" customHeight="1" x14ac:dyDescent="0.3">
      <c r="A171" s="365"/>
      <c r="B171" s="308"/>
      <c r="C171" s="311"/>
      <c r="D171" s="74"/>
      <c r="E171" s="81" t="s">
        <v>35</v>
      </c>
      <c r="F171" s="106" t="s">
        <v>187</v>
      </c>
      <c r="G171" s="273"/>
      <c r="H171" s="267"/>
      <c r="I171" s="270"/>
      <c r="J171" s="79">
        <v>0.1852</v>
      </c>
      <c r="K171" s="270"/>
      <c r="L171" s="262"/>
    </row>
    <row r="172" spans="1:12" ht="15" customHeight="1" x14ac:dyDescent="0.3">
      <c r="A172" s="365"/>
      <c r="B172" s="308"/>
      <c r="C172" s="311"/>
      <c r="D172" s="74"/>
      <c r="E172" s="81" t="s">
        <v>35</v>
      </c>
      <c r="F172" s="106" t="s">
        <v>188</v>
      </c>
      <c r="G172" s="273"/>
      <c r="H172" s="267"/>
      <c r="I172" s="270"/>
      <c r="J172" s="79">
        <v>0.41</v>
      </c>
      <c r="K172" s="270"/>
      <c r="L172" s="262"/>
    </row>
    <row r="173" spans="1:12" ht="15" customHeight="1" x14ac:dyDescent="0.3">
      <c r="A173" s="365"/>
      <c r="B173" s="308"/>
      <c r="C173" s="311"/>
      <c r="D173" s="74"/>
      <c r="E173" s="81" t="s">
        <v>35</v>
      </c>
      <c r="F173" s="106" t="s">
        <v>189</v>
      </c>
      <c r="G173" s="273"/>
      <c r="H173" s="267"/>
      <c r="I173" s="270"/>
      <c r="J173" s="79">
        <v>0.22</v>
      </c>
      <c r="K173" s="270"/>
      <c r="L173" s="262"/>
    </row>
    <row r="174" spans="1:12" ht="15" customHeight="1" x14ac:dyDescent="0.3">
      <c r="A174" s="365"/>
      <c r="B174" s="308"/>
      <c r="C174" s="311"/>
      <c r="D174" s="74"/>
      <c r="E174" s="81" t="s">
        <v>35</v>
      </c>
      <c r="F174" s="106" t="s">
        <v>190</v>
      </c>
      <c r="G174" s="273"/>
      <c r="H174" s="267"/>
      <c r="I174" s="270"/>
      <c r="J174" s="79">
        <v>0.05</v>
      </c>
      <c r="K174" s="270"/>
      <c r="L174" s="262"/>
    </row>
    <row r="175" spans="1:12" ht="15" customHeight="1" x14ac:dyDescent="0.3">
      <c r="A175" s="365"/>
      <c r="B175" s="308"/>
      <c r="C175" s="311"/>
      <c r="D175" s="74"/>
      <c r="E175" s="81" t="s">
        <v>35</v>
      </c>
      <c r="F175" s="106" t="s">
        <v>191</v>
      </c>
      <c r="G175" s="273"/>
      <c r="H175" s="267"/>
      <c r="I175" s="270"/>
      <c r="J175" s="79">
        <v>0.1852</v>
      </c>
      <c r="K175" s="270"/>
      <c r="L175" s="262"/>
    </row>
    <row r="176" spans="1:12" ht="15" customHeight="1" x14ac:dyDescent="0.3">
      <c r="A176" s="365"/>
      <c r="B176" s="308"/>
      <c r="C176" s="311"/>
      <c r="D176" s="74"/>
      <c r="E176" s="81" t="s">
        <v>35</v>
      </c>
      <c r="F176" s="107">
        <v>100299</v>
      </c>
      <c r="G176" s="273"/>
      <c r="H176" s="267"/>
      <c r="I176" s="270"/>
      <c r="J176" s="79">
        <v>0.1852</v>
      </c>
      <c r="K176" s="270"/>
      <c r="L176" s="262"/>
    </row>
    <row r="177" spans="1:12" ht="15" customHeight="1" x14ac:dyDescent="0.3">
      <c r="A177" s="365"/>
      <c r="B177" s="308"/>
      <c r="C177" s="311"/>
      <c r="D177" s="74"/>
      <c r="E177" s="4" t="s">
        <v>41</v>
      </c>
      <c r="F177" s="107">
        <v>101008</v>
      </c>
      <c r="G177" s="273"/>
      <c r="H177" s="267"/>
      <c r="I177" s="270"/>
      <c r="J177" s="79">
        <v>0.47</v>
      </c>
      <c r="K177" s="270"/>
      <c r="L177" s="262"/>
    </row>
    <row r="178" spans="1:12" ht="15" customHeight="1" x14ac:dyDescent="0.3">
      <c r="A178" s="365"/>
      <c r="B178" s="308"/>
      <c r="C178" s="311"/>
      <c r="D178" s="74"/>
      <c r="E178" s="130" t="s">
        <v>35</v>
      </c>
      <c r="F178" s="107">
        <v>101199</v>
      </c>
      <c r="G178" s="273"/>
      <c r="H178" s="267"/>
      <c r="I178" s="270"/>
      <c r="J178" s="79">
        <v>0.17</v>
      </c>
      <c r="K178" s="270"/>
      <c r="L178" s="262"/>
    </row>
    <row r="179" spans="1:12" ht="15" customHeight="1" x14ac:dyDescent="0.3">
      <c r="A179" s="365"/>
      <c r="B179" s="308"/>
      <c r="C179" s="311"/>
      <c r="D179" s="74"/>
      <c r="E179" s="130" t="s">
        <v>35</v>
      </c>
      <c r="F179" s="107">
        <v>101299</v>
      </c>
      <c r="G179" s="273"/>
      <c r="H179" s="267"/>
      <c r="I179" s="270"/>
      <c r="J179" s="79">
        <v>0.1852</v>
      </c>
      <c r="K179" s="270"/>
      <c r="L179" s="262"/>
    </row>
    <row r="180" spans="1:12" ht="15" customHeight="1" x14ac:dyDescent="0.3">
      <c r="A180" s="365"/>
      <c r="B180" s="308"/>
      <c r="C180" s="311"/>
      <c r="D180" s="74"/>
      <c r="E180" s="130" t="s">
        <v>35</v>
      </c>
      <c r="F180" s="107">
        <v>101399</v>
      </c>
      <c r="G180" s="273"/>
      <c r="H180" s="267"/>
      <c r="I180" s="270"/>
      <c r="J180" s="79">
        <v>0.1852</v>
      </c>
      <c r="K180" s="270"/>
      <c r="L180" s="262"/>
    </row>
    <row r="181" spans="1:12" ht="15" customHeight="1" x14ac:dyDescent="0.3">
      <c r="A181" s="365"/>
      <c r="B181" s="308"/>
      <c r="C181" s="311"/>
      <c r="D181" s="74"/>
      <c r="E181" s="130" t="s">
        <v>35</v>
      </c>
      <c r="F181" s="107">
        <v>110199</v>
      </c>
      <c r="G181" s="273"/>
      <c r="H181" s="267"/>
      <c r="I181" s="270"/>
      <c r="J181" s="79">
        <v>0.1852</v>
      </c>
      <c r="K181" s="270"/>
      <c r="L181" s="262"/>
    </row>
    <row r="182" spans="1:12" ht="15" customHeight="1" x14ac:dyDescent="0.3">
      <c r="A182" s="365"/>
      <c r="B182" s="308"/>
      <c r="C182" s="311"/>
      <c r="D182" s="74"/>
      <c r="E182" s="130" t="s">
        <v>35</v>
      </c>
      <c r="F182" s="107">
        <v>110299</v>
      </c>
      <c r="G182" s="273"/>
      <c r="H182" s="267"/>
      <c r="I182" s="270"/>
      <c r="J182" s="79">
        <v>0.1852</v>
      </c>
      <c r="K182" s="270"/>
      <c r="L182" s="262"/>
    </row>
    <row r="183" spans="1:12" ht="15" customHeight="1" x14ac:dyDescent="0.3">
      <c r="A183" s="365"/>
      <c r="B183" s="308"/>
      <c r="C183" s="311"/>
      <c r="D183" s="74"/>
      <c r="E183" s="130" t="s">
        <v>45</v>
      </c>
      <c r="F183" s="107">
        <v>120103</v>
      </c>
      <c r="G183" s="273"/>
      <c r="H183" s="267"/>
      <c r="I183" s="270"/>
      <c r="J183" s="79">
        <v>0.22</v>
      </c>
      <c r="K183" s="270"/>
      <c r="L183" s="262"/>
    </row>
    <row r="184" spans="1:12" ht="14.25" customHeight="1" x14ac:dyDescent="0.3">
      <c r="A184" s="365"/>
      <c r="B184" s="308"/>
      <c r="C184" s="311"/>
      <c r="D184" s="74"/>
      <c r="E184" s="81" t="s">
        <v>49</v>
      </c>
      <c r="F184" s="107">
        <v>150104</v>
      </c>
      <c r="G184" s="273"/>
      <c r="H184" s="267"/>
      <c r="I184" s="270"/>
      <c r="J184" s="79">
        <v>0.22</v>
      </c>
      <c r="K184" s="270"/>
      <c r="L184" s="262"/>
    </row>
    <row r="185" spans="1:12" ht="15" customHeight="1" x14ac:dyDescent="0.3">
      <c r="A185" s="365"/>
      <c r="B185" s="308"/>
      <c r="C185" s="311"/>
      <c r="D185" s="74"/>
      <c r="E185" s="130" t="s">
        <v>54</v>
      </c>
      <c r="F185" s="107">
        <v>160118</v>
      </c>
      <c r="G185" s="273"/>
      <c r="H185" s="267"/>
      <c r="I185" s="270"/>
      <c r="J185" s="79">
        <v>0.9</v>
      </c>
      <c r="K185" s="270"/>
      <c r="L185" s="262"/>
    </row>
    <row r="186" spans="1:12" ht="15" customHeight="1" x14ac:dyDescent="0.3">
      <c r="A186" s="365"/>
      <c r="B186" s="308"/>
      <c r="C186" s="311"/>
      <c r="D186" s="74"/>
      <c r="E186" s="81" t="s">
        <v>35</v>
      </c>
      <c r="F186" s="107">
        <v>160199</v>
      </c>
      <c r="G186" s="273"/>
      <c r="H186" s="267"/>
      <c r="I186" s="270"/>
      <c r="J186" s="79">
        <v>0.1852</v>
      </c>
      <c r="K186" s="270"/>
      <c r="L186" s="262"/>
    </row>
    <row r="187" spans="1:12" ht="15" customHeight="1" x14ac:dyDescent="0.3">
      <c r="A187" s="365"/>
      <c r="B187" s="308"/>
      <c r="C187" s="311"/>
      <c r="D187" s="74"/>
      <c r="E187" s="130" t="s">
        <v>60</v>
      </c>
      <c r="F187" s="107">
        <v>170402</v>
      </c>
      <c r="G187" s="273"/>
      <c r="H187" s="267"/>
      <c r="I187" s="270"/>
      <c r="J187" s="79">
        <v>0.9</v>
      </c>
      <c r="K187" s="270"/>
      <c r="L187" s="262"/>
    </row>
    <row r="188" spans="1:12" ht="15" customHeight="1" x14ac:dyDescent="0.3">
      <c r="A188" s="365"/>
      <c r="B188" s="308"/>
      <c r="C188" s="311"/>
      <c r="D188" s="74"/>
      <c r="E188" s="130" t="s">
        <v>65</v>
      </c>
      <c r="F188" s="107">
        <v>170407</v>
      </c>
      <c r="G188" s="273"/>
      <c r="H188" s="267"/>
      <c r="I188" s="270"/>
      <c r="J188" s="79">
        <v>0.27</v>
      </c>
      <c r="K188" s="270"/>
      <c r="L188" s="262"/>
    </row>
    <row r="189" spans="1:12" ht="15" customHeight="1" x14ac:dyDescent="0.3">
      <c r="A189" s="365"/>
      <c r="B189" s="308"/>
      <c r="C189" s="311"/>
      <c r="D189" s="74"/>
      <c r="E189" s="81" t="s">
        <v>35</v>
      </c>
      <c r="F189" s="107">
        <v>190899</v>
      </c>
      <c r="G189" s="273"/>
      <c r="H189" s="267"/>
      <c r="I189" s="270"/>
      <c r="J189" s="79">
        <v>0.41</v>
      </c>
      <c r="K189" s="270"/>
      <c r="L189" s="262"/>
    </row>
    <row r="190" spans="1:12" ht="15" customHeight="1" x14ac:dyDescent="0.3">
      <c r="A190" s="365"/>
      <c r="B190" s="308"/>
      <c r="C190" s="311"/>
      <c r="D190" s="74"/>
      <c r="E190" s="81" t="s">
        <v>35</v>
      </c>
      <c r="F190" s="107">
        <v>190999</v>
      </c>
      <c r="G190" s="273"/>
      <c r="H190" s="267"/>
      <c r="I190" s="270"/>
      <c r="J190" s="79">
        <v>0.1852</v>
      </c>
      <c r="K190" s="270"/>
      <c r="L190" s="262"/>
    </row>
    <row r="191" spans="1:12" ht="15" customHeight="1" x14ac:dyDescent="0.3">
      <c r="A191" s="365"/>
      <c r="B191" s="308"/>
      <c r="C191" s="311"/>
      <c r="D191" s="74"/>
      <c r="E191" s="81" t="s">
        <v>383</v>
      </c>
      <c r="F191" s="107">
        <v>191002</v>
      </c>
      <c r="G191" s="273"/>
      <c r="H191" s="267"/>
      <c r="I191" s="270"/>
      <c r="J191" s="79">
        <v>0.9</v>
      </c>
      <c r="K191" s="270"/>
      <c r="L191" s="262"/>
    </row>
    <row r="192" spans="1:12" ht="15" customHeight="1" x14ac:dyDescent="0.3">
      <c r="A192" s="365"/>
      <c r="B192" s="308"/>
      <c r="C192" s="311"/>
      <c r="D192" s="74"/>
      <c r="E192" s="81" t="s">
        <v>389</v>
      </c>
      <c r="F192" s="107">
        <v>191203</v>
      </c>
      <c r="G192" s="273"/>
      <c r="H192" s="267"/>
      <c r="I192" s="270"/>
      <c r="J192" s="79">
        <v>0.9</v>
      </c>
      <c r="K192" s="270"/>
      <c r="L192" s="262"/>
    </row>
    <row r="193" spans="1:12" ht="15.75" customHeight="1" thickBot="1" x14ac:dyDescent="0.35">
      <c r="A193" s="365"/>
      <c r="B193" s="308"/>
      <c r="C193" s="311"/>
      <c r="D193" s="74"/>
      <c r="E193" s="85" t="s">
        <v>71</v>
      </c>
      <c r="F193" s="111">
        <v>200140</v>
      </c>
      <c r="G193" s="274"/>
      <c r="H193" s="268"/>
      <c r="I193" s="271"/>
      <c r="J193" s="104">
        <v>0.23</v>
      </c>
      <c r="K193" s="271"/>
      <c r="L193" s="263"/>
    </row>
    <row r="194" spans="1:12" x14ac:dyDescent="0.3">
      <c r="A194" s="365"/>
      <c r="B194" s="307" t="s">
        <v>329</v>
      </c>
      <c r="C194" s="311"/>
      <c r="D194" s="71"/>
      <c r="E194" s="136" t="s">
        <v>33</v>
      </c>
      <c r="F194" s="105" t="s">
        <v>180</v>
      </c>
      <c r="G194" s="272">
        <v>6</v>
      </c>
      <c r="H194" s="266">
        <v>177</v>
      </c>
      <c r="I194" s="269">
        <f>H194*G194/2</f>
        <v>531</v>
      </c>
      <c r="J194" s="165">
        <v>1.23</v>
      </c>
      <c r="K194" s="269">
        <f>MAX(J194:J219)</f>
        <v>1.23</v>
      </c>
      <c r="L194" s="261">
        <f>K194*I194</f>
        <v>653.13</v>
      </c>
    </row>
    <row r="195" spans="1:12" ht="15" customHeight="1" x14ac:dyDescent="0.3">
      <c r="A195" s="365"/>
      <c r="B195" s="308"/>
      <c r="C195" s="311"/>
      <c r="D195" s="74"/>
      <c r="E195" s="133" t="s">
        <v>34</v>
      </c>
      <c r="F195" s="106" t="s">
        <v>181</v>
      </c>
      <c r="G195" s="273"/>
      <c r="H195" s="267"/>
      <c r="I195" s="270"/>
      <c r="J195" s="79">
        <v>0.30370000000000003</v>
      </c>
      <c r="K195" s="270"/>
      <c r="L195" s="262"/>
    </row>
    <row r="196" spans="1:12" ht="15" customHeight="1" x14ac:dyDescent="0.3">
      <c r="A196" s="365"/>
      <c r="B196" s="308"/>
      <c r="C196" s="311"/>
      <c r="D196" s="74"/>
      <c r="E196" s="81" t="s">
        <v>35</v>
      </c>
      <c r="F196" s="106" t="s">
        <v>182</v>
      </c>
      <c r="G196" s="273"/>
      <c r="H196" s="267"/>
      <c r="I196" s="270"/>
      <c r="J196" s="79">
        <v>0.1852</v>
      </c>
      <c r="K196" s="270"/>
      <c r="L196" s="262"/>
    </row>
    <row r="197" spans="1:12" ht="15" customHeight="1" x14ac:dyDescent="0.3">
      <c r="A197" s="365"/>
      <c r="B197" s="308"/>
      <c r="C197" s="311"/>
      <c r="D197" s="74"/>
      <c r="E197" s="81" t="s">
        <v>35</v>
      </c>
      <c r="F197" s="106" t="s">
        <v>183</v>
      </c>
      <c r="G197" s="273"/>
      <c r="H197" s="267"/>
      <c r="I197" s="270"/>
      <c r="J197" s="79">
        <v>0.1852</v>
      </c>
      <c r="K197" s="270"/>
      <c r="L197" s="262"/>
    </row>
    <row r="198" spans="1:12" ht="15" customHeight="1" x14ac:dyDescent="0.3">
      <c r="A198" s="365"/>
      <c r="B198" s="308"/>
      <c r="C198" s="311"/>
      <c r="D198" s="74"/>
      <c r="E198" s="81" t="s">
        <v>35</v>
      </c>
      <c r="F198" s="106" t="s">
        <v>184</v>
      </c>
      <c r="G198" s="273"/>
      <c r="H198" s="267"/>
      <c r="I198" s="270"/>
      <c r="J198" s="79">
        <v>0.28000000000000003</v>
      </c>
      <c r="K198" s="270"/>
      <c r="L198" s="262"/>
    </row>
    <row r="199" spans="1:12" ht="15" customHeight="1" x14ac:dyDescent="0.3">
      <c r="A199" s="365"/>
      <c r="B199" s="308"/>
      <c r="C199" s="311"/>
      <c r="D199" s="74"/>
      <c r="E199" s="81" t="s">
        <v>35</v>
      </c>
      <c r="F199" s="106" t="s">
        <v>185</v>
      </c>
      <c r="G199" s="273"/>
      <c r="H199" s="267"/>
      <c r="I199" s="270"/>
      <c r="J199" s="79">
        <v>0.1852</v>
      </c>
      <c r="K199" s="270"/>
      <c r="L199" s="262"/>
    </row>
    <row r="200" spans="1:12" ht="15" customHeight="1" x14ac:dyDescent="0.3">
      <c r="A200" s="365"/>
      <c r="B200" s="308"/>
      <c r="C200" s="311"/>
      <c r="D200" s="74"/>
      <c r="E200" s="81" t="s">
        <v>35</v>
      </c>
      <c r="F200" s="106" t="s">
        <v>186</v>
      </c>
      <c r="G200" s="273"/>
      <c r="H200" s="267"/>
      <c r="I200" s="270"/>
      <c r="J200" s="79">
        <v>0.1852</v>
      </c>
      <c r="K200" s="270"/>
      <c r="L200" s="262"/>
    </row>
    <row r="201" spans="1:12" ht="15" customHeight="1" x14ac:dyDescent="0.3">
      <c r="A201" s="365"/>
      <c r="B201" s="308"/>
      <c r="C201" s="311"/>
      <c r="D201" s="74"/>
      <c r="E201" s="81" t="s">
        <v>35</v>
      </c>
      <c r="F201" s="106" t="s">
        <v>187</v>
      </c>
      <c r="G201" s="273"/>
      <c r="H201" s="267"/>
      <c r="I201" s="270"/>
      <c r="J201" s="79">
        <v>0.1852</v>
      </c>
      <c r="K201" s="270"/>
      <c r="L201" s="262"/>
    </row>
    <row r="202" spans="1:12" ht="15.75" customHeight="1" x14ac:dyDescent="0.3">
      <c r="A202" s="365"/>
      <c r="B202" s="308"/>
      <c r="C202" s="311"/>
      <c r="D202" s="74"/>
      <c r="E202" s="81" t="s">
        <v>35</v>
      </c>
      <c r="F202" s="106" t="s">
        <v>188</v>
      </c>
      <c r="G202" s="273"/>
      <c r="H202" s="267"/>
      <c r="I202" s="270"/>
      <c r="J202" s="79">
        <v>0.41</v>
      </c>
      <c r="K202" s="270"/>
      <c r="L202" s="262"/>
    </row>
    <row r="203" spans="1:12" ht="15.75" customHeight="1" x14ac:dyDescent="0.3">
      <c r="A203" s="365"/>
      <c r="B203" s="308"/>
      <c r="C203" s="311"/>
      <c r="D203" s="74"/>
      <c r="E203" s="81" t="s">
        <v>35</v>
      </c>
      <c r="F203" s="119" t="s">
        <v>189</v>
      </c>
      <c r="G203" s="273"/>
      <c r="H203" s="267"/>
      <c r="I203" s="270"/>
      <c r="J203" s="120">
        <v>0.22</v>
      </c>
      <c r="K203" s="270"/>
      <c r="L203" s="262"/>
    </row>
    <row r="204" spans="1:12" ht="15.75" customHeight="1" x14ac:dyDescent="0.3">
      <c r="A204" s="365"/>
      <c r="B204" s="308"/>
      <c r="C204" s="311"/>
      <c r="D204" s="74"/>
      <c r="E204" s="81" t="s">
        <v>35</v>
      </c>
      <c r="F204" s="106" t="s">
        <v>190</v>
      </c>
      <c r="G204" s="273"/>
      <c r="H204" s="267"/>
      <c r="I204" s="270"/>
      <c r="J204" s="79">
        <v>0.05</v>
      </c>
      <c r="K204" s="270"/>
      <c r="L204" s="262"/>
    </row>
    <row r="205" spans="1:12" ht="15.75" customHeight="1" x14ac:dyDescent="0.3">
      <c r="A205" s="365"/>
      <c r="B205" s="308"/>
      <c r="C205" s="311"/>
      <c r="D205" s="74"/>
      <c r="E205" s="81" t="s">
        <v>35</v>
      </c>
      <c r="F205" s="106" t="s">
        <v>191</v>
      </c>
      <c r="G205" s="273"/>
      <c r="H205" s="267"/>
      <c r="I205" s="270"/>
      <c r="J205" s="79">
        <v>0.1852</v>
      </c>
      <c r="K205" s="270"/>
      <c r="L205" s="262"/>
    </row>
    <row r="206" spans="1:12" ht="15.75" customHeight="1" x14ac:dyDescent="0.3">
      <c r="A206" s="365"/>
      <c r="B206" s="308"/>
      <c r="C206" s="311"/>
      <c r="D206" s="74"/>
      <c r="E206" s="81" t="s">
        <v>35</v>
      </c>
      <c r="F206" s="107">
        <v>100299</v>
      </c>
      <c r="G206" s="273"/>
      <c r="H206" s="267"/>
      <c r="I206" s="270"/>
      <c r="J206" s="79">
        <v>0.1852</v>
      </c>
      <c r="K206" s="270"/>
      <c r="L206" s="262"/>
    </row>
    <row r="207" spans="1:12" ht="15.75" customHeight="1" x14ac:dyDescent="0.3">
      <c r="A207" s="365"/>
      <c r="B207" s="308"/>
      <c r="C207" s="311"/>
      <c r="D207" s="74"/>
      <c r="E207" s="81" t="s">
        <v>35</v>
      </c>
      <c r="F207" s="107">
        <v>101199</v>
      </c>
      <c r="G207" s="273"/>
      <c r="H207" s="267"/>
      <c r="I207" s="270"/>
      <c r="J207" s="79">
        <v>0.17</v>
      </c>
      <c r="K207" s="270"/>
      <c r="L207" s="262"/>
    </row>
    <row r="208" spans="1:12" ht="15.75" customHeight="1" x14ac:dyDescent="0.3">
      <c r="A208" s="365"/>
      <c r="B208" s="308"/>
      <c r="C208" s="311"/>
      <c r="D208" s="74"/>
      <c r="E208" s="81" t="s">
        <v>35</v>
      </c>
      <c r="F208" s="107">
        <v>101299</v>
      </c>
      <c r="G208" s="273"/>
      <c r="H208" s="267"/>
      <c r="I208" s="270"/>
      <c r="J208" s="79">
        <v>0.1852</v>
      </c>
      <c r="K208" s="270"/>
      <c r="L208" s="262"/>
    </row>
    <row r="209" spans="1:12" ht="15.75" customHeight="1" x14ac:dyDescent="0.3">
      <c r="A209" s="365"/>
      <c r="B209" s="308"/>
      <c r="C209" s="311"/>
      <c r="D209" s="74"/>
      <c r="E209" s="81" t="s">
        <v>35</v>
      </c>
      <c r="F209" s="107">
        <v>101399</v>
      </c>
      <c r="G209" s="273"/>
      <c r="H209" s="267"/>
      <c r="I209" s="270"/>
      <c r="J209" s="79">
        <v>0.1852</v>
      </c>
      <c r="K209" s="270"/>
      <c r="L209" s="262"/>
    </row>
    <row r="210" spans="1:12" ht="15.75" customHeight="1" x14ac:dyDescent="0.3">
      <c r="A210" s="365"/>
      <c r="B210" s="308"/>
      <c r="C210" s="311"/>
      <c r="D210" s="74"/>
      <c r="E210" s="81" t="s">
        <v>35</v>
      </c>
      <c r="F210" s="107">
        <v>110199</v>
      </c>
      <c r="G210" s="273"/>
      <c r="H210" s="267"/>
      <c r="I210" s="270"/>
      <c r="J210" s="79">
        <v>0.1852</v>
      </c>
      <c r="K210" s="270"/>
      <c r="L210" s="262"/>
    </row>
    <row r="211" spans="1:12" ht="15.75" customHeight="1" x14ac:dyDescent="0.3">
      <c r="A211" s="365"/>
      <c r="B211" s="308"/>
      <c r="C211" s="311"/>
      <c r="D211" s="74"/>
      <c r="E211" s="81" t="s">
        <v>35</v>
      </c>
      <c r="F211" s="107">
        <v>110299</v>
      </c>
      <c r="G211" s="273"/>
      <c r="H211" s="267"/>
      <c r="I211" s="270"/>
      <c r="J211" s="79">
        <v>0.1852</v>
      </c>
      <c r="K211" s="270"/>
      <c r="L211" s="262"/>
    </row>
    <row r="212" spans="1:12" ht="15.75" customHeight="1" x14ac:dyDescent="0.3">
      <c r="A212" s="365"/>
      <c r="B212" s="308"/>
      <c r="C212" s="311"/>
      <c r="D212" s="74"/>
      <c r="E212" s="124" t="s">
        <v>45</v>
      </c>
      <c r="F212" s="107">
        <v>120103</v>
      </c>
      <c r="G212" s="273"/>
      <c r="H212" s="267"/>
      <c r="I212" s="270"/>
      <c r="J212" s="79">
        <v>0.22</v>
      </c>
      <c r="K212" s="270"/>
      <c r="L212" s="262"/>
    </row>
    <row r="213" spans="1:12" ht="15.75" customHeight="1" x14ac:dyDescent="0.3">
      <c r="A213" s="365"/>
      <c r="B213" s="308"/>
      <c r="C213" s="311"/>
      <c r="D213" s="74"/>
      <c r="E213" s="130" t="s">
        <v>54</v>
      </c>
      <c r="F213" s="107">
        <v>160118</v>
      </c>
      <c r="G213" s="273"/>
      <c r="H213" s="267"/>
      <c r="I213" s="270"/>
      <c r="J213" s="79">
        <v>0.9</v>
      </c>
      <c r="K213" s="270"/>
      <c r="L213" s="262"/>
    </row>
    <row r="214" spans="1:12" ht="15.75" customHeight="1" x14ac:dyDescent="0.3">
      <c r="A214" s="365"/>
      <c r="B214" s="308"/>
      <c r="C214" s="311"/>
      <c r="D214" s="74"/>
      <c r="E214" s="81" t="s">
        <v>35</v>
      </c>
      <c r="F214" s="107">
        <v>160199</v>
      </c>
      <c r="G214" s="273"/>
      <c r="H214" s="267"/>
      <c r="I214" s="270"/>
      <c r="J214" s="79">
        <v>0.1852</v>
      </c>
      <c r="K214" s="270"/>
      <c r="L214" s="262"/>
    </row>
    <row r="215" spans="1:12" ht="15.75" customHeight="1" x14ac:dyDescent="0.3">
      <c r="A215" s="365"/>
      <c r="B215" s="308"/>
      <c r="C215" s="311"/>
      <c r="D215" s="74"/>
      <c r="E215" s="81" t="s">
        <v>35</v>
      </c>
      <c r="F215" s="107">
        <v>190899</v>
      </c>
      <c r="G215" s="273"/>
      <c r="H215" s="267"/>
      <c r="I215" s="270"/>
      <c r="J215" s="79">
        <v>0.41</v>
      </c>
      <c r="K215" s="270"/>
      <c r="L215" s="262"/>
    </row>
    <row r="216" spans="1:12" ht="15.75" customHeight="1" x14ac:dyDescent="0.3">
      <c r="A216" s="365"/>
      <c r="B216" s="308"/>
      <c r="C216" s="311"/>
      <c r="D216" s="74"/>
      <c r="E216" s="81" t="s">
        <v>35</v>
      </c>
      <c r="F216" s="107">
        <v>190999</v>
      </c>
      <c r="G216" s="273"/>
      <c r="H216" s="267"/>
      <c r="I216" s="270"/>
      <c r="J216" s="79">
        <v>0.1852</v>
      </c>
      <c r="K216" s="270"/>
      <c r="L216" s="262"/>
    </row>
    <row r="217" spans="1:12" ht="15.75" customHeight="1" x14ac:dyDescent="0.3">
      <c r="A217" s="365"/>
      <c r="B217" s="308"/>
      <c r="C217" s="311"/>
      <c r="D217" s="74"/>
      <c r="E217" s="130" t="s">
        <v>69</v>
      </c>
      <c r="F217" s="107">
        <v>191002</v>
      </c>
      <c r="G217" s="273"/>
      <c r="H217" s="267"/>
      <c r="I217" s="270"/>
      <c r="J217" s="79">
        <v>0.9</v>
      </c>
      <c r="K217" s="270"/>
      <c r="L217" s="262"/>
    </row>
    <row r="218" spans="1:12" ht="15.75" customHeight="1" x14ac:dyDescent="0.3">
      <c r="A218" s="365"/>
      <c r="B218" s="308"/>
      <c r="C218" s="311"/>
      <c r="D218" s="74"/>
      <c r="E218" s="130" t="s">
        <v>54</v>
      </c>
      <c r="F218" s="107">
        <v>191203</v>
      </c>
      <c r="G218" s="273"/>
      <c r="H218" s="267"/>
      <c r="I218" s="270"/>
      <c r="J218" s="79">
        <v>0.9</v>
      </c>
      <c r="K218" s="270"/>
      <c r="L218" s="262"/>
    </row>
    <row r="219" spans="1:12" ht="15.75" customHeight="1" thickBot="1" x14ac:dyDescent="0.35">
      <c r="A219" s="365"/>
      <c r="B219" s="309"/>
      <c r="C219" s="311"/>
      <c r="D219" s="74"/>
      <c r="E219" s="132" t="s">
        <v>71</v>
      </c>
      <c r="F219" s="114">
        <v>200140</v>
      </c>
      <c r="G219" s="274"/>
      <c r="H219" s="268"/>
      <c r="I219" s="271"/>
      <c r="J219" s="104">
        <v>0.23</v>
      </c>
      <c r="K219" s="271"/>
      <c r="L219" s="263"/>
    </row>
    <row r="220" spans="1:12" x14ac:dyDescent="0.3">
      <c r="A220" s="365"/>
      <c r="B220" s="313" t="s">
        <v>318</v>
      </c>
      <c r="C220" s="311"/>
      <c r="D220" s="74"/>
      <c r="E220" s="81" t="s">
        <v>49</v>
      </c>
      <c r="F220" s="113">
        <v>150104</v>
      </c>
      <c r="G220" s="266">
        <v>4</v>
      </c>
      <c r="H220" s="266">
        <v>56</v>
      </c>
      <c r="I220" s="269">
        <f>H220*G220/2</f>
        <v>112</v>
      </c>
      <c r="J220" s="102">
        <v>0.22</v>
      </c>
      <c r="K220" s="269">
        <f>MAX(J220:J221)</f>
        <v>0.30370000000000003</v>
      </c>
      <c r="L220" s="261">
        <f>K220*I220</f>
        <v>34.014400000000002</v>
      </c>
    </row>
    <row r="221" spans="1:12" ht="15.75" customHeight="1" thickBot="1" x14ac:dyDescent="0.35">
      <c r="A221" s="365"/>
      <c r="B221" s="314"/>
      <c r="C221" s="311"/>
      <c r="D221" s="74"/>
      <c r="E221" s="132" t="s">
        <v>53</v>
      </c>
      <c r="F221" s="103">
        <v>191202</v>
      </c>
      <c r="G221" s="268"/>
      <c r="H221" s="268"/>
      <c r="I221" s="271"/>
      <c r="J221" s="167">
        <v>0.30370000000000003</v>
      </c>
      <c r="K221" s="271"/>
      <c r="L221" s="263"/>
    </row>
    <row r="222" spans="1:12" ht="18" customHeight="1" thickBot="1" x14ac:dyDescent="0.35">
      <c r="A222" s="365"/>
      <c r="B222" s="168" t="s">
        <v>319</v>
      </c>
      <c r="C222" s="311"/>
      <c r="D222" s="74"/>
      <c r="E222" s="81" t="s">
        <v>389</v>
      </c>
      <c r="F222" s="6">
        <v>160118</v>
      </c>
      <c r="G222" s="121">
        <v>4</v>
      </c>
      <c r="H222" s="121">
        <v>84</v>
      </c>
      <c r="I222" s="123">
        <f>H222*G222/2</f>
        <v>168</v>
      </c>
      <c r="J222" s="123">
        <v>0.9</v>
      </c>
      <c r="K222" s="123">
        <f>J222</f>
        <v>0.9</v>
      </c>
      <c r="L222" s="231">
        <f>K222*I222</f>
        <v>151.20000000000002</v>
      </c>
    </row>
    <row r="223" spans="1:12" x14ac:dyDescent="0.3">
      <c r="A223" s="365"/>
      <c r="B223" s="307" t="s">
        <v>320</v>
      </c>
      <c r="C223" s="311"/>
      <c r="D223" s="71"/>
      <c r="E223" s="148" t="s">
        <v>33</v>
      </c>
      <c r="F223" s="105" t="s">
        <v>180</v>
      </c>
      <c r="G223" s="272">
        <v>4</v>
      </c>
      <c r="H223" s="266">
        <v>40</v>
      </c>
      <c r="I223" s="269">
        <f>H223*G223/2</f>
        <v>80</v>
      </c>
      <c r="J223" s="165">
        <v>1.23</v>
      </c>
      <c r="K223" s="269">
        <f>MAX(J223:J247)</f>
        <v>1.23</v>
      </c>
      <c r="L223" s="261">
        <f>K223*I223</f>
        <v>98.4</v>
      </c>
    </row>
    <row r="224" spans="1:12" ht="15" customHeight="1" x14ac:dyDescent="0.3">
      <c r="A224" s="365"/>
      <c r="B224" s="308"/>
      <c r="C224" s="311"/>
      <c r="D224" s="74"/>
      <c r="E224" s="130" t="s">
        <v>34</v>
      </c>
      <c r="F224" s="106" t="s">
        <v>181</v>
      </c>
      <c r="G224" s="273"/>
      <c r="H224" s="267"/>
      <c r="I224" s="270"/>
      <c r="J224" s="79">
        <v>0.30370000000000003</v>
      </c>
      <c r="K224" s="270"/>
      <c r="L224" s="262"/>
    </row>
    <row r="225" spans="1:12" ht="15" customHeight="1" x14ac:dyDescent="0.3">
      <c r="A225" s="365"/>
      <c r="B225" s="308"/>
      <c r="C225" s="311"/>
      <c r="D225" s="74"/>
      <c r="E225" s="81" t="s">
        <v>35</v>
      </c>
      <c r="F225" s="106" t="s">
        <v>182</v>
      </c>
      <c r="G225" s="273"/>
      <c r="H225" s="267"/>
      <c r="I225" s="270"/>
      <c r="J225" s="79">
        <v>0.1852</v>
      </c>
      <c r="K225" s="270"/>
      <c r="L225" s="262"/>
    </row>
    <row r="226" spans="1:12" ht="15" customHeight="1" x14ac:dyDescent="0.3">
      <c r="A226" s="365"/>
      <c r="B226" s="308"/>
      <c r="C226" s="311"/>
      <c r="D226" s="74"/>
      <c r="E226" s="81" t="s">
        <v>35</v>
      </c>
      <c r="F226" s="106" t="s">
        <v>183</v>
      </c>
      <c r="G226" s="273"/>
      <c r="H226" s="267"/>
      <c r="I226" s="270"/>
      <c r="J226" s="79">
        <v>0.1852</v>
      </c>
      <c r="K226" s="270"/>
      <c r="L226" s="262"/>
    </row>
    <row r="227" spans="1:12" ht="15" customHeight="1" x14ac:dyDescent="0.3">
      <c r="A227" s="365"/>
      <c r="B227" s="308"/>
      <c r="C227" s="311"/>
      <c r="D227" s="74"/>
      <c r="E227" s="81" t="s">
        <v>35</v>
      </c>
      <c r="F227" s="106" t="s">
        <v>184</v>
      </c>
      <c r="G227" s="273"/>
      <c r="H227" s="267"/>
      <c r="I227" s="270"/>
      <c r="J227" s="79">
        <v>0.28000000000000003</v>
      </c>
      <c r="K227" s="270"/>
      <c r="L227" s="262"/>
    </row>
    <row r="228" spans="1:12" ht="15" customHeight="1" x14ac:dyDescent="0.3">
      <c r="A228" s="365"/>
      <c r="B228" s="308"/>
      <c r="C228" s="311"/>
      <c r="D228" s="74"/>
      <c r="E228" s="81" t="s">
        <v>35</v>
      </c>
      <c r="F228" s="106" t="s">
        <v>185</v>
      </c>
      <c r="G228" s="273"/>
      <c r="H228" s="267"/>
      <c r="I228" s="270"/>
      <c r="J228" s="79">
        <v>0.1852</v>
      </c>
      <c r="K228" s="270"/>
      <c r="L228" s="262"/>
    </row>
    <row r="229" spans="1:12" ht="15" customHeight="1" x14ac:dyDescent="0.3">
      <c r="A229" s="365"/>
      <c r="B229" s="308"/>
      <c r="C229" s="311"/>
      <c r="D229" s="74"/>
      <c r="E229" s="81" t="s">
        <v>35</v>
      </c>
      <c r="F229" s="106" t="s">
        <v>186</v>
      </c>
      <c r="G229" s="273"/>
      <c r="H229" s="267"/>
      <c r="I229" s="270"/>
      <c r="J229" s="79">
        <v>0.1852</v>
      </c>
      <c r="K229" s="270"/>
      <c r="L229" s="262"/>
    </row>
    <row r="230" spans="1:12" ht="15" customHeight="1" x14ac:dyDescent="0.3">
      <c r="A230" s="365"/>
      <c r="B230" s="308"/>
      <c r="C230" s="311"/>
      <c r="D230" s="74"/>
      <c r="E230" s="81" t="s">
        <v>35</v>
      </c>
      <c r="F230" s="106" t="s">
        <v>187</v>
      </c>
      <c r="G230" s="273"/>
      <c r="H230" s="267"/>
      <c r="I230" s="270"/>
      <c r="J230" s="79">
        <v>0.1852</v>
      </c>
      <c r="K230" s="270"/>
      <c r="L230" s="262"/>
    </row>
    <row r="231" spans="1:12" ht="15" customHeight="1" x14ac:dyDescent="0.3">
      <c r="A231" s="365"/>
      <c r="B231" s="308"/>
      <c r="C231" s="311"/>
      <c r="D231" s="74"/>
      <c r="E231" s="81" t="s">
        <v>35</v>
      </c>
      <c r="F231" s="106" t="s">
        <v>188</v>
      </c>
      <c r="G231" s="273"/>
      <c r="H231" s="267"/>
      <c r="I231" s="270"/>
      <c r="J231" s="79">
        <v>0.41</v>
      </c>
      <c r="K231" s="270"/>
      <c r="L231" s="262"/>
    </row>
    <row r="232" spans="1:12" ht="15" customHeight="1" x14ac:dyDescent="0.3">
      <c r="A232" s="365"/>
      <c r="B232" s="308"/>
      <c r="C232" s="311"/>
      <c r="D232" s="74"/>
      <c r="E232" s="81" t="s">
        <v>35</v>
      </c>
      <c r="F232" s="106" t="s">
        <v>189</v>
      </c>
      <c r="G232" s="273"/>
      <c r="H232" s="267"/>
      <c r="I232" s="270"/>
      <c r="J232" s="79">
        <v>0.22</v>
      </c>
      <c r="K232" s="270"/>
      <c r="L232" s="262"/>
    </row>
    <row r="233" spans="1:12" ht="15" customHeight="1" x14ac:dyDescent="0.3">
      <c r="A233" s="365"/>
      <c r="B233" s="308"/>
      <c r="C233" s="311"/>
      <c r="D233" s="74"/>
      <c r="E233" s="81" t="s">
        <v>35</v>
      </c>
      <c r="F233" s="106" t="s">
        <v>190</v>
      </c>
      <c r="G233" s="273"/>
      <c r="H233" s="267"/>
      <c r="I233" s="270"/>
      <c r="J233" s="79">
        <v>0.05</v>
      </c>
      <c r="K233" s="270"/>
      <c r="L233" s="262"/>
    </row>
    <row r="234" spans="1:12" ht="15" customHeight="1" x14ac:dyDescent="0.3">
      <c r="A234" s="365"/>
      <c r="B234" s="308"/>
      <c r="C234" s="311"/>
      <c r="D234" s="74"/>
      <c r="E234" s="81" t="s">
        <v>35</v>
      </c>
      <c r="F234" s="106" t="s">
        <v>191</v>
      </c>
      <c r="G234" s="273"/>
      <c r="H234" s="267"/>
      <c r="I234" s="270"/>
      <c r="J234" s="79">
        <v>0.1852</v>
      </c>
      <c r="K234" s="270"/>
      <c r="L234" s="262"/>
    </row>
    <row r="235" spans="1:12" ht="15" customHeight="1" x14ac:dyDescent="0.3">
      <c r="A235" s="365"/>
      <c r="B235" s="308"/>
      <c r="C235" s="311"/>
      <c r="D235" s="74"/>
      <c r="E235" s="81" t="s">
        <v>35</v>
      </c>
      <c r="F235" s="107">
        <v>100299</v>
      </c>
      <c r="G235" s="273"/>
      <c r="H235" s="267"/>
      <c r="I235" s="270"/>
      <c r="J235" s="79">
        <v>0.1852</v>
      </c>
      <c r="K235" s="270"/>
      <c r="L235" s="262"/>
    </row>
    <row r="236" spans="1:12" ht="15" customHeight="1" x14ac:dyDescent="0.3">
      <c r="A236" s="365"/>
      <c r="B236" s="308"/>
      <c r="C236" s="311"/>
      <c r="D236" s="74"/>
      <c r="E236" s="81" t="s">
        <v>35</v>
      </c>
      <c r="F236" s="107">
        <v>101199</v>
      </c>
      <c r="G236" s="273"/>
      <c r="H236" s="267"/>
      <c r="I236" s="270"/>
      <c r="J236" s="79">
        <v>0.17</v>
      </c>
      <c r="K236" s="270"/>
      <c r="L236" s="262"/>
    </row>
    <row r="237" spans="1:12" ht="15" customHeight="1" x14ac:dyDescent="0.3">
      <c r="A237" s="365"/>
      <c r="B237" s="308"/>
      <c r="C237" s="311"/>
      <c r="D237" s="74"/>
      <c r="E237" s="81" t="s">
        <v>35</v>
      </c>
      <c r="F237" s="107">
        <v>101299</v>
      </c>
      <c r="G237" s="273"/>
      <c r="H237" s="267"/>
      <c r="I237" s="270"/>
      <c r="J237" s="79">
        <v>0.1852</v>
      </c>
      <c r="K237" s="270"/>
      <c r="L237" s="262"/>
    </row>
    <row r="238" spans="1:12" ht="15" customHeight="1" x14ac:dyDescent="0.3">
      <c r="A238" s="365"/>
      <c r="B238" s="308"/>
      <c r="C238" s="311"/>
      <c r="D238" s="74"/>
      <c r="E238" s="81" t="s">
        <v>35</v>
      </c>
      <c r="F238" s="107">
        <v>101399</v>
      </c>
      <c r="G238" s="273"/>
      <c r="H238" s="267"/>
      <c r="I238" s="270"/>
      <c r="J238" s="79">
        <v>0.1852</v>
      </c>
      <c r="K238" s="270"/>
      <c r="L238" s="262"/>
    </row>
    <row r="239" spans="1:12" ht="15" customHeight="1" x14ac:dyDescent="0.3">
      <c r="A239" s="365"/>
      <c r="B239" s="308"/>
      <c r="C239" s="311"/>
      <c r="D239" s="74"/>
      <c r="E239" s="81" t="s">
        <v>35</v>
      </c>
      <c r="F239" s="107">
        <v>110299</v>
      </c>
      <c r="G239" s="273"/>
      <c r="H239" s="267"/>
      <c r="I239" s="270"/>
      <c r="J239" s="79">
        <v>0.1852</v>
      </c>
      <c r="K239" s="270"/>
      <c r="L239" s="262"/>
    </row>
    <row r="240" spans="1:12" ht="15" customHeight="1" x14ac:dyDescent="0.3">
      <c r="A240" s="365"/>
      <c r="B240" s="308"/>
      <c r="C240" s="311"/>
      <c r="D240" s="74"/>
      <c r="E240" s="81" t="s">
        <v>35</v>
      </c>
      <c r="F240" s="107">
        <v>160199</v>
      </c>
      <c r="G240" s="273"/>
      <c r="H240" s="267"/>
      <c r="I240" s="270"/>
      <c r="J240" s="79">
        <v>0.1852</v>
      </c>
      <c r="K240" s="270"/>
      <c r="L240" s="262"/>
    </row>
    <row r="241" spans="1:12" ht="15" customHeight="1" x14ac:dyDescent="0.3">
      <c r="A241" s="365"/>
      <c r="B241" s="308"/>
      <c r="C241" s="311"/>
      <c r="D241" s="74"/>
      <c r="E241" s="130" t="s">
        <v>66</v>
      </c>
      <c r="F241" s="107">
        <v>170411</v>
      </c>
      <c r="G241" s="273"/>
      <c r="H241" s="267"/>
      <c r="I241" s="270"/>
      <c r="J241" s="79">
        <v>0.1137</v>
      </c>
      <c r="K241" s="270"/>
      <c r="L241" s="262"/>
    </row>
    <row r="242" spans="1:12" ht="15" customHeight="1" x14ac:dyDescent="0.3">
      <c r="A242" s="365"/>
      <c r="B242" s="308"/>
      <c r="C242" s="311"/>
      <c r="D242" s="74"/>
      <c r="E242" s="81" t="s">
        <v>35</v>
      </c>
      <c r="F242" s="107">
        <v>190899</v>
      </c>
      <c r="G242" s="273"/>
      <c r="H242" s="267"/>
      <c r="I242" s="270"/>
      <c r="J242" s="79">
        <v>0.41</v>
      </c>
      <c r="K242" s="270"/>
      <c r="L242" s="262"/>
    </row>
    <row r="243" spans="1:12" ht="15" customHeight="1" x14ac:dyDescent="0.3">
      <c r="A243" s="365"/>
      <c r="B243" s="308"/>
      <c r="C243" s="311"/>
      <c r="D243" s="74"/>
      <c r="E243" s="81" t="s">
        <v>35</v>
      </c>
      <c r="F243" s="107">
        <v>190999</v>
      </c>
      <c r="G243" s="273"/>
      <c r="H243" s="267"/>
      <c r="I243" s="270"/>
      <c r="J243" s="79">
        <v>0.1852</v>
      </c>
      <c r="K243" s="270"/>
      <c r="L243" s="262"/>
    </row>
    <row r="244" spans="1:12" ht="15" customHeight="1" x14ac:dyDescent="0.3">
      <c r="A244" s="365"/>
      <c r="B244" s="308"/>
      <c r="C244" s="311"/>
      <c r="D244" s="74"/>
      <c r="E244" s="81" t="s">
        <v>383</v>
      </c>
      <c r="F244" s="107">
        <v>191002</v>
      </c>
      <c r="G244" s="273"/>
      <c r="H244" s="267"/>
      <c r="I244" s="270"/>
      <c r="J244" s="79">
        <v>0.9</v>
      </c>
      <c r="K244" s="270"/>
      <c r="L244" s="262"/>
    </row>
    <row r="245" spans="1:12" ht="15" customHeight="1" x14ac:dyDescent="0.3">
      <c r="A245" s="365"/>
      <c r="B245" s="308"/>
      <c r="C245" s="311"/>
      <c r="D245" s="74"/>
      <c r="E245" s="130" t="s">
        <v>54</v>
      </c>
      <c r="F245" s="107">
        <v>191203</v>
      </c>
      <c r="G245" s="273"/>
      <c r="H245" s="267"/>
      <c r="I245" s="270"/>
      <c r="J245" s="79">
        <v>0.9</v>
      </c>
      <c r="K245" s="270"/>
      <c r="L245" s="262"/>
    </row>
    <row r="246" spans="1:12" ht="15" customHeight="1" x14ac:dyDescent="0.3">
      <c r="A246" s="365"/>
      <c r="B246" s="308"/>
      <c r="C246" s="311"/>
      <c r="D246" s="74"/>
      <c r="E246" s="81" t="s">
        <v>35</v>
      </c>
      <c r="F246" s="106">
        <v>110199</v>
      </c>
      <c r="G246" s="273"/>
      <c r="H246" s="267"/>
      <c r="I246" s="270"/>
      <c r="J246" s="79">
        <v>0.1852</v>
      </c>
      <c r="K246" s="270"/>
      <c r="L246" s="262"/>
    </row>
    <row r="247" spans="1:12" ht="15.75" customHeight="1" thickBot="1" x14ac:dyDescent="0.35">
      <c r="A247" s="365"/>
      <c r="B247" s="308"/>
      <c r="C247" s="311"/>
      <c r="D247" s="74"/>
      <c r="E247" s="4" t="s">
        <v>71</v>
      </c>
      <c r="F247" s="111">
        <v>200140</v>
      </c>
      <c r="G247" s="274"/>
      <c r="H247" s="268"/>
      <c r="I247" s="271"/>
      <c r="J247" s="104">
        <v>0.23</v>
      </c>
      <c r="K247" s="271"/>
      <c r="L247" s="263"/>
    </row>
    <row r="248" spans="1:12" x14ac:dyDescent="0.3">
      <c r="A248" s="365"/>
      <c r="B248" s="307" t="s">
        <v>330</v>
      </c>
      <c r="C248" s="310" t="s">
        <v>194</v>
      </c>
      <c r="D248" s="67"/>
      <c r="E248" s="148" t="s">
        <v>33</v>
      </c>
      <c r="F248" s="105" t="s">
        <v>180</v>
      </c>
      <c r="G248" s="272">
        <v>4</v>
      </c>
      <c r="H248" s="266">
        <v>17</v>
      </c>
      <c r="I248" s="269">
        <f>H248*G248/2</f>
        <v>34</v>
      </c>
      <c r="J248" s="165">
        <v>1.23</v>
      </c>
      <c r="K248" s="269">
        <f>MAX(J248:J278)</f>
        <v>1.23</v>
      </c>
      <c r="L248" s="261">
        <f>K248*I248</f>
        <v>41.82</v>
      </c>
    </row>
    <row r="249" spans="1:12" ht="15" customHeight="1" x14ac:dyDescent="0.3">
      <c r="A249" s="365"/>
      <c r="B249" s="308"/>
      <c r="C249" s="311"/>
      <c r="D249" s="74"/>
      <c r="E249" s="130" t="s">
        <v>34</v>
      </c>
      <c r="F249" s="106" t="s">
        <v>181</v>
      </c>
      <c r="G249" s="273"/>
      <c r="H249" s="267"/>
      <c r="I249" s="270"/>
      <c r="J249" s="79">
        <v>0.30370000000000003</v>
      </c>
      <c r="K249" s="270"/>
      <c r="L249" s="262"/>
    </row>
    <row r="250" spans="1:12" ht="15" customHeight="1" x14ac:dyDescent="0.3">
      <c r="A250" s="365"/>
      <c r="B250" s="308"/>
      <c r="C250" s="311"/>
      <c r="D250" s="74"/>
      <c r="E250" s="81" t="s">
        <v>35</v>
      </c>
      <c r="F250" s="106" t="s">
        <v>182</v>
      </c>
      <c r="G250" s="273"/>
      <c r="H250" s="267"/>
      <c r="I250" s="270"/>
      <c r="J250" s="79">
        <v>0.1852</v>
      </c>
      <c r="K250" s="270"/>
      <c r="L250" s="262"/>
    </row>
    <row r="251" spans="1:12" ht="15" customHeight="1" x14ac:dyDescent="0.3">
      <c r="A251" s="365"/>
      <c r="B251" s="308"/>
      <c r="C251" s="311"/>
      <c r="D251" s="74"/>
      <c r="E251" s="81" t="s">
        <v>35</v>
      </c>
      <c r="F251" s="106" t="s">
        <v>183</v>
      </c>
      <c r="G251" s="273"/>
      <c r="H251" s="267"/>
      <c r="I251" s="270"/>
      <c r="J251" s="79">
        <v>0.1852</v>
      </c>
      <c r="K251" s="270"/>
      <c r="L251" s="262"/>
    </row>
    <row r="252" spans="1:12" ht="15" customHeight="1" x14ac:dyDescent="0.3">
      <c r="A252" s="365"/>
      <c r="B252" s="308"/>
      <c r="C252" s="311"/>
      <c r="D252" s="74"/>
      <c r="E252" s="81" t="s">
        <v>35</v>
      </c>
      <c r="F252" s="106" t="s">
        <v>184</v>
      </c>
      <c r="G252" s="273"/>
      <c r="H252" s="267"/>
      <c r="I252" s="270"/>
      <c r="J252" s="79">
        <v>0.28000000000000003</v>
      </c>
      <c r="K252" s="270"/>
      <c r="L252" s="262"/>
    </row>
    <row r="253" spans="1:12" ht="15" customHeight="1" x14ac:dyDescent="0.3">
      <c r="A253" s="365"/>
      <c r="B253" s="308"/>
      <c r="C253" s="311"/>
      <c r="D253" s="74"/>
      <c r="E253" s="81" t="s">
        <v>35</v>
      </c>
      <c r="F253" s="106" t="s">
        <v>185</v>
      </c>
      <c r="G253" s="273"/>
      <c r="H253" s="267"/>
      <c r="I253" s="270"/>
      <c r="J253" s="79">
        <v>0.1852</v>
      </c>
      <c r="K253" s="270"/>
      <c r="L253" s="262"/>
    </row>
    <row r="254" spans="1:12" ht="15" customHeight="1" x14ac:dyDescent="0.3">
      <c r="A254" s="365"/>
      <c r="B254" s="308"/>
      <c r="C254" s="311"/>
      <c r="D254" s="74"/>
      <c r="E254" s="81" t="s">
        <v>35</v>
      </c>
      <c r="F254" s="106" t="s">
        <v>186</v>
      </c>
      <c r="G254" s="273"/>
      <c r="H254" s="267"/>
      <c r="I254" s="270"/>
      <c r="J254" s="79">
        <v>0.1852</v>
      </c>
      <c r="K254" s="270"/>
      <c r="L254" s="262"/>
    </row>
    <row r="255" spans="1:12" ht="15" customHeight="1" x14ac:dyDescent="0.3">
      <c r="A255" s="365"/>
      <c r="B255" s="308"/>
      <c r="C255" s="311"/>
      <c r="D255" s="74"/>
      <c r="E255" s="81" t="s">
        <v>35</v>
      </c>
      <c r="F255" s="106" t="s">
        <v>187</v>
      </c>
      <c r="G255" s="273"/>
      <c r="H255" s="267"/>
      <c r="I255" s="270"/>
      <c r="J255" s="79">
        <v>0.1852</v>
      </c>
      <c r="K255" s="270"/>
      <c r="L255" s="262"/>
    </row>
    <row r="256" spans="1:12" ht="15" customHeight="1" x14ac:dyDescent="0.3">
      <c r="A256" s="365"/>
      <c r="B256" s="308"/>
      <c r="C256" s="311"/>
      <c r="D256" s="74"/>
      <c r="E256" s="81" t="s">
        <v>35</v>
      </c>
      <c r="F256" s="106" t="s">
        <v>188</v>
      </c>
      <c r="G256" s="273"/>
      <c r="H256" s="267"/>
      <c r="I256" s="270"/>
      <c r="J256" s="79">
        <v>0.41</v>
      </c>
      <c r="K256" s="270"/>
      <c r="L256" s="262"/>
    </row>
    <row r="257" spans="1:12" ht="15" customHeight="1" x14ac:dyDescent="0.3">
      <c r="A257" s="365"/>
      <c r="B257" s="308"/>
      <c r="C257" s="311"/>
      <c r="D257" s="74"/>
      <c r="E257" s="81" t="s">
        <v>35</v>
      </c>
      <c r="F257" s="106" t="s">
        <v>189</v>
      </c>
      <c r="G257" s="273"/>
      <c r="H257" s="267"/>
      <c r="I257" s="270"/>
      <c r="J257" s="79">
        <v>0.22</v>
      </c>
      <c r="K257" s="270"/>
      <c r="L257" s="262"/>
    </row>
    <row r="258" spans="1:12" ht="15" customHeight="1" x14ac:dyDescent="0.3">
      <c r="A258" s="365"/>
      <c r="B258" s="308"/>
      <c r="C258" s="311"/>
      <c r="D258" s="74"/>
      <c r="E258" s="81" t="s">
        <v>35</v>
      </c>
      <c r="F258" s="106" t="s">
        <v>190</v>
      </c>
      <c r="G258" s="273"/>
      <c r="H258" s="267"/>
      <c r="I258" s="270"/>
      <c r="J258" s="79">
        <v>0.05</v>
      </c>
      <c r="K258" s="270"/>
      <c r="L258" s="262"/>
    </row>
    <row r="259" spans="1:12" ht="15" customHeight="1" x14ac:dyDescent="0.3">
      <c r="A259" s="365"/>
      <c r="B259" s="308"/>
      <c r="C259" s="311"/>
      <c r="D259" s="74"/>
      <c r="E259" s="81" t="s">
        <v>35</v>
      </c>
      <c r="F259" s="106" t="s">
        <v>191</v>
      </c>
      <c r="G259" s="273"/>
      <c r="H259" s="267"/>
      <c r="I259" s="270"/>
      <c r="J259" s="79">
        <v>0.1852</v>
      </c>
      <c r="K259" s="270"/>
      <c r="L259" s="262"/>
    </row>
    <row r="260" spans="1:12" ht="15" customHeight="1" x14ac:dyDescent="0.3">
      <c r="A260" s="365"/>
      <c r="B260" s="308"/>
      <c r="C260" s="311"/>
      <c r="D260" s="74"/>
      <c r="E260" s="81" t="s">
        <v>35</v>
      </c>
      <c r="F260" s="107">
        <v>100299</v>
      </c>
      <c r="G260" s="273"/>
      <c r="H260" s="267"/>
      <c r="I260" s="270"/>
      <c r="J260" s="79">
        <v>0.1852</v>
      </c>
      <c r="K260" s="270"/>
      <c r="L260" s="262"/>
    </row>
    <row r="261" spans="1:12" ht="15" customHeight="1" x14ac:dyDescent="0.3">
      <c r="A261" s="365"/>
      <c r="B261" s="308"/>
      <c r="C261" s="311"/>
      <c r="D261" s="74"/>
      <c r="E261" s="81" t="s">
        <v>35</v>
      </c>
      <c r="F261" s="107">
        <v>100501</v>
      </c>
      <c r="G261" s="273"/>
      <c r="H261" s="267"/>
      <c r="I261" s="270"/>
      <c r="J261" s="79">
        <v>1.08</v>
      </c>
      <c r="K261" s="270"/>
      <c r="L261" s="262"/>
    </row>
    <row r="262" spans="1:12" ht="15" customHeight="1" x14ac:dyDescent="0.3">
      <c r="A262" s="365"/>
      <c r="B262" s="308"/>
      <c r="C262" s="311"/>
      <c r="D262" s="74"/>
      <c r="E262" s="81" t="s">
        <v>35</v>
      </c>
      <c r="F262" s="107">
        <v>101199</v>
      </c>
      <c r="G262" s="273"/>
      <c r="H262" s="267"/>
      <c r="I262" s="270"/>
      <c r="J262" s="79">
        <v>0.17</v>
      </c>
      <c r="K262" s="270"/>
      <c r="L262" s="262"/>
    </row>
    <row r="263" spans="1:12" ht="15" customHeight="1" x14ac:dyDescent="0.3">
      <c r="A263" s="365"/>
      <c r="B263" s="308"/>
      <c r="C263" s="311"/>
      <c r="D263" s="74"/>
      <c r="E263" s="81" t="s">
        <v>35</v>
      </c>
      <c r="F263" s="107">
        <v>101299</v>
      </c>
      <c r="G263" s="273"/>
      <c r="H263" s="267"/>
      <c r="I263" s="270"/>
      <c r="J263" s="79">
        <v>0.1852</v>
      </c>
      <c r="K263" s="270"/>
      <c r="L263" s="262"/>
    </row>
    <row r="264" spans="1:12" ht="15" customHeight="1" x14ac:dyDescent="0.3">
      <c r="A264" s="365"/>
      <c r="B264" s="308"/>
      <c r="C264" s="311"/>
      <c r="D264" s="74"/>
      <c r="E264" s="81" t="s">
        <v>35</v>
      </c>
      <c r="F264" s="107">
        <v>101399</v>
      </c>
      <c r="G264" s="273"/>
      <c r="H264" s="267"/>
      <c r="I264" s="270"/>
      <c r="J264" s="79">
        <v>0.1852</v>
      </c>
      <c r="K264" s="270"/>
      <c r="L264" s="262"/>
    </row>
    <row r="265" spans="1:12" ht="15" customHeight="1" x14ac:dyDescent="0.3">
      <c r="A265" s="365"/>
      <c r="B265" s="308"/>
      <c r="C265" s="311"/>
      <c r="D265" s="74"/>
      <c r="E265" s="81" t="s">
        <v>35</v>
      </c>
      <c r="F265" s="107">
        <v>110199</v>
      </c>
      <c r="G265" s="273"/>
      <c r="H265" s="267"/>
      <c r="I265" s="270"/>
      <c r="J265" s="79">
        <v>0.1852</v>
      </c>
      <c r="K265" s="270"/>
      <c r="L265" s="262"/>
    </row>
    <row r="266" spans="1:12" ht="15" customHeight="1" x14ac:dyDescent="0.3">
      <c r="A266" s="365"/>
      <c r="B266" s="308"/>
      <c r="C266" s="311"/>
      <c r="D266" s="74"/>
      <c r="E266" s="81" t="s">
        <v>35</v>
      </c>
      <c r="F266" s="107">
        <v>110299</v>
      </c>
      <c r="G266" s="273"/>
      <c r="H266" s="267"/>
      <c r="I266" s="270"/>
      <c r="J266" s="79">
        <v>0.1852</v>
      </c>
      <c r="K266" s="270"/>
      <c r="L266" s="262"/>
    </row>
    <row r="267" spans="1:12" ht="15" customHeight="1" x14ac:dyDescent="0.3">
      <c r="A267" s="365"/>
      <c r="B267" s="308"/>
      <c r="C267" s="311"/>
      <c r="D267" s="74"/>
      <c r="E267" s="130" t="s">
        <v>43</v>
      </c>
      <c r="F267" s="107">
        <v>110501</v>
      </c>
      <c r="G267" s="273"/>
      <c r="H267" s="267"/>
      <c r="I267" s="270"/>
      <c r="J267" s="79">
        <v>0.9</v>
      </c>
      <c r="K267" s="270"/>
      <c r="L267" s="262"/>
    </row>
    <row r="268" spans="1:12" ht="15" customHeight="1" x14ac:dyDescent="0.3">
      <c r="A268" s="365"/>
      <c r="B268" s="308"/>
      <c r="C268" s="311"/>
      <c r="D268" s="74"/>
      <c r="E268" s="130" t="s">
        <v>54</v>
      </c>
      <c r="F268" s="107">
        <v>160118</v>
      </c>
      <c r="G268" s="273"/>
      <c r="H268" s="267"/>
      <c r="I268" s="270"/>
      <c r="J268" s="79">
        <v>0.9</v>
      </c>
      <c r="K268" s="270"/>
      <c r="L268" s="262"/>
    </row>
    <row r="269" spans="1:12" ht="15" customHeight="1" x14ac:dyDescent="0.3">
      <c r="A269" s="365"/>
      <c r="B269" s="308"/>
      <c r="C269" s="311"/>
      <c r="D269" s="74"/>
      <c r="E269" s="81" t="s">
        <v>35</v>
      </c>
      <c r="F269" s="107">
        <v>160199</v>
      </c>
      <c r="G269" s="273"/>
      <c r="H269" s="267"/>
      <c r="I269" s="270"/>
      <c r="J269" s="79">
        <v>0.1852</v>
      </c>
      <c r="K269" s="270"/>
      <c r="L269" s="262"/>
    </row>
    <row r="270" spans="1:12" ht="15" customHeight="1" x14ac:dyDescent="0.3">
      <c r="A270" s="365"/>
      <c r="B270" s="308"/>
      <c r="C270" s="311"/>
      <c r="D270" s="74"/>
      <c r="E270" s="130" t="s">
        <v>61</v>
      </c>
      <c r="F270" s="107">
        <v>170403</v>
      </c>
      <c r="G270" s="273"/>
      <c r="H270" s="267"/>
      <c r="I270" s="270"/>
      <c r="J270" s="79">
        <v>0.9</v>
      </c>
      <c r="K270" s="270"/>
      <c r="L270" s="262"/>
    </row>
    <row r="271" spans="1:12" ht="15" customHeight="1" x14ac:dyDescent="0.3">
      <c r="A271" s="365"/>
      <c r="B271" s="308"/>
      <c r="C271" s="311"/>
      <c r="D271" s="74"/>
      <c r="E271" s="130" t="s">
        <v>62</v>
      </c>
      <c r="F271" s="107">
        <v>170404</v>
      </c>
      <c r="G271" s="273"/>
      <c r="H271" s="267"/>
      <c r="I271" s="270"/>
      <c r="J271" s="79">
        <v>0.9</v>
      </c>
      <c r="K271" s="270"/>
      <c r="L271" s="262"/>
    </row>
    <row r="272" spans="1:12" ht="15" customHeight="1" x14ac:dyDescent="0.3">
      <c r="A272" s="365"/>
      <c r="B272" s="308"/>
      <c r="C272" s="311"/>
      <c r="D272" s="74"/>
      <c r="E272" s="130" t="s">
        <v>65</v>
      </c>
      <c r="F272" s="107">
        <v>170407</v>
      </c>
      <c r="G272" s="273"/>
      <c r="H272" s="267"/>
      <c r="I272" s="270"/>
      <c r="J272" s="79">
        <v>0.27</v>
      </c>
      <c r="K272" s="270"/>
      <c r="L272" s="262"/>
    </row>
    <row r="273" spans="1:12" ht="15" customHeight="1" x14ac:dyDescent="0.3">
      <c r="A273" s="365"/>
      <c r="B273" s="308"/>
      <c r="C273" s="311"/>
      <c r="D273" s="74"/>
      <c r="E273" s="81" t="s">
        <v>35</v>
      </c>
      <c r="F273" s="107">
        <v>190899</v>
      </c>
      <c r="G273" s="273"/>
      <c r="H273" s="267"/>
      <c r="I273" s="270"/>
      <c r="J273" s="79">
        <v>0.41</v>
      </c>
      <c r="K273" s="270"/>
      <c r="L273" s="262"/>
    </row>
    <row r="274" spans="1:12" ht="15" customHeight="1" x14ac:dyDescent="0.3">
      <c r="A274" s="365"/>
      <c r="B274" s="308"/>
      <c r="C274" s="311"/>
      <c r="D274" s="74"/>
      <c r="E274" s="81" t="s">
        <v>35</v>
      </c>
      <c r="F274" s="107">
        <v>190999</v>
      </c>
      <c r="G274" s="273"/>
      <c r="H274" s="267"/>
      <c r="I274" s="270"/>
      <c r="J274" s="79">
        <v>0.1852</v>
      </c>
      <c r="K274" s="270"/>
      <c r="L274" s="262"/>
    </row>
    <row r="275" spans="1:12" ht="15" customHeight="1" x14ac:dyDescent="0.3">
      <c r="A275" s="365"/>
      <c r="B275" s="308"/>
      <c r="C275" s="311"/>
      <c r="D275" s="74"/>
      <c r="E275" s="130" t="s">
        <v>69</v>
      </c>
      <c r="F275" s="107">
        <v>191002</v>
      </c>
      <c r="G275" s="273"/>
      <c r="H275" s="267"/>
      <c r="I275" s="270"/>
      <c r="J275" s="79">
        <v>0.9</v>
      </c>
      <c r="K275" s="270"/>
      <c r="L275" s="262"/>
    </row>
    <row r="276" spans="1:12" ht="15" customHeight="1" x14ac:dyDescent="0.3">
      <c r="A276" s="365"/>
      <c r="B276" s="308"/>
      <c r="C276" s="311"/>
      <c r="D276" s="74"/>
      <c r="E276" s="130" t="s">
        <v>54</v>
      </c>
      <c r="F276" s="107">
        <v>191203</v>
      </c>
      <c r="G276" s="273"/>
      <c r="H276" s="267"/>
      <c r="I276" s="270"/>
      <c r="J276" s="79">
        <v>0.9</v>
      </c>
      <c r="K276" s="270"/>
      <c r="L276" s="262"/>
    </row>
    <row r="277" spans="1:12" ht="15" customHeight="1" x14ac:dyDescent="0.3">
      <c r="A277" s="365"/>
      <c r="B277" s="308"/>
      <c r="C277" s="311"/>
      <c r="D277" s="74"/>
      <c r="E277" s="130" t="s">
        <v>45</v>
      </c>
      <c r="F277" s="106">
        <v>120103</v>
      </c>
      <c r="G277" s="273"/>
      <c r="H277" s="267"/>
      <c r="I277" s="270"/>
      <c r="J277" s="79">
        <v>0.22</v>
      </c>
      <c r="K277" s="270"/>
      <c r="L277" s="262"/>
    </row>
    <row r="278" spans="1:12" ht="15.75" customHeight="1" thickBot="1" x14ac:dyDescent="0.35">
      <c r="A278" s="365"/>
      <c r="B278" s="308"/>
      <c r="C278" s="311"/>
      <c r="D278" s="74"/>
      <c r="E278" s="132" t="s">
        <v>71</v>
      </c>
      <c r="F278" s="111">
        <v>200140</v>
      </c>
      <c r="G278" s="274"/>
      <c r="H278" s="268"/>
      <c r="I278" s="271"/>
      <c r="J278" s="104">
        <v>0.23</v>
      </c>
      <c r="K278" s="271"/>
      <c r="L278" s="263"/>
    </row>
    <row r="279" spans="1:12" ht="14.4" thickBot="1" x14ac:dyDescent="0.35">
      <c r="A279" s="365"/>
      <c r="B279" s="164" t="s">
        <v>331</v>
      </c>
      <c r="C279" s="69" t="s">
        <v>298</v>
      </c>
      <c r="D279" s="14" t="s">
        <v>297</v>
      </c>
      <c r="E279" s="148" t="s">
        <v>419</v>
      </c>
      <c r="F279" s="127">
        <v>160103</v>
      </c>
      <c r="G279" s="125">
        <v>6</v>
      </c>
      <c r="H279" s="169">
        <v>100</v>
      </c>
      <c r="I279" s="126">
        <f>H279*G279</f>
        <v>600</v>
      </c>
      <c r="J279" s="126">
        <v>0.4657</v>
      </c>
      <c r="K279" s="77">
        <f>J279</f>
        <v>0.4657</v>
      </c>
      <c r="L279" s="231">
        <f>I279*K279</f>
        <v>279.42</v>
      </c>
    </row>
    <row r="280" spans="1:12" ht="16.8" customHeight="1" thickBot="1" x14ac:dyDescent="0.35">
      <c r="A280" s="365"/>
      <c r="B280" s="307" t="s">
        <v>332</v>
      </c>
      <c r="C280" s="14" t="s">
        <v>195</v>
      </c>
      <c r="D280" s="14"/>
      <c r="E280" s="136" t="s">
        <v>56</v>
      </c>
      <c r="F280" s="115">
        <v>160214</v>
      </c>
      <c r="G280" s="266">
        <v>5</v>
      </c>
      <c r="H280" s="266">
        <v>174</v>
      </c>
      <c r="I280" s="269">
        <f>G280*H280</f>
        <v>870</v>
      </c>
      <c r="J280" s="102">
        <v>0.26</v>
      </c>
      <c r="K280" s="269">
        <f>MAX(J280:J282)</f>
        <v>0.30370000000000003</v>
      </c>
      <c r="L280" s="261">
        <f>K280*I280</f>
        <v>264.21899999999999</v>
      </c>
    </row>
    <row r="281" spans="1:12" ht="15.6" customHeight="1" thickBot="1" x14ac:dyDescent="0.35">
      <c r="A281" s="365"/>
      <c r="B281" s="308"/>
      <c r="C281" s="67"/>
      <c r="D281" s="67"/>
      <c r="E281" s="130" t="s">
        <v>80</v>
      </c>
      <c r="F281" s="107">
        <v>160216</v>
      </c>
      <c r="G281" s="267"/>
      <c r="H281" s="267"/>
      <c r="I281" s="270"/>
      <c r="J281" s="170">
        <v>0.30370000000000003</v>
      </c>
      <c r="K281" s="270"/>
      <c r="L281" s="262"/>
    </row>
    <row r="282" spans="1:12" ht="29.4" customHeight="1" thickBot="1" x14ac:dyDescent="0.35">
      <c r="A282" s="365"/>
      <c r="B282" s="309"/>
      <c r="C282" s="67"/>
      <c r="D282" s="67"/>
      <c r="E282" s="132" t="s">
        <v>415</v>
      </c>
      <c r="F282" s="114">
        <v>200136</v>
      </c>
      <c r="G282" s="268"/>
      <c r="H282" s="268"/>
      <c r="I282" s="271"/>
      <c r="J282" s="112">
        <v>0.21310000000000001</v>
      </c>
      <c r="K282" s="271"/>
      <c r="L282" s="263"/>
    </row>
    <row r="283" spans="1:12" ht="15" customHeight="1" x14ac:dyDescent="0.3">
      <c r="A283" s="365"/>
      <c r="B283" s="307" t="s">
        <v>321</v>
      </c>
      <c r="C283" s="67" t="s">
        <v>196</v>
      </c>
      <c r="D283" s="67"/>
      <c r="E283" s="224" t="s">
        <v>78</v>
      </c>
      <c r="F283" s="115" t="s">
        <v>77</v>
      </c>
      <c r="G283" s="266">
        <v>1</v>
      </c>
      <c r="H283" s="160">
        <v>50</v>
      </c>
      <c r="I283" s="77">
        <f>H283*G283</f>
        <v>50</v>
      </c>
      <c r="J283" s="225">
        <v>0.4597</v>
      </c>
      <c r="K283" s="102">
        <v>0.4597</v>
      </c>
      <c r="L283" s="232">
        <f>I283*J283</f>
        <v>22.984999999999999</v>
      </c>
    </row>
    <row r="284" spans="1:12" ht="14.4" customHeight="1" thickBot="1" x14ac:dyDescent="0.35">
      <c r="A284" s="365"/>
      <c r="B284" s="309"/>
      <c r="C284" s="74"/>
      <c r="D284" s="74"/>
      <c r="E284" s="4" t="s">
        <v>416</v>
      </c>
      <c r="F284" s="114">
        <v>160106</v>
      </c>
      <c r="G284" s="268"/>
      <c r="H284" s="117">
        <v>50</v>
      </c>
      <c r="I284" s="112">
        <f>H284*G283</f>
        <v>50</v>
      </c>
      <c r="J284" s="226">
        <v>0.4597</v>
      </c>
      <c r="K284" s="104">
        <v>0.4597</v>
      </c>
      <c r="L284" s="233">
        <f>I284*J284</f>
        <v>22.984999999999999</v>
      </c>
    </row>
    <row r="285" spans="1:12" ht="14.4" customHeight="1" x14ac:dyDescent="0.3">
      <c r="A285" s="365"/>
      <c r="B285" s="307" t="s">
        <v>333</v>
      </c>
      <c r="C285" s="310" t="s">
        <v>197</v>
      </c>
      <c r="D285" s="67"/>
      <c r="E285" s="137" t="s">
        <v>113</v>
      </c>
      <c r="F285" s="115">
        <v>150103</v>
      </c>
      <c r="G285" s="289" t="s">
        <v>354</v>
      </c>
      <c r="H285" s="290"/>
      <c r="I285" s="269">
        <v>30</v>
      </c>
      <c r="J285" s="102">
        <v>0.11</v>
      </c>
      <c r="K285" s="269">
        <f>MAX(J285:J288)</f>
        <v>0.33</v>
      </c>
      <c r="L285" s="261">
        <f>K285*I285</f>
        <v>9.9</v>
      </c>
    </row>
    <row r="286" spans="1:12" ht="15.75" customHeight="1" x14ac:dyDescent="0.3">
      <c r="A286" s="365"/>
      <c r="B286" s="308"/>
      <c r="C286" s="311"/>
      <c r="D286" s="74"/>
      <c r="E286" s="138" t="s">
        <v>417</v>
      </c>
      <c r="F286" s="107">
        <v>170201</v>
      </c>
      <c r="G286" s="291"/>
      <c r="H286" s="292"/>
      <c r="I286" s="270"/>
      <c r="J286" s="170">
        <v>0.33</v>
      </c>
      <c r="K286" s="270"/>
      <c r="L286" s="262"/>
    </row>
    <row r="287" spans="1:12" ht="15" customHeight="1" x14ac:dyDescent="0.3">
      <c r="A287" s="365"/>
      <c r="B287" s="308"/>
      <c r="C287" s="311"/>
      <c r="D287" s="74"/>
      <c r="E287" s="138" t="s">
        <v>158</v>
      </c>
      <c r="F287" s="107">
        <v>191207</v>
      </c>
      <c r="G287" s="291"/>
      <c r="H287" s="292"/>
      <c r="I287" s="270"/>
      <c r="J287" s="79">
        <v>0.24</v>
      </c>
      <c r="K287" s="270"/>
      <c r="L287" s="262"/>
    </row>
    <row r="288" spans="1:12" ht="15.75" customHeight="1" thickBot="1" x14ac:dyDescent="0.35">
      <c r="A288" s="365"/>
      <c r="B288" s="309"/>
      <c r="C288" s="312"/>
      <c r="D288" s="68"/>
      <c r="E288" s="139" t="s">
        <v>418</v>
      </c>
      <c r="F288" s="114">
        <v>200138</v>
      </c>
      <c r="G288" s="293"/>
      <c r="H288" s="294"/>
      <c r="I288" s="271"/>
      <c r="J288" s="104">
        <v>0.1855</v>
      </c>
      <c r="K288" s="271"/>
      <c r="L288" s="263"/>
    </row>
    <row r="289" spans="1:12" ht="12.75" customHeight="1" x14ac:dyDescent="0.3">
      <c r="A289" s="365"/>
      <c r="B289" s="307" t="s">
        <v>334</v>
      </c>
      <c r="C289" s="310" t="s">
        <v>198</v>
      </c>
      <c r="D289" s="67"/>
      <c r="E289" s="136" t="s">
        <v>106</v>
      </c>
      <c r="F289" s="115">
        <v>120105</v>
      </c>
      <c r="G289" s="266">
        <v>6</v>
      </c>
      <c r="H289" s="266">
        <v>55</v>
      </c>
      <c r="I289" s="269">
        <f>H289*G289/2</f>
        <v>165</v>
      </c>
      <c r="J289" s="102">
        <v>0.2</v>
      </c>
      <c r="K289" s="269">
        <f>MAX(J289:J299)</f>
        <v>0.36</v>
      </c>
      <c r="L289" s="261">
        <f>K289*I289</f>
        <v>59.4</v>
      </c>
    </row>
    <row r="290" spans="1:12" ht="15" customHeight="1" x14ac:dyDescent="0.3">
      <c r="A290" s="365"/>
      <c r="B290" s="308"/>
      <c r="C290" s="311"/>
      <c r="D290" s="74"/>
      <c r="E290" s="130" t="s">
        <v>111</v>
      </c>
      <c r="F290" s="107">
        <v>150101</v>
      </c>
      <c r="G290" s="267"/>
      <c r="H290" s="267"/>
      <c r="I290" s="270"/>
      <c r="J290" s="79">
        <v>0.2</v>
      </c>
      <c r="K290" s="270"/>
      <c r="L290" s="262"/>
    </row>
    <row r="291" spans="1:12" ht="15" customHeight="1" x14ac:dyDescent="0.3">
      <c r="A291" s="365"/>
      <c r="B291" s="308"/>
      <c r="C291" s="311"/>
      <c r="D291" s="74"/>
      <c r="E291" s="130" t="s">
        <v>107</v>
      </c>
      <c r="F291" s="107">
        <v>150102</v>
      </c>
      <c r="G291" s="267"/>
      <c r="H291" s="267"/>
      <c r="I291" s="270"/>
      <c r="J291" s="79">
        <v>0.22</v>
      </c>
      <c r="K291" s="270"/>
      <c r="L291" s="262"/>
    </row>
    <row r="292" spans="1:12" ht="15.75" customHeight="1" x14ac:dyDescent="0.3">
      <c r="A292" s="365"/>
      <c r="B292" s="308"/>
      <c r="C292" s="311"/>
      <c r="D292" s="74"/>
      <c r="E292" s="130" t="s">
        <v>120</v>
      </c>
      <c r="F292" s="116">
        <v>150105</v>
      </c>
      <c r="G292" s="267"/>
      <c r="H292" s="267"/>
      <c r="I292" s="270"/>
      <c r="J292" s="79">
        <v>0.2</v>
      </c>
      <c r="K292" s="270"/>
      <c r="L292" s="262"/>
    </row>
    <row r="293" spans="1:12" ht="15" customHeight="1" x14ac:dyDescent="0.3">
      <c r="A293" s="365"/>
      <c r="B293" s="308"/>
      <c r="C293" s="311"/>
      <c r="D293" s="74"/>
      <c r="E293" s="130" t="s">
        <v>50</v>
      </c>
      <c r="F293" s="107">
        <v>150106</v>
      </c>
      <c r="G293" s="267"/>
      <c r="H293" s="267"/>
      <c r="I293" s="270"/>
      <c r="J293" s="79">
        <v>0.2</v>
      </c>
      <c r="K293" s="270"/>
      <c r="L293" s="262"/>
    </row>
    <row r="294" spans="1:12" ht="15" customHeight="1" x14ac:dyDescent="0.3">
      <c r="A294" s="365"/>
      <c r="B294" s="308"/>
      <c r="C294" s="311"/>
      <c r="D294" s="74"/>
      <c r="E294" s="130" t="s">
        <v>108</v>
      </c>
      <c r="F294" s="107">
        <v>160119</v>
      </c>
      <c r="G294" s="267"/>
      <c r="H294" s="267"/>
      <c r="I294" s="270"/>
      <c r="J294" s="170">
        <v>0.36</v>
      </c>
      <c r="K294" s="270"/>
      <c r="L294" s="262"/>
    </row>
    <row r="295" spans="1:12" ht="15" customHeight="1" x14ac:dyDescent="0.3">
      <c r="A295" s="365"/>
      <c r="B295" s="308"/>
      <c r="C295" s="311"/>
      <c r="D295" s="74"/>
      <c r="E295" s="130" t="s">
        <v>108</v>
      </c>
      <c r="F295" s="107">
        <v>170203</v>
      </c>
      <c r="G295" s="267"/>
      <c r="H295" s="267"/>
      <c r="I295" s="270"/>
      <c r="J295" s="79">
        <v>0.25</v>
      </c>
      <c r="K295" s="270"/>
      <c r="L295" s="262"/>
    </row>
    <row r="296" spans="1:12" ht="15.75" customHeight="1" x14ac:dyDescent="0.3">
      <c r="A296" s="365"/>
      <c r="B296" s="308"/>
      <c r="C296" s="311"/>
      <c r="D296" s="74"/>
      <c r="E296" s="130" t="s">
        <v>112</v>
      </c>
      <c r="F296" s="107">
        <v>191201</v>
      </c>
      <c r="G296" s="267"/>
      <c r="H296" s="267"/>
      <c r="I296" s="270"/>
      <c r="J296" s="79">
        <v>0.21049999999999999</v>
      </c>
      <c r="K296" s="270"/>
      <c r="L296" s="262"/>
    </row>
    <row r="297" spans="1:12" ht="15" customHeight="1" x14ac:dyDescent="0.3">
      <c r="A297" s="365"/>
      <c r="B297" s="308"/>
      <c r="C297" s="311"/>
      <c r="D297" s="74"/>
      <c r="E297" s="130" t="s">
        <v>109</v>
      </c>
      <c r="F297" s="107">
        <v>191204</v>
      </c>
      <c r="G297" s="267"/>
      <c r="H297" s="267"/>
      <c r="I297" s="270"/>
      <c r="J297" s="79">
        <v>0.27760000000000001</v>
      </c>
      <c r="K297" s="270"/>
      <c r="L297" s="262"/>
    </row>
    <row r="298" spans="1:12" ht="15" customHeight="1" x14ac:dyDescent="0.3">
      <c r="A298" s="365"/>
      <c r="B298" s="308"/>
      <c r="C298" s="311"/>
      <c r="D298" s="74"/>
      <c r="E298" s="130" t="s">
        <v>112</v>
      </c>
      <c r="F298" s="107">
        <v>200101</v>
      </c>
      <c r="G298" s="267"/>
      <c r="H298" s="267"/>
      <c r="I298" s="270"/>
      <c r="J298" s="79">
        <v>0.21049999999999999</v>
      </c>
      <c r="K298" s="270"/>
      <c r="L298" s="262"/>
    </row>
    <row r="299" spans="1:12" ht="15.75" customHeight="1" thickBot="1" x14ac:dyDescent="0.35">
      <c r="A299" s="365"/>
      <c r="B299" s="309"/>
      <c r="C299" s="312"/>
      <c r="D299" s="74"/>
      <c r="E299" s="130" t="s">
        <v>110</v>
      </c>
      <c r="F299" s="114">
        <v>200139</v>
      </c>
      <c r="G299" s="268"/>
      <c r="H299" s="268"/>
      <c r="I299" s="271"/>
      <c r="J299" s="104">
        <v>0.14000000000000001</v>
      </c>
      <c r="K299" s="271"/>
      <c r="L299" s="263"/>
    </row>
    <row r="300" spans="1:12" ht="14.4" customHeight="1" x14ac:dyDescent="0.3">
      <c r="A300" s="365"/>
      <c r="B300" s="307" t="s">
        <v>335</v>
      </c>
      <c r="C300" s="310" t="s">
        <v>262</v>
      </c>
      <c r="D300" s="67"/>
      <c r="E300" s="136" t="s">
        <v>116</v>
      </c>
      <c r="F300" s="115">
        <v>150107</v>
      </c>
      <c r="G300" s="289" t="s">
        <v>355</v>
      </c>
      <c r="H300" s="290"/>
      <c r="I300" s="269">
        <v>20</v>
      </c>
      <c r="J300" s="102">
        <v>0.3332</v>
      </c>
      <c r="K300" s="269">
        <f>MAX(J300:J303)</f>
        <v>0.85</v>
      </c>
      <c r="L300" s="261">
        <f>K300*I300</f>
        <v>17</v>
      </c>
    </row>
    <row r="301" spans="1:12" ht="15.75" customHeight="1" x14ac:dyDescent="0.3">
      <c r="A301" s="365"/>
      <c r="B301" s="308"/>
      <c r="C301" s="311"/>
      <c r="D301" s="74"/>
      <c r="E301" s="130" t="s">
        <v>117</v>
      </c>
      <c r="F301" s="107">
        <v>160120</v>
      </c>
      <c r="G301" s="291"/>
      <c r="H301" s="292"/>
      <c r="I301" s="270"/>
      <c r="J301" s="170">
        <v>0.85</v>
      </c>
      <c r="K301" s="270"/>
      <c r="L301" s="262"/>
    </row>
    <row r="302" spans="1:12" ht="15" customHeight="1" x14ac:dyDescent="0.3">
      <c r="A302" s="365"/>
      <c r="B302" s="308"/>
      <c r="C302" s="311"/>
      <c r="D302" s="74"/>
      <c r="E302" s="130" t="s">
        <v>117</v>
      </c>
      <c r="F302" s="107">
        <v>170202</v>
      </c>
      <c r="G302" s="291"/>
      <c r="H302" s="292"/>
      <c r="I302" s="270"/>
      <c r="J302" s="79">
        <v>0.3332</v>
      </c>
      <c r="K302" s="270"/>
      <c r="L302" s="262"/>
    </row>
    <row r="303" spans="1:12" ht="15.75" customHeight="1" thickBot="1" x14ac:dyDescent="0.35">
      <c r="A303" s="365"/>
      <c r="B303" s="309"/>
      <c r="C303" s="312"/>
      <c r="D303" s="74"/>
      <c r="E303" s="4" t="s">
        <v>117</v>
      </c>
      <c r="F303" s="114">
        <v>200102</v>
      </c>
      <c r="G303" s="293"/>
      <c r="H303" s="294"/>
      <c r="I303" s="271"/>
      <c r="J303" s="104">
        <v>0.3332</v>
      </c>
      <c r="K303" s="271"/>
      <c r="L303" s="263"/>
    </row>
    <row r="304" spans="1:12" ht="28.8" customHeight="1" x14ac:dyDescent="0.3">
      <c r="A304" s="365"/>
      <c r="B304" s="307" t="s">
        <v>339</v>
      </c>
      <c r="C304" s="310" t="s">
        <v>199</v>
      </c>
      <c r="D304" s="67"/>
      <c r="E304" s="149" t="s">
        <v>409</v>
      </c>
      <c r="F304" s="107">
        <v>191212</v>
      </c>
      <c r="G304" s="266">
        <v>6</v>
      </c>
      <c r="H304" s="266">
        <v>26</v>
      </c>
      <c r="I304" s="269">
        <f>H304*G304</f>
        <v>156</v>
      </c>
      <c r="J304" s="170">
        <v>0.37</v>
      </c>
      <c r="K304" s="269">
        <f>MAX(J304:J305)</f>
        <v>0.37</v>
      </c>
      <c r="L304" s="261">
        <f>K304*I304</f>
        <v>57.72</v>
      </c>
    </row>
    <row r="305" spans="1:12" ht="15" customHeight="1" thickBot="1" x14ac:dyDescent="0.35">
      <c r="A305" s="365"/>
      <c r="B305" s="308"/>
      <c r="C305" s="311"/>
      <c r="D305" s="74"/>
      <c r="E305" s="132" t="s">
        <v>414</v>
      </c>
      <c r="F305" s="114">
        <v>200301</v>
      </c>
      <c r="G305" s="267"/>
      <c r="H305" s="267"/>
      <c r="I305" s="270"/>
      <c r="J305" s="104">
        <v>0.32</v>
      </c>
      <c r="K305" s="270"/>
      <c r="L305" s="262"/>
    </row>
    <row r="306" spans="1:12" ht="16.8" customHeight="1" x14ac:dyDescent="0.3">
      <c r="A306" s="365"/>
      <c r="B306" s="307" t="s">
        <v>322</v>
      </c>
      <c r="C306" s="310" t="s">
        <v>200</v>
      </c>
      <c r="D306" s="67"/>
      <c r="E306" s="149" t="s">
        <v>125</v>
      </c>
      <c r="F306" s="171" t="s">
        <v>124</v>
      </c>
      <c r="G306" s="266">
        <v>2.4</v>
      </c>
      <c r="H306" s="266">
        <v>25</v>
      </c>
      <c r="I306" s="266">
        <f>G306*H306</f>
        <v>60</v>
      </c>
      <c r="J306" s="113">
        <v>0.21</v>
      </c>
      <c r="K306" s="266">
        <v>0.21</v>
      </c>
      <c r="L306" s="298">
        <v>12.6</v>
      </c>
    </row>
    <row r="307" spans="1:12" ht="30.6" customHeight="1" thickBot="1" x14ac:dyDescent="0.35">
      <c r="A307" s="365"/>
      <c r="B307" s="309"/>
      <c r="C307" s="312"/>
      <c r="D307" s="68"/>
      <c r="E307" s="132" t="s">
        <v>413</v>
      </c>
      <c r="F307" s="172" t="s">
        <v>126</v>
      </c>
      <c r="G307" s="268"/>
      <c r="H307" s="268"/>
      <c r="I307" s="268"/>
      <c r="J307" s="103">
        <v>0.21</v>
      </c>
      <c r="K307" s="268"/>
      <c r="L307" s="300"/>
    </row>
    <row r="308" spans="1:12" ht="28.2" thickBot="1" x14ac:dyDescent="0.35">
      <c r="A308" s="365"/>
      <c r="B308" s="307" t="s">
        <v>336</v>
      </c>
      <c r="C308" s="14" t="s">
        <v>201</v>
      </c>
      <c r="D308" s="14"/>
      <c r="E308" s="150" t="s">
        <v>412</v>
      </c>
      <c r="F308" s="115">
        <v>170107</v>
      </c>
      <c r="G308" s="267">
        <v>4</v>
      </c>
      <c r="H308" s="267">
        <v>20</v>
      </c>
      <c r="I308" s="295">
        <f>H308*G308</f>
        <v>80</v>
      </c>
      <c r="J308" s="173">
        <v>0.66</v>
      </c>
      <c r="K308" s="270">
        <f>MAX(J308:J310)</f>
        <v>0.66</v>
      </c>
      <c r="L308" s="262">
        <f>I308*K308</f>
        <v>52.800000000000004</v>
      </c>
    </row>
    <row r="309" spans="1:12" ht="16.2" customHeight="1" thickBot="1" x14ac:dyDescent="0.35">
      <c r="A309" s="365"/>
      <c r="B309" s="308"/>
      <c r="C309" s="14"/>
      <c r="D309" s="14"/>
      <c r="E309" s="151" t="s">
        <v>411</v>
      </c>
      <c r="F309" s="159">
        <v>170604</v>
      </c>
      <c r="G309" s="267"/>
      <c r="H309" s="267"/>
      <c r="I309" s="295"/>
      <c r="J309" s="79">
        <v>0.25</v>
      </c>
      <c r="K309" s="270"/>
      <c r="L309" s="262"/>
    </row>
    <row r="310" spans="1:12" ht="27.75" customHeight="1" thickBot="1" x14ac:dyDescent="0.35">
      <c r="A310" s="365"/>
      <c r="B310" s="309"/>
      <c r="C310" s="14"/>
      <c r="D310" s="14"/>
      <c r="E310" s="152" t="s">
        <v>410</v>
      </c>
      <c r="F310" s="114">
        <v>170904</v>
      </c>
      <c r="G310" s="268"/>
      <c r="H310" s="268"/>
      <c r="I310" s="296"/>
      <c r="J310" s="112">
        <v>0.32</v>
      </c>
      <c r="K310" s="271"/>
      <c r="L310" s="263"/>
    </row>
    <row r="311" spans="1:12" ht="42" thickBot="1" x14ac:dyDescent="0.35">
      <c r="A311" s="366"/>
      <c r="B311" s="174" t="s">
        <v>357</v>
      </c>
      <c r="C311" s="29" t="s">
        <v>202</v>
      </c>
      <c r="D311" s="29"/>
      <c r="E311" s="153" t="s">
        <v>409</v>
      </c>
      <c r="F311" s="9">
        <v>191212</v>
      </c>
      <c r="G311" s="121">
        <v>6</v>
      </c>
      <c r="H311" s="121">
        <v>180</v>
      </c>
      <c r="I311" s="123">
        <f>H311*G311/2</f>
        <v>540</v>
      </c>
      <c r="J311" s="123">
        <v>0.37</v>
      </c>
      <c r="K311" s="123">
        <v>0.37</v>
      </c>
      <c r="L311" s="231">
        <f>I311*K311</f>
        <v>199.8</v>
      </c>
    </row>
    <row r="312" spans="1:12" ht="46.2" customHeight="1" x14ac:dyDescent="0.3">
      <c r="A312" s="361" t="s">
        <v>344</v>
      </c>
      <c r="B312" s="307" t="s">
        <v>356</v>
      </c>
      <c r="C312" s="347" t="s">
        <v>203</v>
      </c>
      <c r="D312" s="69"/>
      <c r="E312" s="136" t="s">
        <v>408</v>
      </c>
      <c r="F312" s="154" t="s">
        <v>208</v>
      </c>
      <c r="G312" s="275" t="s">
        <v>359</v>
      </c>
      <c r="H312" s="265"/>
      <c r="I312" s="160">
        <v>1</v>
      </c>
      <c r="J312" s="175">
        <v>0.9</v>
      </c>
      <c r="K312" s="297">
        <v>0.9</v>
      </c>
      <c r="L312" s="192">
        <f>I312*J312</f>
        <v>0.9</v>
      </c>
    </row>
    <row r="313" spans="1:12" ht="48.6" customHeight="1" x14ac:dyDescent="0.3">
      <c r="A313" s="362"/>
      <c r="B313" s="308"/>
      <c r="C313" s="348"/>
      <c r="D313" s="70"/>
      <c r="E313" s="130" t="s">
        <v>407</v>
      </c>
      <c r="F313" s="155" t="s">
        <v>210</v>
      </c>
      <c r="G313" s="276" t="s">
        <v>359</v>
      </c>
      <c r="H313" s="277"/>
      <c r="I313" s="83">
        <v>1</v>
      </c>
      <c r="J313" s="83">
        <v>0.9</v>
      </c>
      <c r="K313" s="287"/>
      <c r="L313" s="234">
        <f>I313*J313</f>
        <v>0.9</v>
      </c>
    </row>
    <row r="314" spans="1:12" ht="48.6" customHeight="1" x14ac:dyDescent="0.3">
      <c r="A314" s="362"/>
      <c r="B314" s="308"/>
      <c r="C314" s="348"/>
      <c r="D314" s="70"/>
      <c r="E314" s="130" t="s">
        <v>406</v>
      </c>
      <c r="F314" s="155" t="s">
        <v>209</v>
      </c>
      <c r="G314" s="276" t="s">
        <v>359</v>
      </c>
      <c r="H314" s="277"/>
      <c r="I314" s="83">
        <v>1</v>
      </c>
      <c r="J314" s="83">
        <v>0.72</v>
      </c>
      <c r="K314" s="287"/>
      <c r="L314" s="234">
        <f>I314*J314</f>
        <v>0.72</v>
      </c>
    </row>
    <row r="315" spans="1:12" ht="49.2" customHeight="1" thickBot="1" x14ac:dyDescent="0.35">
      <c r="A315" s="362"/>
      <c r="B315" s="309"/>
      <c r="C315" s="348"/>
      <c r="D315" s="70"/>
      <c r="E315" s="157" t="s">
        <v>405</v>
      </c>
      <c r="F315" s="156" t="s">
        <v>143</v>
      </c>
      <c r="G315" s="278" t="s">
        <v>359</v>
      </c>
      <c r="H315" s="279"/>
      <c r="I315" s="117">
        <v>1</v>
      </c>
      <c r="J315" s="117">
        <v>0.9</v>
      </c>
      <c r="K315" s="288"/>
      <c r="L315" s="235">
        <v>0.9</v>
      </c>
    </row>
    <row r="316" spans="1:12" ht="15" customHeight="1" x14ac:dyDescent="0.3">
      <c r="A316" s="362"/>
      <c r="B316" s="307" t="s">
        <v>358</v>
      </c>
      <c r="C316" s="348"/>
      <c r="D316" s="70"/>
      <c r="E316" s="136" t="s">
        <v>404</v>
      </c>
      <c r="F316" s="176" t="s">
        <v>130</v>
      </c>
      <c r="G316" s="264" t="s">
        <v>360</v>
      </c>
      <c r="H316" s="265"/>
      <c r="I316" s="160">
        <f>4*0.2</f>
        <v>0.8</v>
      </c>
      <c r="J316" s="160">
        <v>0.19</v>
      </c>
      <c r="K316" s="160">
        <v>0.19</v>
      </c>
      <c r="L316" s="192">
        <f>I316*J316</f>
        <v>0.15200000000000002</v>
      </c>
    </row>
    <row r="317" spans="1:12" ht="15.75" customHeight="1" x14ac:dyDescent="0.3">
      <c r="A317" s="362"/>
      <c r="B317" s="308"/>
      <c r="C317" s="348"/>
      <c r="D317" s="70"/>
      <c r="E317" s="131" t="s">
        <v>403</v>
      </c>
      <c r="F317" s="116" t="s">
        <v>211</v>
      </c>
      <c r="G317" s="301" t="s">
        <v>317</v>
      </c>
      <c r="H317" s="277"/>
      <c r="I317" s="79">
        <v>1</v>
      </c>
      <c r="J317" s="162">
        <v>0.9</v>
      </c>
      <c r="K317" s="80">
        <f>I317*J317</f>
        <v>0.9</v>
      </c>
      <c r="L317" s="228">
        <f>I317*K317</f>
        <v>0.9</v>
      </c>
    </row>
    <row r="318" spans="1:12" ht="29.4" customHeight="1" x14ac:dyDescent="0.3">
      <c r="A318" s="362"/>
      <c r="B318" s="308"/>
      <c r="C318" s="348"/>
      <c r="D318" s="70"/>
      <c r="E318" s="131" t="s">
        <v>57</v>
      </c>
      <c r="F318" s="116">
        <v>160801</v>
      </c>
      <c r="G318" s="280" t="s">
        <v>317</v>
      </c>
      <c r="H318" s="281"/>
      <c r="I318" s="305">
        <v>1</v>
      </c>
      <c r="J318" s="80">
        <v>0.9</v>
      </c>
      <c r="K318" s="305">
        <f>MAX(J318:J319)</f>
        <v>0.9</v>
      </c>
      <c r="L318" s="329">
        <f>K318*I318</f>
        <v>0.9</v>
      </c>
    </row>
    <row r="319" spans="1:12" ht="33" customHeight="1" x14ac:dyDescent="0.3">
      <c r="A319" s="362"/>
      <c r="B319" s="308"/>
      <c r="C319" s="348"/>
      <c r="D319" s="70"/>
      <c r="E319" s="131" t="s">
        <v>58</v>
      </c>
      <c r="F319" s="116">
        <v>160803</v>
      </c>
      <c r="G319" s="302"/>
      <c r="H319" s="303"/>
      <c r="I319" s="306"/>
      <c r="J319" s="80">
        <v>0.9</v>
      </c>
      <c r="K319" s="306"/>
      <c r="L319" s="356"/>
    </row>
    <row r="320" spans="1:12" ht="39.6" customHeight="1" x14ac:dyDescent="0.3">
      <c r="A320" s="362"/>
      <c r="B320" s="308"/>
      <c r="C320" s="348"/>
      <c r="D320" s="70"/>
      <c r="E320" s="243" t="s">
        <v>382</v>
      </c>
      <c r="F320" s="242" t="s">
        <v>128</v>
      </c>
      <c r="G320" s="301" t="s">
        <v>361</v>
      </c>
      <c r="H320" s="277"/>
      <c r="I320" s="241">
        <v>0.2</v>
      </c>
      <c r="J320" s="143">
        <v>0.42</v>
      </c>
      <c r="K320" s="241">
        <v>0.42</v>
      </c>
      <c r="L320" s="240">
        <f>I320*K320</f>
        <v>8.4000000000000005E-2</v>
      </c>
    </row>
    <row r="321" spans="1:16" ht="28.8" customHeight="1" thickBot="1" x14ac:dyDescent="0.35">
      <c r="A321" s="362"/>
      <c r="B321" s="309"/>
      <c r="C321" s="349"/>
      <c r="D321" s="70"/>
      <c r="E321" s="140" t="s">
        <v>381</v>
      </c>
      <c r="F321" s="118">
        <v>150203</v>
      </c>
      <c r="G321" s="304" t="s">
        <v>361</v>
      </c>
      <c r="H321" s="279"/>
      <c r="I321" s="112">
        <v>0.2</v>
      </c>
      <c r="J321" s="112">
        <v>7.0000000000000007E-2</v>
      </c>
      <c r="K321" s="112">
        <v>7.0000000000000007E-2</v>
      </c>
      <c r="L321" s="229">
        <f>K321*I321</f>
        <v>1.4000000000000002E-2</v>
      </c>
    </row>
    <row r="322" spans="1:16" ht="27" customHeight="1" x14ac:dyDescent="0.3">
      <c r="A322" s="362"/>
      <c r="B322" s="307" t="s">
        <v>337</v>
      </c>
      <c r="C322" s="367"/>
      <c r="D322" s="73"/>
      <c r="E322" s="158" t="s">
        <v>402</v>
      </c>
      <c r="F322" s="116" t="s">
        <v>98</v>
      </c>
      <c r="G322" s="264" t="s">
        <v>362</v>
      </c>
      <c r="H322" s="265"/>
      <c r="I322" s="177">
        <f>76*0.92*1.12*0.6</f>
        <v>46.986240000000009</v>
      </c>
      <c r="J322" s="160">
        <v>1.35</v>
      </c>
      <c r="K322" s="160">
        <v>1.62</v>
      </c>
      <c r="L322" s="192">
        <f>I322*K322</f>
        <v>76.117708800000017</v>
      </c>
    </row>
    <row r="323" spans="1:16" ht="15" customHeight="1" x14ac:dyDescent="0.3">
      <c r="A323" s="362"/>
      <c r="B323" s="308"/>
      <c r="C323" s="367"/>
      <c r="D323" s="73"/>
      <c r="E323" s="131" t="s">
        <v>101</v>
      </c>
      <c r="F323" s="107" t="s">
        <v>100</v>
      </c>
      <c r="G323" s="280" t="s">
        <v>363</v>
      </c>
      <c r="H323" s="281"/>
      <c r="I323" s="286">
        <v>1</v>
      </c>
      <c r="J323" s="83">
        <v>1.35</v>
      </c>
      <c r="K323" s="83">
        <v>1.35</v>
      </c>
      <c r="L323" s="317">
        <f>I323*K323</f>
        <v>1.35</v>
      </c>
    </row>
    <row r="324" spans="1:16" ht="15" customHeight="1" x14ac:dyDescent="0.3">
      <c r="A324" s="362"/>
      <c r="B324" s="308"/>
      <c r="C324" s="367"/>
      <c r="D324" s="73"/>
      <c r="E324" s="131" t="s">
        <v>401</v>
      </c>
      <c r="F324" s="107" t="s">
        <v>102</v>
      </c>
      <c r="G324" s="282"/>
      <c r="H324" s="283"/>
      <c r="I324" s="287"/>
      <c r="J324" s="83">
        <v>1.35</v>
      </c>
      <c r="K324" s="83">
        <v>1.35</v>
      </c>
      <c r="L324" s="318"/>
    </row>
    <row r="325" spans="1:16" ht="27.6" customHeight="1" thickBot="1" x14ac:dyDescent="0.35">
      <c r="A325" s="362"/>
      <c r="B325" s="309"/>
      <c r="C325" s="368"/>
      <c r="D325" s="50"/>
      <c r="E325" s="140" t="s">
        <v>400</v>
      </c>
      <c r="F325" s="114" t="s">
        <v>104</v>
      </c>
      <c r="G325" s="284"/>
      <c r="H325" s="285"/>
      <c r="I325" s="288"/>
      <c r="J325" s="117">
        <v>1.35</v>
      </c>
      <c r="K325" s="117">
        <v>1.35</v>
      </c>
      <c r="L325" s="319"/>
    </row>
    <row r="326" spans="1:16" ht="15" customHeight="1" x14ac:dyDescent="0.3">
      <c r="A326" s="362"/>
      <c r="B326" s="307" t="s">
        <v>338</v>
      </c>
      <c r="C326" s="310" t="s">
        <v>204</v>
      </c>
      <c r="D326" s="67"/>
      <c r="E326" s="136" t="s">
        <v>399</v>
      </c>
      <c r="F326" s="115" t="s">
        <v>82</v>
      </c>
      <c r="G326" s="297">
        <v>2.4</v>
      </c>
      <c r="H326" s="266">
        <v>64.38</v>
      </c>
      <c r="I326" s="266">
        <f>G326*H326</f>
        <v>154.51199999999997</v>
      </c>
      <c r="J326" s="113">
        <v>0.3</v>
      </c>
      <c r="K326" s="266">
        <v>0.46</v>
      </c>
      <c r="L326" s="298">
        <f>I326*K326</f>
        <v>71.075519999999983</v>
      </c>
    </row>
    <row r="327" spans="1:16" ht="27.6" customHeight="1" thickBot="1" x14ac:dyDescent="0.35">
      <c r="A327" s="362"/>
      <c r="B327" s="308"/>
      <c r="C327" s="312"/>
      <c r="D327" s="68"/>
      <c r="E327" s="151" t="s">
        <v>398</v>
      </c>
      <c r="F327" s="107" t="s">
        <v>84</v>
      </c>
      <c r="G327" s="287"/>
      <c r="H327" s="267"/>
      <c r="I327" s="267"/>
      <c r="J327" s="82">
        <v>0.26</v>
      </c>
      <c r="K327" s="267"/>
      <c r="L327" s="299"/>
    </row>
    <row r="328" spans="1:16" ht="15" customHeight="1" x14ac:dyDescent="0.3">
      <c r="A328" s="362"/>
      <c r="B328" s="308"/>
      <c r="C328" s="74"/>
      <c r="D328" s="74"/>
      <c r="E328" s="151" t="s">
        <v>397</v>
      </c>
      <c r="F328" s="107" t="s">
        <v>86</v>
      </c>
      <c r="G328" s="287"/>
      <c r="H328" s="267"/>
      <c r="I328" s="267"/>
      <c r="J328" s="178">
        <v>0.46</v>
      </c>
      <c r="K328" s="267"/>
      <c r="L328" s="299"/>
    </row>
    <row r="329" spans="1:16" ht="15" customHeight="1" x14ac:dyDescent="0.3">
      <c r="A329" s="362"/>
      <c r="B329" s="308"/>
      <c r="C329" s="74"/>
      <c r="D329" s="74"/>
      <c r="E329" s="151" t="s">
        <v>396</v>
      </c>
      <c r="F329" s="107" t="s">
        <v>88</v>
      </c>
      <c r="G329" s="287"/>
      <c r="H329" s="267"/>
      <c r="I329" s="267"/>
      <c r="J329" s="82">
        <v>0.19</v>
      </c>
      <c r="K329" s="267"/>
      <c r="L329" s="299"/>
    </row>
    <row r="330" spans="1:16" ht="15" customHeight="1" x14ac:dyDescent="0.3">
      <c r="A330" s="362"/>
      <c r="B330" s="308"/>
      <c r="C330" s="74"/>
      <c r="D330" s="74"/>
      <c r="E330" s="151" t="s">
        <v>395</v>
      </c>
      <c r="F330" s="107" t="s">
        <v>90</v>
      </c>
      <c r="G330" s="287"/>
      <c r="H330" s="267"/>
      <c r="I330" s="267"/>
      <c r="J330" s="82">
        <v>0.3</v>
      </c>
      <c r="K330" s="267"/>
      <c r="L330" s="299"/>
    </row>
    <row r="331" spans="1:16" ht="34.799999999999997" customHeight="1" thickBot="1" x14ac:dyDescent="0.35">
      <c r="A331" s="362"/>
      <c r="B331" s="309"/>
      <c r="C331" s="74"/>
      <c r="D331" s="74"/>
      <c r="E331" s="151" t="s">
        <v>394</v>
      </c>
      <c r="F331" s="114" t="s">
        <v>92</v>
      </c>
      <c r="G331" s="288"/>
      <c r="H331" s="268"/>
      <c r="I331" s="268"/>
      <c r="J331" s="103">
        <v>0.21</v>
      </c>
      <c r="K331" s="268"/>
      <c r="L331" s="300"/>
    </row>
    <row r="332" spans="1:16" ht="16.2" customHeight="1" x14ac:dyDescent="0.3">
      <c r="A332" s="362"/>
      <c r="B332" s="307" t="s">
        <v>340</v>
      </c>
      <c r="C332" s="310" t="s">
        <v>205</v>
      </c>
      <c r="D332" s="67"/>
      <c r="E332" s="136" t="s">
        <v>345</v>
      </c>
      <c r="F332" s="115">
        <v>160214</v>
      </c>
      <c r="G332" s="266">
        <v>5</v>
      </c>
      <c r="H332" s="266">
        <v>66</v>
      </c>
      <c r="I332" s="269">
        <f>H332*G332</f>
        <v>330</v>
      </c>
      <c r="J332" s="102">
        <v>0.26</v>
      </c>
      <c r="K332" s="269">
        <f>MAX(J332:J334)</f>
        <v>0.30370000000000003</v>
      </c>
      <c r="L332" s="261">
        <f>K332*I332</f>
        <v>100.221</v>
      </c>
    </row>
    <row r="333" spans="1:16" ht="15" customHeight="1" x14ac:dyDescent="0.3">
      <c r="A333" s="362"/>
      <c r="B333" s="308"/>
      <c r="C333" s="311"/>
      <c r="D333" s="74"/>
      <c r="E333" s="151" t="s">
        <v>346</v>
      </c>
      <c r="F333" s="116">
        <v>160216</v>
      </c>
      <c r="G333" s="267"/>
      <c r="H333" s="267"/>
      <c r="I333" s="270"/>
      <c r="J333" s="170">
        <v>0.30370000000000003</v>
      </c>
      <c r="K333" s="270"/>
      <c r="L333" s="262"/>
      <c r="P333" s="227"/>
    </row>
    <row r="334" spans="1:16" ht="30" customHeight="1" thickBot="1" x14ac:dyDescent="0.35">
      <c r="A334" s="362"/>
      <c r="B334" s="308"/>
      <c r="C334" s="312"/>
      <c r="D334" s="74"/>
      <c r="E334" s="152" t="s">
        <v>347</v>
      </c>
      <c r="F334" s="114">
        <v>200136</v>
      </c>
      <c r="G334" s="268"/>
      <c r="H334" s="268"/>
      <c r="I334" s="271"/>
      <c r="J334" s="104">
        <v>0.21310000000000001</v>
      </c>
      <c r="K334" s="271"/>
      <c r="L334" s="263"/>
    </row>
    <row r="335" spans="1:16" ht="15.6" customHeight="1" x14ac:dyDescent="0.3">
      <c r="A335" s="362"/>
      <c r="B335" s="307" t="s">
        <v>323</v>
      </c>
      <c r="C335" s="67" t="s">
        <v>206</v>
      </c>
      <c r="D335" s="67"/>
      <c r="E335" s="151" t="s">
        <v>346</v>
      </c>
      <c r="F335" s="115">
        <v>160216</v>
      </c>
      <c r="G335" s="113">
        <v>5</v>
      </c>
      <c r="H335" s="113">
        <v>30</v>
      </c>
      <c r="I335" s="77">
        <f>G335*H335</f>
        <v>150</v>
      </c>
      <c r="J335" s="77">
        <v>0.30370000000000003</v>
      </c>
      <c r="K335" s="77">
        <f>J335</f>
        <v>0.30370000000000003</v>
      </c>
      <c r="L335" s="230">
        <f>K335*I335</f>
        <v>45.555000000000007</v>
      </c>
    </row>
    <row r="336" spans="1:16" ht="15.75" customHeight="1" x14ac:dyDescent="0.3">
      <c r="A336" s="362"/>
      <c r="B336" s="308"/>
      <c r="C336" s="72"/>
      <c r="D336" s="72"/>
      <c r="E336" s="130" t="s">
        <v>348</v>
      </c>
      <c r="F336" s="159">
        <v>160604</v>
      </c>
      <c r="G336" s="350" t="s">
        <v>364</v>
      </c>
      <c r="H336" s="351"/>
      <c r="I336" s="270">
        <f>0.2*3</f>
        <v>0.60000000000000009</v>
      </c>
      <c r="J336" s="144">
        <v>1.35</v>
      </c>
      <c r="K336" s="270">
        <f>MAX(J336:J338)</f>
        <v>1.35</v>
      </c>
      <c r="L336" s="262">
        <f>I336*K336</f>
        <v>0.81000000000000016</v>
      </c>
    </row>
    <row r="337" spans="1:12" ht="15" customHeight="1" x14ac:dyDescent="0.3">
      <c r="A337" s="362"/>
      <c r="B337" s="308"/>
      <c r="C337" s="72"/>
      <c r="D337" s="72"/>
      <c r="E337" s="130" t="s">
        <v>349</v>
      </c>
      <c r="F337" s="116">
        <v>160605</v>
      </c>
      <c r="G337" s="352"/>
      <c r="H337" s="353"/>
      <c r="I337" s="270"/>
      <c r="J337" s="80">
        <v>1.35</v>
      </c>
      <c r="K337" s="270"/>
      <c r="L337" s="262"/>
    </row>
    <row r="338" spans="1:12" ht="15.75" customHeight="1" thickBot="1" x14ac:dyDescent="0.35">
      <c r="A338" s="362"/>
      <c r="B338" s="309"/>
      <c r="C338" s="72"/>
      <c r="D338" s="72"/>
      <c r="E338" s="132" t="s">
        <v>350</v>
      </c>
      <c r="F338" s="116">
        <v>200134</v>
      </c>
      <c r="G338" s="354"/>
      <c r="H338" s="355"/>
      <c r="I338" s="271"/>
      <c r="J338" s="143">
        <v>1.35</v>
      </c>
      <c r="K338" s="271"/>
      <c r="L338" s="263"/>
    </row>
    <row r="339" spans="1:12" ht="15" customHeight="1" x14ac:dyDescent="0.3">
      <c r="A339" s="362"/>
      <c r="B339" s="307" t="s">
        <v>341</v>
      </c>
      <c r="C339" s="346" t="s">
        <v>194</v>
      </c>
      <c r="D339" s="72"/>
      <c r="E339" s="130" t="s">
        <v>35</v>
      </c>
      <c r="F339" s="105" t="s">
        <v>180</v>
      </c>
      <c r="G339" s="272">
        <v>6</v>
      </c>
      <c r="H339" s="266">
        <v>157</v>
      </c>
      <c r="I339" s="269">
        <f>H339*G339/2</f>
        <v>471</v>
      </c>
      <c r="J339" s="179">
        <v>1.23</v>
      </c>
      <c r="K339" s="269">
        <f>MAX(J339:J375)</f>
        <v>1.23</v>
      </c>
      <c r="L339" s="261">
        <f>K339*I339</f>
        <v>579.33000000000004</v>
      </c>
    </row>
    <row r="340" spans="1:12" ht="15" customHeight="1" x14ac:dyDescent="0.3">
      <c r="A340" s="362"/>
      <c r="B340" s="308"/>
      <c r="C340" s="346"/>
      <c r="D340" s="72"/>
      <c r="E340" s="130" t="s">
        <v>393</v>
      </c>
      <c r="F340" s="106" t="s">
        <v>181</v>
      </c>
      <c r="G340" s="273"/>
      <c r="H340" s="267"/>
      <c r="I340" s="270"/>
      <c r="J340" s="79">
        <v>0.30370000000000003</v>
      </c>
      <c r="K340" s="270"/>
      <c r="L340" s="262"/>
    </row>
    <row r="341" spans="1:12" ht="15" customHeight="1" x14ac:dyDescent="0.3">
      <c r="A341" s="362"/>
      <c r="B341" s="308"/>
      <c r="C341" s="346"/>
      <c r="D341" s="72"/>
      <c r="E341" s="130" t="s">
        <v>35</v>
      </c>
      <c r="F341" s="106" t="s">
        <v>182</v>
      </c>
      <c r="G341" s="273"/>
      <c r="H341" s="267"/>
      <c r="I341" s="270"/>
      <c r="J341" s="79">
        <v>0.1852</v>
      </c>
      <c r="K341" s="270"/>
      <c r="L341" s="262"/>
    </row>
    <row r="342" spans="1:12" ht="15" customHeight="1" x14ac:dyDescent="0.3">
      <c r="A342" s="362"/>
      <c r="B342" s="308"/>
      <c r="C342" s="346"/>
      <c r="D342" s="72"/>
      <c r="E342" s="130" t="s">
        <v>35</v>
      </c>
      <c r="F342" s="106" t="s">
        <v>183</v>
      </c>
      <c r="G342" s="273"/>
      <c r="H342" s="267"/>
      <c r="I342" s="270"/>
      <c r="J342" s="79">
        <v>0.1852</v>
      </c>
      <c r="K342" s="270"/>
      <c r="L342" s="262"/>
    </row>
    <row r="343" spans="1:12" ht="15" customHeight="1" x14ac:dyDescent="0.3">
      <c r="A343" s="362"/>
      <c r="B343" s="308"/>
      <c r="C343" s="346"/>
      <c r="D343" s="72"/>
      <c r="E343" s="130" t="s">
        <v>35</v>
      </c>
      <c r="F343" s="106" t="s">
        <v>184</v>
      </c>
      <c r="G343" s="273"/>
      <c r="H343" s="267"/>
      <c r="I343" s="270"/>
      <c r="J343" s="79">
        <v>0.28000000000000003</v>
      </c>
      <c r="K343" s="270"/>
      <c r="L343" s="262"/>
    </row>
    <row r="344" spans="1:12" ht="15" customHeight="1" x14ac:dyDescent="0.3">
      <c r="A344" s="362"/>
      <c r="B344" s="308"/>
      <c r="C344" s="346"/>
      <c r="D344" s="72"/>
      <c r="E344" s="130" t="s">
        <v>35</v>
      </c>
      <c r="F344" s="106" t="s">
        <v>185</v>
      </c>
      <c r="G344" s="273"/>
      <c r="H344" s="267"/>
      <c r="I344" s="270"/>
      <c r="J344" s="79">
        <v>0.1852</v>
      </c>
      <c r="K344" s="270"/>
      <c r="L344" s="262"/>
    </row>
    <row r="345" spans="1:12" ht="15" customHeight="1" x14ac:dyDescent="0.3">
      <c r="A345" s="362"/>
      <c r="B345" s="308"/>
      <c r="C345" s="346"/>
      <c r="D345" s="72"/>
      <c r="E345" s="130" t="s">
        <v>35</v>
      </c>
      <c r="F345" s="106" t="s">
        <v>186</v>
      </c>
      <c r="G345" s="273"/>
      <c r="H345" s="267"/>
      <c r="I345" s="270"/>
      <c r="J345" s="79">
        <v>0.1852</v>
      </c>
      <c r="K345" s="270"/>
      <c r="L345" s="262"/>
    </row>
    <row r="346" spans="1:12" ht="15" customHeight="1" x14ac:dyDescent="0.3">
      <c r="A346" s="362"/>
      <c r="B346" s="308"/>
      <c r="C346" s="346"/>
      <c r="D346" s="72"/>
      <c r="E346" s="130" t="s">
        <v>35</v>
      </c>
      <c r="F346" s="106" t="s">
        <v>187</v>
      </c>
      <c r="G346" s="273"/>
      <c r="H346" s="267"/>
      <c r="I346" s="270"/>
      <c r="J346" s="79">
        <v>0.1852</v>
      </c>
      <c r="K346" s="270"/>
      <c r="L346" s="262"/>
    </row>
    <row r="347" spans="1:12" ht="15" customHeight="1" x14ac:dyDescent="0.3">
      <c r="A347" s="362"/>
      <c r="B347" s="308"/>
      <c r="C347" s="346"/>
      <c r="D347" s="72"/>
      <c r="E347" s="130" t="s">
        <v>35</v>
      </c>
      <c r="F347" s="106" t="s">
        <v>188</v>
      </c>
      <c r="G347" s="273"/>
      <c r="H347" s="267"/>
      <c r="I347" s="270"/>
      <c r="J347" s="79">
        <v>0.41</v>
      </c>
      <c r="K347" s="270"/>
      <c r="L347" s="262"/>
    </row>
    <row r="348" spans="1:12" ht="15" customHeight="1" x14ac:dyDescent="0.3">
      <c r="A348" s="362"/>
      <c r="B348" s="308"/>
      <c r="C348" s="346"/>
      <c r="D348" s="72"/>
      <c r="E348" s="130" t="s">
        <v>35</v>
      </c>
      <c r="F348" s="106" t="s">
        <v>189</v>
      </c>
      <c r="G348" s="273"/>
      <c r="H348" s="267"/>
      <c r="I348" s="270"/>
      <c r="J348" s="79">
        <v>0.22</v>
      </c>
      <c r="K348" s="270"/>
      <c r="L348" s="262"/>
    </row>
    <row r="349" spans="1:12" ht="15" customHeight="1" x14ac:dyDescent="0.3">
      <c r="A349" s="362"/>
      <c r="B349" s="308"/>
      <c r="C349" s="346"/>
      <c r="D349" s="72"/>
      <c r="E349" s="130" t="s">
        <v>35</v>
      </c>
      <c r="F349" s="106" t="s">
        <v>190</v>
      </c>
      <c r="G349" s="273"/>
      <c r="H349" s="267"/>
      <c r="I349" s="270"/>
      <c r="J349" s="79">
        <v>0.05</v>
      </c>
      <c r="K349" s="270"/>
      <c r="L349" s="262"/>
    </row>
    <row r="350" spans="1:12" ht="15" customHeight="1" x14ac:dyDescent="0.3">
      <c r="A350" s="362"/>
      <c r="B350" s="308"/>
      <c r="C350" s="346"/>
      <c r="D350" s="72"/>
      <c r="E350" s="130" t="s">
        <v>35</v>
      </c>
      <c r="F350" s="106" t="s">
        <v>191</v>
      </c>
      <c r="G350" s="273"/>
      <c r="H350" s="267"/>
      <c r="I350" s="270"/>
      <c r="J350" s="79">
        <v>0.1852</v>
      </c>
      <c r="K350" s="270"/>
      <c r="L350" s="262"/>
    </row>
    <row r="351" spans="1:12" ht="15.75" customHeight="1" x14ac:dyDescent="0.3">
      <c r="A351" s="362"/>
      <c r="B351" s="308"/>
      <c r="C351" s="346"/>
      <c r="D351" s="72"/>
      <c r="E351" s="135" t="s">
        <v>392</v>
      </c>
      <c r="F351" s="108">
        <v>100202</v>
      </c>
      <c r="G351" s="273"/>
      <c r="H351" s="267"/>
      <c r="I351" s="270"/>
      <c r="J351" s="87">
        <v>1.08</v>
      </c>
      <c r="K351" s="270"/>
      <c r="L351" s="262"/>
    </row>
    <row r="352" spans="1:12" ht="15.75" customHeight="1" x14ac:dyDescent="0.3">
      <c r="A352" s="362"/>
      <c r="B352" s="308"/>
      <c r="C352" s="346"/>
      <c r="D352" s="72"/>
      <c r="E352" s="185" t="s">
        <v>391</v>
      </c>
      <c r="F352" s="107">
        <v>100299</v>
      </c>
      <c r="G352" s="273"/>
      <c r="H352" s="267"/>
      <c r="I352" s="270"/>
      <c r="J352" s="79">
        <v>0.1852</v>
      </c>
      <c r="K352" s="270"/>
      <c r="L352" s="262"/>
    </row>
    <row r="353" spans="1:12" ht="15.75" customHeight="1" x14ac:dyDescent="0.3">
      <c r="A353" s="362"/>
      <c r="B353" s="308"/>
      <c r="C353" s="346"/>
      <c r="D353" s="72"/>
      <c r="E353" s="135" t="s">
        <v>138</v>
      </c>
      <c r="F353" s="107">
        <v>100804</v>
      </c>
      <c r="G353" s="273"/>
      <c r="H353" s="267"/>
      <c r="I353" s="270"/>
      <c r="J353" s="79">
        <v>0.73799999999999999</v>
      </c>
      <c r="K353" s="270"/>
      <c r="L353" s="262"/>
    </row>
    <row r="354" spans="1:12" ht="15.75" customHeight="1" x14ac:dyDescent="0.3">
      <c r="A354" s="362"/>
      <c r="B354" s="308"/>
      <c r="C354" s="346"/>
      <c r="D354" s="72"/>
      <c r="E354" s="130" t="s">
        <v>40</v>
      </c>
      <c r="F354" s="107">
        <v>101003</v>
      </c>
      <c r="G354" s="273"/>
      <c r="H354" s="267"/>
      <c r="I354" s="270"/>
      <c r="J354" s="79">
        <v>1.08</v>
      </c>
      <c r="K354" s="270"/>
      <c r="L354" s="262"/>
    </row>
    <row r="355" spans="1:12" ht="15.75" customHeight="1" x14ac:dyDescent="0.3">
      <c r="A355" s="362"/>
      <c r="B355" s="308"/>
      <c r="C355" s="346"/>
      <c r="D355" s="72"/>
      <c r="E355" s="130" t="s">
        <v>390</v>
      </c>
      <c r="F355" s="107">
        <v>101008</v>
      </c>
      <c r="G355" s="273"/>
      <c r="H355" s="267"/>
      <c r="I355" s="270"/>
      <c r="J355" s="79">
        <v>0.47</v>
      </c>
      <c r="K355" s="270"/>
      <c r="L355" s="262"/>
    </row>
    <row r="356" spans="1:12" ht="15.75" customHeight="1" x14ac:dyDescent="0.3">
      <c r="A356" s="362"/>
      <c r="B356" s="308"/>
      <c r="C356" s="346"/>
      <c r="D356" s="72"/>
      <c r="E356" s="130" t="s">
        <v>35</v>
      </c>
      <c r="F356" s="107">
        <v>101099</v>
      </c>
      <c r="G356" s="273"/>
      <c r="H356" s="267"/>
      <c r="I356" s="270"/>
      <c r="J356" s="79">
        <v>0.1852</v>
      </c>
      <c r="K356" s="270"/>
      <c r="L356" s="262"/>
    </row>
    <row r="357" spans="1:12" ht="15.75" customHeight="1" x14ac:dyDescent="0.3">
      <c r="A357" s="362"/>
      <c r="B357" s="308"/>
      <c r="C357" s="346"/>
      <c r="D357" s="72"/>
      <c r="E357" s="130" t="s">
        <v>35</v>
      </c>
      <c r="F357" s="107">
        <v>101199</v>
      </c>
      <c r="G357" s="273"/>
      <c r="H357" s="267"/>
      <c r="I357" s="270"/>
      <c r="J357" s="79">
        <v>0.17</v>
      </c>
      <c r="K357" s="270"/>
      <c r="L357" s="262"/>
    </row>
    <row r="358" spans="1:12" ht="15.75" customHeight="1" x14ac:dyDescent="0.3">
      <c r="A358" s="362"/>
      <c r="B358" s="308"/>
      <c r="C358" s="346"/>
      <c r="D358" s="72"/>
      <c r="E358" s="130" t="s">
        <v>35</v>
      </c>
      <c r="F358" s="107">
        <v>101299</v>
      </c>
      <c r="G358" s="273"/>
      <c r="H358" s="267"/>
      <c r="I358" s="270"/>
      <c r="J358" s="79">
        <v>0.1852</v>
      </c>
      <c r="K358" s="270"/>
      <c r="L358" s="262"/>
    </row>
    <row r="359" spans="1:12" ht="15.75" customHeight="1" x14ac:dyDescent="0.3">
      <c r="A359" s="362"/>
      <c r="B359" s="308"/>
      <c r="C359" s="346"/>
      <c r="D359" s="72"/>
      <c r="E359" s="130" t="s">
        <v>35</v>
      </c>
      <c r="F359" s="107">
        <v>101399</v>
      </c>
      <c r="G359" s="273"/>
      <c r="H359" s="267"/>
      <c r="I359" s="270"/>
      <c r="J359" s="79">
        <v>0.1852</v>
      </c>
      <c r="K359" s="270"/>
      <c r="L359" s="262"/>
    </row>
    <row r="360" spans="1:12" ht="15.75" customHeight="1" x14ac:dyDescent="0.3">
      <c r="A360" s="362"/>
      <c r="B360" s="308"/>
      <c r="C360" s="346"/>
      <c r="D360" s="72"/>
      <c r="E360" s="130" t="s">
        <v>35</v>
      </c>
      <c r="F360" s="107">
        <v>110199</v>
      </c>
      <c r="G360" s="273"/>
      <c r="H360" s="267"/>
      <c r="I360" s="270"/>
      <c r="J360" s="79">
        <v>0.1852</v>
      </c>
      <c r="K360" s="270"/>
      <c r="L360" s="262"/>
    </row>
    <row r="361" spans="1:12" ht="15.75" customHeight="1" x14ac:dyDescent="0.3">
      <c r="A361" s="362"/>
      <c r="B361" s="308"/>
      <c r="C361" s="346"/>
      <c r="D361" s="72"/>
      <c r="E361" s="130" t="s">
        <v>35</v>
      </c>
      <c r="F361" s="107">
        <v>110299</v>
      </c>
      <c r="G361" s="273"/>
      <c r="H361" s="267"/>
      <c r="I361" s="270"/>
      <c r="J361" s="79">
        <v>0.1852</v>
      </c>
      <c r="K361" s="270"/>
      <c r="L361" s="262"/>
    </row>
    <row r="362" spans="1:12" ht="15.75" customHeight="1" x14ac:dyDescent="0.3">
      <c r="A362" s="362"/>
      <c r="B362" s="308"/>
      <c r="C362" s="346"/>
      <c r="D362" s="72"/>
      <c r="E362" s="124" t="s">
        <v>45</v>
      </c>
      <c r="F362" s="107">
        <v>120103</v>
      </c>
      <c r="G362" s="273"/>
      <c r="H362" s="267"/>
      <c r="I362" s="270"/>
      <c r="J362" s="79">
        <v>0.22</v>
      </c>
      <c r="K362" s="270"/>
      <c r="L362" s="262"/>
    </row>
    <row r="363" spans="1:12" ht="15.75" customHeight="1" x14ac:dyDescent="0.3">
      <c r="A363" s="362"/>
      <c r="B363" s="308"/>
      <c r="C363" s="346"/>
      <c r="D363" s="72"/>
      <c r="E363" s="122" t="s">
        <v>74</v>
      </c>
      <c r="F363" s="107">
        <v>120104</v>
      </c>
      <c r="G363" s="273"/>
      <c r="H363" s="267"/>
      <c r="I363" s="270"/>
      <c r="J363" s="79">
        <v>0.9</v>
      </c>
      <c r="K363" s="270"/>
      <c r="L363" s="262"/>
    </row>
    <row r="364" spans="1:12" ht="15.75" customHeight="1" x14ac:dyDescent="0.3">
      <c r="A364" s="362"/>
      <c r="B364" s="308"/>
      <c r="C364" s="346"/>
      <c r="D364" s="72"/>
      <c r="E364" s="130" t="s">
        <v>389</v>
      </c>
      <c r="F364" s="116">
        <v>160118</v>
      </c>
      <c r="G364" s="273"/>
      <c r="H364" s="267"/>
      <c r="I364" s="270"/>
      <c r="J364" s="79">
        <v>0.9</v>
      </c>
      <c r="K364" s="270"/>
      <c r="L364" s="262"/>
    </row>
    <row r="365" spans="1:12" ht="15.75" customHeight="1" x14ac:dyDescent="0.3">
      <c r="A365" s="362"/>
      <c r="B365" s="308"/>
      <c r="C365" s="346"/>
      <c r="D365" s="72"/>
      <c r="E365" s="130" t="s">
        <v>35</v>
      </c>
      <c r="F365" s="107">
        <v>160199</v>
      </c>
      <c r="G365" s="273"/>
      <c r="H365" s="267"/>
      <c r="I365" s="270"/>
      <c r="J365" s="79">
        <v>0.1852</v>
      </c>
      <c r="K365" s="270"/>
      <c r="L365" s="262"/>
    </row>
    <row r="366" spans="1:12" ht="15.75" customHeight="1" x14ac:dyDescent="0.3">
      <c r="A366" s="362"/>
      <c r="B366" s="308"/>
      <c r="C366" s="346"/>
      <c r="D366" s="72"/>
      <c r="E366" s="130" t="s">
        <v>388</v>
      </c>
      <c r="F366" s="107">
        <v>170401</v>
      </c>
      <c r="G366" s="273"/>
      <c r="H366" s="267"/>
      <c r="I366" s="270"/>
      <c r="J366" s="79">
        <v>0.9</v>
      </c>
      <c r="K366" s="270"/>
      <c r="L366" s="262"/>
    </row>
    <row r="367" spans="1:12" ht="15.75" customHeight="1" x14ac:dyDescent="0.3">
      <c r="A367" s="362"/>
      <c r="B367" s="308"/>
      <c r="C367" s="346"/>
      <c r="D367" s="72"/>
      <c r="E367" s="130" t="s">
        <v>387</v>
      </c>
      <c r="F367" s="107">
        <v>170402</v>
      </c>
      <c r="G367" s="273"/>
      <c r="H367" s="267"/>
      <c r="I367" s="270"/>
      <c r="J367" s="79">
        <v>0.9</v>
      </c>
      <c r="K367" s="270"/>
      <c r="L367" s="262"/>
    </row>
    <row r="368" spans="1:12" ht="15.75" customHeight="1" x14ac:dyDescent="0.3">
      <c r="A368" s="362"/>
      <c r="B368" s="308"/>
      <c r="C368" s="346"/>
      <c r="D368" s="72"/>
      <c r="E368" s="130" t="s">
        <v>386</v>
      </c>
      <c r="F368" s="107">
        <v>170406</v>
      </c>
      <c r="G368" s="273"/>
      <c r="H368" s="267"/>
      <c r="I368" s="270"/>
      <c r="J368" s="79">
        <v>0.9</v>
      </c>
      <c r="K368" s="270"/>
      <c r="L368" s="262"/>
    </row>
    <row r="369" spans="1:12" ht="15.75" customHeight="1" x14ac:dyDescent="0.3">
      <c r="A369" s="362"/>
      <c r="B369" s="308"/>
      <c r="C369" s="346"/>
      <c r="D369" s="72"/>
      <c r="E369" s="130" t="s">
        <v>385</v>
      </c>
      <c r="F369" s="107">
        <v>170407</v>
      </c>
      <c r="G369" s="273"/>
      <c r="H369" s="267"/>
      <c r="I369" s="270"/>
      <c r="J369" s="79">
        <v>0.27</v>
      </c>
      <c r="K369" s="270"/>
      <c r="L369" s="262"/>
    </row>
    <row r="370" spans="1:12" ht="15.75" customHeight="1" x14ac:dyDescent="0.3">
      <c r="A370" s="362"/>
      <c r="B370" s="308"/>
      <c r="C370" s="346"/>
      <c r="D370" s="72"/>
      <c r="E370" s="130" t="s">
        <v>384</v>
      </c>
      <c r="F370" s="107">
        <v>190112</v>
      </c>
      <c r="G370" s="273"/>
      <c r="H370" s="267"/>
      <c r="I370" s="270"/>
      <c r="J370" s="79">
        <v>0.46</v>
      </c>
      <c r="K370" s="270"/>
      <c r="L370" s="262"/>
    </row>
    <row r="371" spans="1:12" ht="15.75" customHeight="1" x14ac:dyDescent="0.3">
      <c r="A371" s="362"/>
      <c r="B371" s="308"/>
      <c r="C371" s="346"/>
      <c r="D371" s="72"/>
      <c r="E371" s="130" t="s">
        <v>35</v>
      </c>
      <c r="F371" s="107">
        <v>190899</v>
      </c>
      <c r="G371" s="273"/>
      <c r="H371" s="267"/>
      <c r="I371" s="270"/>
      <c r="J371" s="79">
        <v>0.41</v>
      </c>
      <c r="K371" s="270"/>
      <c r="L371" s="262"/>
    </row>
    <row r="372" spans="1:12" ht="15.75" customHeight="1" x14ac:dyDescent="0.3">
      <c r="A372" s="362"/>
      <c r="B372" s="308"/>
      <c r="C372" s="346"/>
      <c r="D372" s="72"/>
      <c r="E372" s="130" t="s">
        <v>35</v>
      </c>
      <c r="F372" s="107">
        <v>190999</v>
      </c>
      <c r="G372" s="273"/>
      <c r="H372" s="267"/>
      <c r="I372" s="270"/>
      <c r="J372" s="79">
        <v>0.1852</v>
      </c>
      <c r="K372" s="270"/>
      <c r="L372" s="262"/>
    </row>
    <row r="373" spans="1:12" ht="15.75" customHeight="1" x14ac:dyDescent="0.3">
      <c r="A373" s="362"/>
      <c r="B373" s="308"/>
      <c r="C373" s="346"/>
      <c r="D373" s="72"/>
      <c r="E373" s="130" t="s">
        <v>383</v>
      </c>
      <c r="F373" s="107">
        <v>191002</v>
      </c>
      <c r="G373" s="273"/>
      <c r="H373" s="267"/>
      <c r="I373" s="270"/>
      <c r="J373" s="79">
        <v>0.9</v>
      </c>
      <c r="K373" s="270"/>
      <c r="L373" s="262"/>
    </row>
    <row r="374" spans="1:12" ht="15.75" customHeight="1" x14ac:dyDescent="0.3">
      <c r="A374" s="362"/>
      <c r="B374" s="308"/>
      <c r="C374" s="346"/>
      <c r="D374" s="72"/>
      <c r="E374" s="130" t="s">
        <v>54</v>
      </c>
      <c r="F374" s="107">
        <v>191203</v>
      </c>
      <c r="G374" s="273"/>
      <c r="H374" s="267"/>
      <c r="I374" s="270"/>
      <c r="J374" s="79">
        <v>0.9</v>
      </c>
      <c r="K374" s="270"/>
      <c r="L374" s="262"/>
    </row>
    <row r="375" spans="1:12" ht="15.75" customHeight="1" thickBot="1" x14ac:dyDescent="0.35">
      <c r="A375" s="362"/>
      <c r="B375" s="309"/>
      <c r="C375" s="346"/>
      <c r="D375" s="72"/>
      <c r="E375" s="132" t="s">
        <v>71</v>
      </c>
      <c r="F375" s="114">
        <v>200140</v>
      </c>
      <c r="G375" s="274"/>
      <c r="H375" s="268"/>
      <c r="I375" s="271"/>
      <c r="J375" s="104">
        <v>0.23</v>
      </c>
      <c r="K375" s="271"/>
      <c r="L375" s="263"/>
    </row>
    <row r="376" spans="1:12" ht="15" customHeight="1" x14ac:dyDescent="0.3">
      <c r="A376" s="362"/>
      <c r="B376" s="307" t="s">
        <v>342</v>
      </c>
      <c r="C376" s="346"/>
      <c r="D376" s="72"/>
      <c r="E376" s="136" t="s">
        <v>55</v>
      </c>
      <c r="F376" s="115">
        <v>160122</v>
      </c>
      <c r="G376" s="266">
        <v>6</v>
      </c>
      <c r="H376" s="266">
        <v>13</v>
      </c>
      <c r="I376" s="269">
        <f>H376*G376/2</f>
        <v>39</v>
      </c>
      <c r="J376" s="170">
        <v>0.30370000000000003</v>
      </c>
      <c r="K376" s="269">
        <f>MAX(J376:J378)</f>
        <v>0.30370000000000003</v>
      </c>
      <c r="L376" s="261">
        <f>I376*K376</f>
        <v>11.8443</v>
      </c>
    </row>
    <row r="377" spans="1:12" ht="15.75" customHeight="1" x14ac:dyDescent="0.3">
      <c r="A377" s="362"/>
      <c r="B377" s="308"/>
      <c r="C377" s="72"/>
      <c r="D377" s="72"/>
      <c r="E377" s="130" t="s">
        <v>35</v>
      </c>
      <c r="F377" s="107">
        <v>160199</v>
      </c>
      <c r="G377" s="267"/>
      <c r="H377" s="267"/>
      <c r="I377" s="270"/>
      <c r="J377" s="80">
        <v>0.1852</v>
      </c>
      <c r="K377" s="270"/>
      <c r="L377" s="262"/>
    </row>
    <row r="378" spans="1:12" ht="15" customHeight="1" thickBot="1" x14ac:dyDescent="0.35">
      <c r="A378" s="362"/>
      <c r="B378" s="309"/>
      <c r="C378" s="72"/>
      <c r="D378" s="72"/>
      <c r="E378" s="132" t="s">
        <v>346</v>
      </c>
      <c r="F378" s="114">
        <v>160216</v>
      </c>
      <c r="G378" s="268"/>
      <c r="H378" s="268"/>
      <c r="I378" s="271"/>
      <c r="J378" s="112">
        <v>0.30370000000000003</v>
      </c>
      <c r="K378" s="271"/>
      <c r="L378" s="263"/>
    </row>
    <row r="379" spans="1:12" ht="42" customHeight="1" x14ac:dyDescent="0.3">
      <c r="A379" s="362"/>
      <c r="B379" s="359" t="s">
        <v>343</v>
      </c>
      <c r="C379" s="67" t="s">
        <v>207</v>
      </c>
      <c r="D379" s="67"/>
      <c r="E379" s="136" t="s">
        <v>382</v>
      </c>
      <c r="F379" s="176" t="s">
        <v>128</v>
      </c>
      <c r="G379" s="264" t="s">
        <v>361</v>
      </c>
      <c r="H379" s="265"/>
      <c r="I379" s="160">
        <v>0.2</v>
      </c>
      <c r="J379" s="160">
        <v>0.42</v>
      </c>
      <c r="K379" s="160">
        <v>0.42</v>
      </c>
      <c r="L379" s="192">
        <f>I379*K379</f>
        <v>8.4000000000000005E-2</v>
      </c>
    </row>
    <row r="380" spans="1:12" ht="33.6" customHeight="1" thickBot="1" x14ac:dyDescent="0.35">
      <c r="A380" s="363"/>
      <c r="B380" s="360"/>
      <c r="C380" s="193"/>
      <c r="D380" s="193"/>
      <c r="E380" s="194" t="s">
        <v>381</v>
      </c>
      <c r="F380" s="244">
        <v>150203</v>
      </c>
      <c r="G380" s="357" t="s">
        <v>1940</v>
      </c>
      <c r="H380" s="358"/>
      <c r="I380" s="245">
        <v>0.2</v>
      </c>
      <c r="J380" s="246">
        <v>7.0000000000000007E-2</v>
      </c>
      <c r="K380" s="245">
        <f>J380</f>
        <v>7.0000000000000007E-2</v>
      </c>
      <c r="L380" s="247">
        <f>I380*K380</f>
        <v>1.4000000000000002E-2</v>
      </c>
    </row>
    <row r="381" spans="1:12" ht="15.75" customHeight="1" x14ac:dyDescent="0.3">
      <c r="A381" s="88"/>
      <c r="B381" s="7"/>
      <c r="C381" s="89"/>
      <c r="D381" s="89"/>
      <c r="E381" s="90"/>
      <c r="F381" s="7"/>
      <c r="G381" s="7"/>
      <c r="H381" s="84"/>
      <c r="J381" s="10"/>
      <c r="K381" s="16"/>
      <c r="L381" s="187"/>
    </row>
  </sheetData>
  <autoFilter ref="A3:L380" xr:uid="{E9FF4085-71A1-4314-B592-6E48B7C767EC}"/>
  <mergeCells count="170">
    <mergeCell ref="G379:H379"/>
    <mergeCell ref="G380:H380"/>
    <mergeCell ref="B379:B380"/>
    <mergeCell ref="A312:A380"/>
    <mergeCell ref="G283:G284"/>
    <mergeCell ref="B326:B331"/>
    <mergeCell ref="B332:B334"/>
    <mergeCell ref="I318:I319"/>
    <mergeCell ref="A5:A311"/>
    <mergeCell ref="B100:B129"/>
    <mergeCell ref="G100:G129"/>
    <mergeCell ref="G130:G161"/>
    <mergeCell ref="G220:G221"/>
    <mergeCell ref="H220:H221"/>
    <mergeCell ref="I220:I221"/>
    <mergeCell ref="G223:G247"/>
    <mergeCell ref="H223:H247"/>
    <mergeCell ref="C100:C247"/>
    <mergeCell ref="C322:C325"/>
    <mergeCell ref="C326:C327"/>
    <mergeCell ref="B312:B315"/>
    <mergeCell ref="B316:B321"/>
    <mergeCell ref="B130:B161"/>
    <mergeCell ref="B376:B378"/>
    <mergeCell ref="B339:B375"/>
    <mergeCell ref="G306:G307"/>
    <mergeCell ref="B335:B338"/>
    <mergeCell ref="K376:K378"/>
    <mergeCell ref="L376:L378"/>
    <mergeCell ref="K339:K375"/>
    <mergeCell ref="L339:L375"/>
    <mergeCell ref="C339:C376"/>
    <mergeCell ref="C312:C321"/>
    <mergeCell ref="C332:C334"/>
    <mergeCell ref="H306:H307"/>
    <mergeCell ref="I306:I307"/>
    <mergeCell ref="K306:K307"/>
    <mergeCell ref="L306:L307"/>
    <mergeCell ref="B322:B325"/>
    <mergeCell ref="G336:H338"/>
    <mergeCell ref="B308:B310"/>
    <mergeCell ref="B306:B307"/>
    <mergeCell ref="C306:C307"/>
    <mergeCell ref="L318:L319"/>
    <mergeCell ref="G320:H320"/>
    <mergeCell ref="H54:H99"/>
    <mergeCell ref="I54:I99"/>
    <mergeCell ref="K54:K99"/>
    <mergeCell ref="H100:H129"/>
    <mergeCell ref="I100:I129"/>
    <mergeCell ref="K100:K129"/>
    <mergeCell ref="L100:L129"/>
    <mergeCell ref="L54:L99"/>
    <mergeCell ref="B5:B53"/>
    <mergeCell ref="C5:C53"/>
    <mergeCell ref="H5:H53"/>
    <mergeCell ref="L5:L53"/>
    <mergeCell ref="K5:K53"/>
    <mergeCell ref="I5:I53"/>
    <mergeCell ref="G5:G53"/>
    <mergeCell ref="G54:G99"/>
    <mergeCell ref="B54:B99"/>
    <mergeCell ref="C54:C99"/>
    <mergeCell ref="L220:L221"/>
    <mergeCell ref="G248:G278"/>
    <mergeCell ref="H248:H278"/>
    <mergeCell ref="I248:I278"/>
    <mergeCell ref="K248:K278"/>
    <mergeCell ref="L248:L278"/>
    <mergeCell ref="K336:K338"/>
    <mergeCell ref="L336:L338"/>
    <mergeCell ref="I223:I247"/>
    <mergeCell ref="K223:K247"/>
    <mergeCell ref="L223:L247"/>
    <mergeCell ref="H289:H299"/>
    <mergeCell ref="I289:I299"/>
    <mergeCell ref="K289:K299"/>
    <mergeCell ref="G280:G282"/>
    <mergeCell ref="H280:H282"/>
    <mergeCell ref="I280:I282"/>
    <mergeCell ref="K280:K282"/>
    <mergeCell ref="K285:K288"/>
    <mergeCell ref="L285:L288"/>
    <mergeCell ref="K304:K305"/>
    <mergeCell ref="L304:L305"/>
    <mergeCell ref="I300:I303"/>
    <mergeCell ref="L323:L325"/>
    <mergeCell ref="K130:K161"/>
    <mergeCell ref="L130:L161"/>
    <mergeCell ref="G162:G163"/>
    <mergeCell ref="H162:H163"/>
    <mergeCell ref="I162:I163"/>
    <mergeCell ref="K162:K163"/>
    <mergeCell ref="L162:L163"/>
    <mergeCell ref="H130:H161"/>
    <mergeCell ref="I130:I161"/>
    <mergeCell ref="K220:K221"/>
    <mergeCell ref="G194:G219"/>
    <mergeCell ref="B162:B163"/>
    <mergeCell ref="B164:B193"/>
    <mergeCell ref="B223:B247"/>
    <mergeCell ref="B248:B278"/>
    <mergeCell ref="C248:C278"/>
    <mergeCell ref="B280:B282"/>
    <mergeCell ref="I194:I219"/>
    <mergeCell ref="G164:G193"/>
    <mergeCell ref="H164:H193"/>
    <mergeCell ref="I164:I193"/>
    <mergeCell ref="K164:K193"/>
    <mergeCell ref="B285:B288"/>
    <mergeCell ref="C285:C288"/>
    <mergeCell ref="B304:B305"/>
    <mergeCell ref="C304:C305"/>
    <mergeCell ref="B289:B299"/>
    <mergeCell ref="C289:C299"/>
    <mergeCell ref="B300:B303"/>
    <mergeCell ref="C300:C303"/>
    <mergeCell ref="H194:H219"/>
    <mergeCell ref="G289:G299"/>
    <mergeCell ref="B220:B221"/>
    <mergeCell ref="B283:B284"/>
    <mergeCell ref="B194:B219"/>
    <mergeCell ref="I285:I288"/>
    <mergeCell ref="G285:H288"/>
    <mergeCell ref="G300:H303"/>
    <mergeCell ref="I332:I334"/>
    <mergeCell ref="K332:K334"/>
    <mergeCell ref="L332:L334"/>
    <mergeCell ref="G308:G310"/>
    <mergeCell ref="H308:H310"/>
    <mergeCell ref="I308:I310"/>
    <mergeCell ref="K308:K310"/>
    <mergeCell ref="L308:L310"/>
    <mergeCell ref="K300:K303"/>
    <mergeCell ref="L300:L303"/>
    <mergeCell ref="G326:G331"/>
    <mergeCell ref="H326:H331"/>
    <mergeCell ref="I326:I331"/>
    <mergeCell ref="K326:K331"/>
    <mergeCell ref="L326:L331"/>
    <mergeCell ref="G316:H316"/>
    <mergeCell ref="G317:H317"/>
    <mergeCell ref="G318:H319"/>
    <mergeCell ref="G321:H321"/>
    <mergeCell ref="K312:K315"/>
    <mergeCell ref="K318:K319"/>
    <mergeCell ref="L164:L193"/>
    <mergeCell ref="G322:H322"/>
    <mergeCell ref="G376:G378"/>
    <mergeCell ref="H376:H378"/>
    <mergeCell ref="I376:I378"/>
    <mergeCell ref="G304:G305"/>
    <mergeCell ref="H304:H305"/>
    <mergeCell ref="I304:I305"/>
    <mergeCell ref="I336:I338"/>
    <mergeCell ref="G339:G375"/>
    <mergeCell ref="H339:H375"/>
    <mergeCell ref="I339:I375"/>
    <mergeCell ref="G312:H312"/>
    <mergeCell ref="G313:H313"/>
    <mergeCell ref="G314:H314"/>
    <mergeCell ref="G315:H315"/>
    <mergeCell ref="G323:H325"/>
    <mergeCell ref="I323:I325"/>
    <mergeCell ref="K194:K219"/>
    <mergeCell ref="L194:L219"/>
    <mergeCell ref="L289:L299"/>
    <mergeCell ref="G332:G334"/>
    <mergeCell ref="H332:H334"/>
    <mergeCell ref="L280:L282"/>
  </mergeCells>
  <phoneticPr fontId="8" type="noConversion"/>
  <pageMargins left="0.70866141732283472" right="0.70866141732283472" top="0.74803149606299213" bottom="0.74803149606299213" header="0.31496062992125984" footer="0.31496062992125984"/>
  <pageSetup paperSize="9" scale="86" fitToHeight="0" orientation="landscape" r:id="rId1"/>
  <headerFooter>
    <oddHeader>&amp;L&amp;"-,Negrito"&amp;K00-049Projeto Alteração da BRAGUINOX</oddHeader>
  </headerFooter>
  <rowBreaks count="3" manualBreakCount="3">
    <brk id="129" max="16383" man="1"/>
    <brk id="247" max="16383" man="1"/>
    <brk id="338" max="16383" man="1"/>
  </rowBreaks>
  <ignoredErrors>
    <ignoredError sqref="F164:F173 F339:F351 F5:F16 F130:F139 F222:F230 F248:F257 F54:F67 F100:F109 F194:F202 F220 F110:F111 F140:F141 F174:F175 F203:F205 F231:F234 F258:F259" numberStoredAsText="1"/>
    <ignoredError sqref="K318 K220 K280 K285 K289 K300 K304 K308 K332 K336 K339 K376" formulaRange="1"/>
  </ignoredError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C0F6E-D3A5-4AD9-8583-0DFBB702504C}">
  <sheetPr>
    <tabColor rgb="FFFFCCCC"/>
    <pageSetUpPr fitToPage="1"/>
  </sheetPr>
  <dimension ref="C2:O24"/>
  <sheetViews>
    <sheetView showGridLines="0" zoomScale="70" zoomScaleNormal="70" workbookViewId="0">
      <pane ySplit="5" topLeftCell="A6" activePane="bottomLeft" state="frozen"/>
      <selection pane="bottomLeft" activeCell="C22" sqref="C22:O22"/>
    </sheetView>
  </sheetViews>
  <sheetFormatPr defaultRowHeight="14.4" x14ac:dyDescent="0.3"/>
  <cols>
    <col min="1" max="1" width="2" customWidth="1"/>
    <col min="2" max="2" width="1.6640625" customWidth="1"/>
    <col min="3" max="3" width="17.33203125" customWidth="1"/>
    <col min="4" max="4" width="13.109375" customWidth="1"/>
    <col min="5" max="5" width="47.44140625" customWidth="1"/>
    <col min="6" max="6" width="17.88671875" customWidth="1"/>
    <col min="7" max="7" width="22.33203125" customWidth="1"/>
    <col min="8" max="8" width="12.77734375" customWidth="1"/>
    <col min="9" max="9" width="13.109375" customWidth="1"/>
    <col min="10" max="10" width="13.88671875" customWidth="1"/>
    <col min="11" max="11" width="16.33203125" customWidth="1"/>
    <col min="12" max="12" width="22.5546875" customWidth="1"/>
    <col min="13" max="13" width="16.88671875" customWidth="1"/>
    <col min="14" max="14" width="29.5546875" customWidth="1"/>
    <col min="15" max="15" width="21.44140625" customWidth="1"/>
  </cols>
  <sheetData>
    <row r="2" spans="3:15" ht="44.25" customHeight="1" x14ac:dyDescent="0.4">
      <c r="C2" s="369"/>
      <c r="D2" s="369"/>
      <c r="E2" s="369"/>
      <c r="F2" s="369"/>
      <c r="G2" s="369"/>
      <c r="H2" s="369"/>
      <c r="I2" s="369"/>
      <c r="J2" s="369"/>
      <c r="K2" s="369"/>
      <c r="L2" s="369"/>
      <c r="M2" s="369"/>
      <c r="N2" s="369"/>
      <c r="O2" s="369"/>
    </row>
    <row r="3" spans="3:15" ht="13.5" customHeight="1" x14ac:dyDescent="0.4">
      <c r="C3" s="109"/>
      <c r="D3" s="109"/>
      <c r="E3" s="109"/>
      <c r="F3" s="109"/>
      <c r="G3" s="109"/>
      <c r="H3" s="109"/>
      <c r="I3" s="109"/>
      <c r="J3" s="109"/>
      <c r="K3" s="109"/>
      <c r="L3" s="109"/>
      <c r="M3" s="109"/>
      <c r="N3" s="109"/>
      <c r="O3" s="109"/>
    </row>
    <row r="4" spans="3:15" ht="31.2" x14ac:dyDescent="0.6">
      <c r="C4" s="370" t="s">
        <v>443</v>
      </c>
      <c r="D4" s="370"/>
      <c r="E4" s="370"/>
      <c r="F4" s="370"/>
      <c r="G4" s="370"/>
      <c r="H4" s="370"/>
      <c r="I4" s="370"/>
      <c r="J4" s="370"/>
      <c r="K4" s="370"/>
      <c r="L4" s="370"/>
      <c r="M4" s="370"/>
      <c r="N4" s="370"/>
      <c r="O4" s="370"/>
    </row>
    <row r="5" spans="3:15" ht="71.400000000000006" customHeight="1" x14ac:dyDescent="0.3">
      <c r="C5" s="195" t="s">
        <v>299</v>
      </c>
      <c r="D5" s="195" t="s">
        <v>300</v>
      </c>
      <c r="E5" s="195" t="s">
        <v>434</v>
      </c>
      <c r="F5" s="195" t="s">
        <v>314</v>
      </c>
      <c r="G5" s="195" t="s">
        <v>301</v>
      </c>
      <c r="H5" s="195" t="s">
        <v>1939</v>
      </c>
      <c r="I5" s="195" t="s">
        <v>302</v>
      </c>
      <c r="J5" s="195" t="s">
        <v>303</v>
      </c>
      <c r="K5" s="195" t="s">
        <v>310</v>
      </c>
      <c r="L5" s="195" t="s">
        <v>435</v>
      </c>
      <c r="M5" s="195" t="s">
        <v>316</v>
      </c>
      <c r="N5" s="371" t="s">
        <v>304</v>
      </c>
      <c r="O5" s="371"/>
    </row>
    <row r="6" spans="3:15" ht="50.1" customHeight="1" x14ac:dyDescent="0.3">
      <c r="C6" s="372" t="s">
        <v>311</v>
      </c>
      <c r="D6" s="196" t="s">
        <v>124</v>
      </c>
      <c r="E6" s="197" t="s">
        <v>125</v>
      </c>
      <c r="F6" s="373" t="s">
        <v>18</v>
      </c>
      <c r="G6" s="374">
        <f>M6*J6</f>
        <v>12.6</v>
      </c>
      <c r="H6" s="375">
        <v>25</v>
      </c>
      <c r="I6" s="375">
        <v>2.4</v>
      </c>
      <c r="J6" s="375">
        <f>H6*I6</f>
        <v>60</v>
      </c>
      <c r="K6" s="376">
        <v>1</v>
      </c>
      <c r="L6" s="199">
        <v>0.21</v>
      </c>
      <c r="M6" s="375">
        <v>0.21</v>
      </c>
      <c r="N6" s="386" t="s">
        <v>309</v>
      </c>
      <c r="O6" s="387"/>
    </row>
    <row r="7" spans="3:15" ht="50.1" customHeight="1" x14ac:dyDescent="0.3">
      <c r="C7" s="372"/>
      <c r="D7" s="196" t="s">
        <v>126</v>
      </c>
      <c r="E7" s="197" t="s">
        <v>127</v>
      </c>
      <c r="F7" s="373"/>
      <c r="G7" s="374"/>
      <c r="H7" s="375"/>
      <c r="I7" s="375"/>
      <c r="J7" s="375"/>
      <c r="K7" s="376"/>
      <c r="L7" s="199">
        <v>0.17</v>
      </c>
      <c r="M7" s="375"/>
      <c r="N7" s="386"/>
      <c r="O7" s="387"/>
    </row>
    <row r="8" spans="3:15" ht="84" customHeight="1" x14ac:dyDescent="0.3">
      <c r="C8" s="372"/>
      <c r="D8" s="196" t="s">
        <v>128</v>
      </c>
      <c r="E8" s="197" t="s">
        <v>129</v>
      </c>
      <c r="F8" s="198" t="s">
        <v>28</v>
      </c>
      <c r="G8" s="238">
        <f>J8*M8</f>
        <v>8.3600000000000008E-2</v>
      </c>
      <c r="H8" s="388" t="s">
        <v>361</v>
      </c>
      <c r="I8" s="388"/>
      <c r="J8" s="202">
        <v>0.2</v>
      </c>
      <c r="K8" s="203">
        <v>1</v>
      </c>
      <c r="L8" s="202">
        <v>0.41799999999999998</v>
      </c>
      <c r="M8" s="202">
        <v>0.41799999999999998</v>
      </c>
      <c r="N8" s="198" t="s">
        <v>436</v>
      </c>
      <c r="O8" s="204"/>
    </row>
    <row r="9" spans="3:15" ht="90" customHeight="1" x14ac:dyDescent="0.3">
      <c r="C9" s="372"/>
      <c r="D9" s="196" t="s">
        <v>130</v>
      </c>
      <c r="E9" s="205" t="s">
        <v>131</v>
      </c>
      <c r="F9" s="198" t="s">
        <v>21</v>
      </c>
      <c r="G9" s="238">
        <f>J9*M9</f>
        <v>0.14816000000000001</v>
      </c>
      <c r="H9" s="388" t="s">
        <v>437</v>
      </c>
      <c r="I9" s="388"/>
      <c r="J9" s="202">
        <f>4*0.2</f>
        <v>0.8</v>
      </c>
      <c r="K9" s="203">
        <v>1</v>
      </c>
      <c r="L9" s="202">
        <v>0.1852</v>
      </c>
      <c r="M9" s="202">
        <v>0.1852</v>
      </c>
      <c r="N9" s="198" t="s">
        <v>436</v>
      </c>
      <c r="O9" s="204"/>
    </row>
    <row r="10" spans="3:15" ht="50.1" customHeight="1" x14ac:dyDescent="0.3">
      <c r="C10" s="372"/>
      <c r="D10" s="196" t="s">
        <v>82</v>
      </c>
      <c r="E10" s="197" t="s">
        <v>83</v>
      </c>
      <c r="F10" s="373" t="s">
        <v>23</v>
      </c>
      <c r="G10" s="377">
        <f>J10*M10</f>
        <v>71.075519999999983</v>
      </c>
      <c r="H10" s="380">
        <v>64.38</v>
      </c>
      <c r="I10" s="383">
        <v>2.4</v>
      </c>
      <c r="J10" s="383">
        <f>H10*I10</f>
        <v>154.51199999999997</v>
      </c>
      <c r="K10" s="200">
        <v>1</v>
      </c>
      <c r="L10" s="199">
        <v>0.30370000000000003</v>
      </c>
      <c r="M10" s="383">
        <v>0.46</v>
      </c>
      <c r="N10" s="386" t="s">
        <v>305</v>
      </c>
      <c r="O10" s="389"/>
    </row>
    <row r="11" spans="3:15" ht="50.1" customHeight="1" x14ac:dyDescent="0.3">
      <c r="C11" s="372"/>
      <c r="D11" s="196" t="s">
        <v>90</v>
      </c>
      <c r="E11" s="197" t="s">
        <v>91</v>
      </c>
      <c r="F11" s="373"/>
      <c r="G11" s="378"/>
      <c r="H11" s="381"/>
      <c r="I11" s="384"/>
      <c r="J11" s="384"/>
      <c r="K11" s="200">
        <v>1</v>
      </c>
      <c r="L11" s="199">
        <v>0.30370000000000003</v>
      </c>
      <c r="M11" s="384"/>
      <c r="N11" s="386"/>
      <c r="O11" s="390"/>
    </row>
    <row r="12" spans="3:15" ht="50.1" customHeight="1" x14ac:dyDescent="0.3">
      <c r="C12" s="372"/>
      <c r="D12" s="196" t="s">
        <v>84</v>
      </c>
      <c r="E12" s="197" t="s">
        <v>85</v>
      </c>
      <c r="F12" s="373"/>
      <c r="G12" s="378"/>
      <c r="H12" s="381"/>
      <c r="I12" s="384"/>
      <c r="J12" s="384"/>
      <c r="K12" s="200">
        <v>1</v>
      </c>
      <c r="L12" s="199">
        <v>0.26</v>
      </c>
      <c r="M12" s="384"/>
      <c r="N12" s="386" t="s">
        <v>313</v>
      </c>
      <c r="O12" s="389"/>
    </row>
    <row r="13" spans="3:15" ht="50.1" customHeight="1" x14ac:dyDescent="0.3">
      <c r="C13" s="372"/>
      <c r="D13" s="196" t="s">
        <v>92</v>
      </c>
      <c r="E13" s="197" t="s">
        <v>93</v>
      </c>
      <c r="F13" s="373"/>
      <c r="G13" s="378"/>
      <c r="H13" s="381"/>
      <c r="I13" s="384"/>
      <c r="J13" s="384"/>
      <c r="K13" s="200">
        <v>1</v>
      </c>
      <c r="L13" s="199">
        <v>0.21310000000000001</v>
      </c>
      <c r="M13" s="384"/>
      <c r="N13" s="386"/>
      <c r="O13" s="390"/>
    </row>
    <row r="14" spans="3:15" ht="59.25" customHeight="1" x14ac:dyDescent="0.3">
      <c r="C14" s="372"/>
      <c r="D14" s="196" t="s">
        <v>88</v>
      </c>
      <c r="E14" s="197" t="s">
        <v>89</v>
      </c>
      <c r="F14" s="373"/>
      <c r="G14" s="378"/>
      <c r="H14" s="381"/>
      <c r="I14" s="384"/>
      <c r="J14" s="384"/>
      <c r="K14" s="200">
        <v>1</v>
      </c>
      <c r="L14" s="199">
        <v>0.18859999999999999</v>
      </c>
      <c r="M14" s="384"/>
      <c r="N14" s="196" t="s">
        <v>306</v>
      </c>
      <c r="O14" s="204"/>
    </row>
    <row r="15" spans="3:15" ht="64.2" customHeight="1" x14ac:dyDescent="0.3">
      <c r="C15" s="372"/>
      <c r="D15" s="196" t="s">
        <v>86</v>
      </c>
      <c r="E15" s="197" t="s">
        <v>87</v>
      </c>
      <c r="F15" s="373"/>
      <c r="G15" s="379"/>
      <c r="H15" s="382"/>
      <c r="I15" s="385"/>
      <c r="J15" s="385"/>
      <c r="K15" s="200">
        <v>1</v>
      </c>
      <c r="L15" s="199">
        <v>0.4597</v>
      </c>
      <c r="M15" s="385"/>
      <c r="N15" s="196" t="s">
        <v>312</v>
      </c>
      <c r="O15" s="201"/>
    </row>
    <row r="16" spans="3:15" s="110" customFormat="1" ht="50.1" customHeight="1" x14ac:dyDescent="0.3">
      <c r="C16" s="372"/>
      <c r="D16" s="196" t="s">
        <v>100</v>
      </c>
      <c r="E16" s="205" t="s">
        <v>101</v>
      </c>
      <c r="F16" s="373" t="s">
        <v>22</v>
      </c>
      <c r="G16" s="374">
        <f>J16*M16</f>
        <v>1.35</v>
      </c>
      <c r="H16" s="375" t="s">
        <v>438</v>
      </c>
      <c r="I16" s="375"/>
      <c r="J16" s="375">
        <f>5*0.2</f>
        <v>1</v>
      </c>
      <c r="K16" s="200">
        <v>1</v>
      </c>
      <c r="L16" s="199">
        <v>1.35</v>
      </c>
      <c r="M16" s="375">
        <f>MEDIAN(L16:L19)</f>
        <v>1.35</v>
      </c>
      <c r="N16" s="391" t="s">
        <v>439</v>
      </c>
      <c r="O16" s="387"/>
    </row>
    <row r="17" spans="3:15" ht="50.1" customHeight="1" x14ac:dyDescent="0.3">
      <c r="C17" s="372"/>
      <c r="D17" s="196" t="s">
        <v>102</v>
      </c>
      <c r="E17" s="205" t="s">
        <v>103</v>
      </c>
      <c r="F17" s="373"/>
      <c r="G17" s="374"/>
      <c r="H17" s="375"/>
      <c r="I17" s="375"/>
      <c r="J17" s="375"/>
      <c r="K17" s="200">
        <v>1</v>
      </c>
      <c r="L17" s="199">
        <v>1.35</v>
      </c>
      <c r="M17" s="375"/>
      <c r="N17" s="391"/>
      <c r="O17" s="387"/>
    </row>
    <row r="18" spans="3:15" ht="50.1" customHeight="1" x14ac:dyDescent="0.3">
      <c r="C18" s="372"/>
      <c r="D18" s="196" t="s">
        <v>104</v>
      </c>
      <c r="E18" s="197" t="s">
        <v>105</v>
      </c>
      <c r="F18" s="373"/>
      <c r="G18" s="374"/>
      <c r="H18" s="375"/>
      <c r="I18" s="375"/>
      <c r="J18" s="375"/>
      <c r="K18" s="200">
        <v>1</v>
      </c>
      <c r="L18" s="199">
        <v>1.35</v>
      </c>
      <c r="M18" s="375"/>
      <c r="N18" s="391"/>
      <c r="O18" s="387"/>
    </row>
    <row r="19" spans="3:15" ht="67.5" customHeight="1" x14ac:dyDescent="0.3">
      <c r="C19" s="372"/>
      <c r="D19" s="196" t="s">
        <v>98</v>
      </c>
      <c r="E19" s="205" t="s">
        <v>99</v>
      </c>
      <c r="F19" s="373"/>
      <c r="G19" s="238">
        <f>J19*M19</f>
        <v>76.117708800000017</v>
      </c>
      <c r="H19" s="392" t="s">
        <v>362</v>
      </c>
      <c r="I19" s="393"/>
      <c r="J19" s="199">
        <f>0.92*1.12*0.6*76</f>
        <v>46.986240000000009</v>
      </c>
      <c r="K19" s="200">
        <v>4</v>
      </c>
      <c r="L19" s="199">
        <v>1.35</v>
      </c>
      <c r="M19" s="199">
        <v>1.62</v>
      </c>
      <c r="N19" s="196" t="s">
        <v>307</v>
      </c>
      <c r="O19" s="204"/>
    </row>
    <row r="20" spans="3:15" ht="72" customHeight="1" x14ac:dyDescent="0.3">
      <c r="C20" s="372"/>
      <c r="D20" s="196" t="s">
        <v>77</v>
      </c>
      <c r="E20" s="205" t="s">
        <v>78</v>
      </c>
      <c r="F20" s="196" t="s">
        <v>13</v>
      </c>
      <c r="G20" s="238">
        <f>J20*M20</f>
        <v>22.984999999999999</v>
      </c>
      <c r="H20" s="202">
        <v>50</v>
      </c>
      <c r="I20" s="202">
        <v>1</v>
      </c>
      <c r="J20" s="202">
        <f>H20*I20</f>
        <v>50</v>
      </c>
      <c r="K20" s="203">
        <v>1</v>
      </c>
      <c r="L20" s="202">
        <v>0.4597</v>
      </c>
      <c r="M20" s="202">
        <v>0.4597</v>
      </c>
      <c r="N20" s="196" t="s">
        <v>308</v>
      </c>
      <c r="O20" s="204"/>
    </row>
    <row r="21" spans="3:15" ht="22.2" customHeight="1" x14ac:dyDescent="0.3">
      <c r="C21" s="38"/>
      <c r="D21" s="38"/>
      <c r="E21" s="38"/>
      <c r="F21" s="38"/>
      <c r="G21" s="239">
        <f>SUM(G6:G20)</f>
        <v>184.3599888</v>
      </c>
      <c r="H21" s="206"/>
      <c r="I21" s="38"/>
      <c r="J21" s="38"/>
      <c r="K21" s="38"/>
      <c r="L21" s="38"/>
      <c r="M21" s="38"/>
      <c r="N21" s="38"/>
      <c r="O21" s="38"/>
    </row>
    <row r="22" spans="3:15" ht="77.400000000000006" customHeight="1" x14ac:dyDescent="0.3">
      <c r="C22" s="394" t="s">
        <v>1937</v>
      </c>
      <c r="D22" s="394"/>
      <c r="E22" s="394"/>
      <c r="F22" s="394"/>
      <c r="G22" s="394"/>
      <c r="H22" s="394"/>
      <c r="I22" s="394"/>
      <c r="J22" s="394"/>
      <c r="K22" s="394"/>
      <c r="L22" s="394"/>
      <c r="M22" s="394"/>
      <c r="N22" s="394"/>
      <c r="O22" s="394"/>
    </row>
    <row r="23" spans="3:15" ht="24" customHeight="1" x14ac:dyDescent="0.3">
      <c r="C23" s="395" t="s">
        <v>1938</v>
      </c>
      <c r="D23" s="395"/>
      <c r="E23" s="395"/>
      <c r="F23" s="395"/>
      <c r="G23" s="395"/>
      <c r="H23" s="395"/>
      <c r="I23" s="395"/>
      <c r="J23" s="395"/>
      <c r="K23" s="395"/>
      <c r="L23" s="395"/>
      <c r="M23" s="395"/>
      <c r="N23" s="395"/>
      <c r="O23" s="395"/>
    </row>
    <row r="24" spans="3:15" x14ac:dyDescent="0.3">
      <c r="C24" s="207"/>
      <c r="D24" s="207"/>
      <c r="E24" s="207"/>
      <c r="F24" s="207"/>
      <c r="G24" s="207"/>
      <c r="H24" s="207"/>
      <c r="I24" s="207"/>
      <c r="J24" s="207"/>
      <c r="K24" s="38"/>
      <c r="L24" s="38"/>
      <c r="M24" s="38"/>
      <c r="N24" s="208"/>
      <c r="O24" s="38"/>
    </row>
  </sheetData>
  <mergeCells count="35">
    <mergeCell ref="N16:N18"/>
    <mergeCell ref="O16:O18"/>
    <mergeCell ref="H19:I19"/>
    <mergeCell ref="C22:O22"/>
    <mergeCell ref="C23:O23"/>
    <mergeCell ref="F16:F19"/>
    <mergeCell ref="G16:G18"/>
    <mergeCell ref="H16:I18"/>
    <mergeCell ref="J16:J18"/>
    <mergeCell ref="M16:M18"/>
    <mergeCell ref="N6:N7"/>
    <mergeCell ref="O6:O7"/>
    <mergeCell ref="H8:I8"/>
    <mergeCell ref="H9:I9"/>
    <mergeCell ref="M10:M15"/>
    <mergeCell ref="N10:N11"/>
    <mergeCell ref="O10:O11"/>
    <mergeCell ref="N12:N13"/>
    <mergeCell ref="O12:O13"/>
    <mergeCell ref="C2:O2"/>
    <mergeCell ref="C4:O4"/>
    <mergeCell ref="N5:O5"/>
    <mergeCell ref="C6:C20"/>
    <mergeCell ref="F6:F7"/>
    <mergeCell ref="G6:G7"/>
    <mergeCell ref="H6:H7"/>
    <mergeCell ref="I6:I7"/>
    <mergeCell ref="J6:J7"/>
    <mergeCell ref="K6:K7"/>
    <mergeCell ref="F10:F15"/>
    <mergeCell ref="G10:G15"/>
    <mergeCell ref="H10:H15"/>
    <mergeCell ref="I10:I15"/>
    <mergeCell ref="J10:J15"/>
    <mergeCell ref="M6:M7"/>
  </mergeCells>
  <printOptions horizontalCentered="1" verticalCentered="1"/>
  <pageMargins left="0.70866141732283472" right="0.70866141732283472" top="0.74803149606299213" bottom="0.74803149606299213" header="0.31496062992125984" footer="0.31496062992125984"/>
  <pageSetup paperSize="8" scale="83"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BB25D-D3B9-4C2F-AEBA-4E4111C1012E}">
  <sheetPr>
    <pageSetUpPr fitToPage="1"/>
  </sheetPr>
  <dimension ref="A1:P166"/>
  <sheetViews>
    <sheetView zoomScale="85" zoomScaleNormal="85" workbookViewId="0">
      <pane xSplit="3" ySplit="4" topLeftCell="F77" activePane="bottomRight" state="frozen"/>
      <selection pane="topRight" activeCell="D1" sqref="D1"/>
      <selection pane="bottomLeft" activeCell="A5" sqref="A5"/>
      <selection pane="bottomRight" activeCell="L87" sqref="L87:L95"/>
    </sheetView>
  </sheetViews>
  <sheetFormatPr defaultColWidth="9.109375" defaultRowHeight="13.8" x14ac:dyDescent="0.3"/>
  <cols>
    <col min="1" max="1" width="13.6640625" style="1" customWidth="1"/>
    <col min="2" max="2" width="19.5546875" style="1" customWidth="1"/>
    <col min="3" max="3" width="19.6640625" style="1" customWidth="1"/>
    <col min="4" max="4" width="8.109375" style="1" customWidth="1"/>
    <col min="5" max="5" width="42.44140625" style="1" customWidth="1"/>
    <col min="6" max="6" width="23.88671875" style="1" customWidth="1"/>
    <col min="7" max="7" width="8.109375" style="1" customWidth="1"/>
    <col min="8" max="8" width="42.44140625" style="1" customWidth="1"/>
    <col min="9" max="9" width="17.33203125" style="1" customWidth="1"/>
    <col min="10" max="10" width="15.88671875" style="142" customWidth="1"/>
    <col min="11" max="11" width="16.5546875" style="1" customWidth="1"/>
    <col min="12" max="12" width="11.44140625" style="15" customWidth="1"/>
    <col min="13" max="14" width="13.88671875" style="15" customWidth="1"/>
    <col min="15" max="16384" width="9.109375" style="1"/>
  </cols>
  <sheetData>
    <row r="1" spans="1:14" ht="14.4" x14ac:dyDescent="0.3">
      <c r="A1" s="31" t="s">
        <v>274</v>
      </c>
      <c r="J1" s="141"/>
      <c r="L1" s="1"/>
      <c r="M1" s="1"/>
      <c r="N1" s="1"/>
    </row>
    <row r="2" spans="1:14" ht="14.4" thickBot="1" x14ac:dyDescent="0.35"/>
    <row r="3" spans="1:14" ht="33.75" customHeight="1" thickBot="1" x14ac:dyDescent="0.35">
      <c r="A3" s="403" t="s">
        <v>163</v>
      </c>
      <c r="B3" s="403" t="s">
        <v>162</v>
      </c>
      <c r="C3" s="403" t="s">
        <v>135</v>
      </c>
      <c r="D3" s="399" t="s">
        <v>136</v>
      </c>
      <c r="E3" s="400"/>
      <c r="F3" s="403" t="s">
        <v>1945</v>
      </c>
      <c r="G3" s="409" t="s">
        <v>137</v>
      </c>
      <c r="H3" s="400"/>
      <c r="I3" s="410" t="s">
        <v>246</v>
      </c>
      <c r="J3" s="410" t="s">
        <v>288</v>
      </c>
      <c r="K3" s="410" t="s">
        <v>250</v>
      </c>
      <c r="L3" s="421" t="s">
        <v>249</v>
      </c>
      <c r="M3" s="421" t="s">
        <v>251</v>
      </c>
      <c r="N3" s="421" t="s">
        <v>252</v>
      </c>
    </row>
    <row r="4" spans="1:14" ht="30" customHeight="1" thickBot="1" x14ac:dyDescent="0.35">
      <c r="A4" s="404"/>
      <c r="B4" s="404"/>
      <c r="C4" s="404"/>
      <c r="D4" s="18" t="s">
        <v>31</v>
      </c>
      <c r="E4" s="19" t="s">
        <v>32</v>
      </c>
      <c r="F4" s="404"/>
      <c r="G4" s="19" t="s">
        <v>31</v>
      </c>
      <c r="H4" s="19" t="s">
        <v>32</v>
      </c>
      <c r="I4" s="410"/>
      <c r="J4" s="410"/>
      <c r="K4" s="410"/>
      <c r="L4" s="421"/>
      <c r="M4" s="421"/>
      <c r="N4" s="421"/>
    </row>
    <row r="5" spans="1:14" ht="28.2" thickBot="1" x14ac:dyDescent="0.35">
      <c r="A5" s="310" t="s">
        <v>164</v>
      </c>
      <c r="B5" s="310" t="s">
        <v>166</v>
      </c>
      <c r="C5" s="310" t="s">
        <v>140</v>
      </c>
      <c r="D5" s="5" t="s">
        <v>180</v>
      </c>
      <c r="E5" s="12" t="s">
        <v>33</v>
      </c>
      <c r="F5" s="259" t="s">
        <v>212</v>
      </c>
      <c r="G5" s="5">
        <v>191202</v>
      </c>
      <c r="H5" s="2" t="s">
        <v>53</v>
      </c>
      <c r="I5" s="411" t="s">
        <v>370</v>
      </c>
      <c r="J5" s="412">
        <f>'Folha 2 Capacidades Inst. Arm'!O5+'Folha 2 Capacidades Inst. Arm'!O6+'Folha 2 Capacidades Inst. Arm'!O7+'Folha 2 Capacidades Inst. Arm'!O8+'Folha 2 Capacidades Inst. Arm'!O9+'Folha 2 Capacidades Inst. Arm'!O10+'Folha 2 Capacidades Inst. Arm'!O11+'Folha 2 Capacidades Inst. Arm'!O12+'Folha 2 Capacidades Inst. Arm'!O13+'Folha 2 Capacidades Inst. Arm'!O14+'Folha 2 Capacidades Inst. Arm'!O15+'Folha 2 Capacidades Inst. Arm'!O17+'Folha 2 Capacidades Inst. Arm'!O20+'Folha 2 Capacidades Inst. Arm'!O22+'Folha 2 Capacidades Inst. Arm'!O26+'Folha 2 Capacidades Inst. Arm'!O29+'Folha 2 Capacidades Inst. Arm'!O30+'Folha 2 Capacidades Inst. Arm'!O31+'Folha 2 Capacidades Inst. Arm'!O32+'Folha 2 Capacidades Inst. Arm'!O34-'Folha 2 Capacidades Inst. Arm'!L336-'Folha 2 Capacidades Inst. Arm'!L336</f>
        <v>17703.841700000008</v>
      </c>
      <c r="K5" s="401" t="s">
        <v>236</v>
      </c>
      <c r="L5" s="406">
        <v>72.2</v>
      </c>
      <c r="M5" s="406">
        <f>L5*24*365</f>
        <v>632472.00000000012</v>
      </c>
      <c r="N5" s="406">
        <f>L5*8*250</f>
        <v>144400</v>
      </c>
    </row>
    <row r="6" spans="1:14" ht="36" customHeight="1" thickBot="1" x14ac:dyDescent="0.35">
      <c r="A6" s="311"/>
      <c r="B6" s="311"/>
      <c r="C6" s="311"/>
      <c r="D6" s="5" t="s">
        <v>181</v>
      </c>
      <c r="E6" s="12" t="s">
        <v>34</v>
      </c>
      <c r="F6" s="57" t="s">
        <v>212</v>
      </c>
      <c r="G6" s="5">
        <v>191203</v>
      </c>
      <c r="H6" s="2" t="s">
        <v>54</v>
      </c>
      <c r="I6" s="411"/>
      <c r="J6" s="412"/>
      <c r="K6" s="401"/>
      <c r="L6" s="406"/>
      <c r="M6" s="406"/>
      <c r="N6" s="406"/>
    </row>
    <row r="7" spans="1:14" ht="42" thickBot="1" x14ac:dyDescent="0.35">
      <c r="A7" s="311"/>
      <c r="B7" s="311"/>
      <c r="C7" s="311"/>
      <c r="D7" s="5" t="s">
        <v>182</v>
      </c>
      <c r="E7" s="12" t="s">
        <v>35</v>
      </c>
      <c r="F7" s="57" t="s">
        <v>212</v>
      </c>
      <c r="G7" s="20">
        <v>191212</v>
      </c>
      <c r="H7" s="21" t="s">
        <v>70</v>
      </c>
      <c r="I7" s="411"/>
      <c r="J7" s="412"/>
      <c r="K7" s="401"/>
      <c r="L7" s="406"/>
      <c r="M7" s="406"/>
      <c r="N7" s="406"/>
    </row>
    <row r="8" spans="1:14" ht="28.2" thickBot="1" x14ac:dyDescent="0.35">
      <c r="A8" s="311"/>
      <c r="B8" s="311"/>
      <c r="C8" s="311"/>
      <c r="D8" s="5" t="s">
        <v>183</v>
      </c>
      <c r="E8" s="12" t="s">
        <v>35</v>
      </c>
      <c r="F8" s="57" t="s">
        <v>212</v>
      </c>
      <c r="G8" s="252"/>
      <c r="H8" s="22"/>
      <c r="I8" s="411"/>
      <c r="J8" s="412"/>
      <c r="K8" s="401"/>
      <c r="L8" s="406"/>
      <c r="M8" s="406"/>
      <c r="N8" s="406"/>
    </row>
    <row r="9" spans="1:14" ht="28.2" thickBot="1" x14ac:dyDescent="0.35">
      <c r="A9" s="311"/>
      <c r="B9" s="311"/>
      <c r="C9" s="311"/>
      <c r="D9" s="5" t="s">
        <v>184</v>
      </c>
      <c r="E9" s="12" t="s">
        <v>35</v>
      </c>
      <c r="F9" s="57" t="s">
        <v>212</v>
      </c>
      <c r="G9" s="253"/>
      <c r="H9" s="23"/>
      <c r="I9" s="411"/>
      <c r="J9" s="412"/>
      <c r="K9" s="401"/>
      <c r="L9" s="406"/>
      <c r="M9" s="406"/>
      <c r="N9" s="406"/>
    </row>
    <row r="10" spans="1:14" ht="28.2" thickBot="1" x14ac:dyDescent="0.35">
      <c r="A10" s="311"/>
      <c r="B10" s="311"/>
      <c r="C10" s="311"/>
      <c r="D10" s="5" t="s">
        <v>185</v>
      </c>
      <c r="E10" s="12" t="s">
        <v>35</v>
      </c>
      <c r="F10" s="57" t="s">
        <v>212</v>
      </c>
      <c r="G10" s="253"/>
      <c r="H10" s="23"/>
      <c r="I10" s="411"/>
      <c r="J10" s="412"/>
      <c r="K10" s="401"/>
      <c r="L10" s="406"/>
      <c r="M10" s="406"/>
      <c r="N10" s="406"/>
    </row>
    <row r="11" spans="1:14" ht="28.2" thickBot="1" x14ac:dyDescent="0.35">
      <c r="A11" s="311"/>
      <c r="B11" s="311"/>
      <c r="C11" s="311"/>
      <c r="D11" s="5" t="s">
        <v>186</v>
      </c>
      <c r="E11" s="12" t="s">
        <v>35</v>
      </c>
      <c r="F11" s="57" t="s">
        <v>212</v>
      </c>
      <c r="G11" s="253"/>
      <c r="H11" s="23"/>
      <c r="I11" s="411"/>
      <c r="J11" s="412"/>
      <c r="K11" s="401"/>
      <c r="L11" s="406"/>
      <c r="M11" s="406"/>
      <c r="N11" s="406"/>
    </row>
    <row r="12" spans="1:14" ht="28.2" thickBot="1" x14ac:dyDescent="0.35">
      <c r="A12" s="311"/>
      <c r="B12" s="311"/>
      <c r="C12" s="311"/>
      <c r="D12" s="5" t="s">
        <v>187</v>
      </c>
      <c r="E12" s="12" t="s">
        <v>35</v>
      </c>
      <c r="F12" s="57" t="s">
        <v>212</v>
      </c>
      <c r="G12" s="253"/>
      <c r="H12" s="23"/>
      <c r="I12" s="411"/>
      <c r="J12" s="412"/>
      <c r="K12" s="401"/>
      <c r="L12" s="406"/>
      <c r="M12" s="406"/>
      <c r="N12" s="406"/>
    </row>
    <row r="13" spans="1:14" ht="28.2" thickBot="1" x14ac:dyDescent="0.35">
      <c r="A13" s="311"/>
      <c r="B13" s="311"/>
      <c r="C13" s="311"/>
      <c r="D13" s="5" t="s">
        <v>188</v>
      </c>
      <c r="E13" s="12" t="s">
        <v>35</v>
      </c>
      <c r="F13" s="57" t="s">
        <v>212</v>
      </c>
      <c r="G13" s="253"/>
      <c r="H13" s="23"/>
      <c r="I13" s="411"/>
      <c r="J13" s="412"/>
      <c r="K13" s="401"/>
      <c r="L13" s="406"/>
      <c r="M13" s="406"/>
      <c r="N13" s="406"/>
    </row>
    <row r="14" spans="1:14" ht="28.2" thickBot="1" x14ac:dyDescent="0.35">
      <c r="A14" s="311"/>
      <c r="B14" s="311"/>
      <c r="C14" s="311"/>
      <c r="D14" s="5" t="s">
        <v>189</v>
      </c>
      <c r="E14" s="12" t="s">
        <v>35</v>
      </c>
      <c r="F14" s="57" t="s">
        <v>212</v>
      </c>
      <c r="G14" s="253"/>
      <c r="H14" s="23"/>
      <c r="I14" s="411"/>
      <c r="J14" s="412"/>
      <c r="K14" s="401"/>
      <c r="L14" s="406"/>
      <c r="M14" s="406"/>
      <c r="N14" s="406"/>
    </row>
    <row r="15" spans="1:14" ht="31.5" customHeight="1" thickBot="1" x14ac:dyDescent="0.35">
      <c r="A15" s="311"/>
      <c r="B15" s="311"/>
      <c r="C15" s="311"/>
      <c r="D15" s="5" t="s">
        <v>190</v>
      </c>
      <c r="E15" s="12" t="s">
        <v>35</v>
      </c>
      <c r="F15" s="57" t="s">
        <v>212</v>
      </c>
      <c r="G15" s="253"/>
      <c r="H15" s="23"/>
      <c r="I15" s="411"/>
      <c r="J15" s="412"/>
      <c r="K15" s="401"/>
      <c r="L15" s="406"/>
      <c r="M15" s="406"/>
      <c r="N15" s="406"/>
    </row>
    <row r="16" spans="1:14" ht="28.2" thickBot="1" x14ac:dyDescent="0.35">
      <c r="A16" s="311"/>
      <c r="B16" s="311"/>
      <c r="C16" s="311"/>
      <c r="D16" s="5" t="s">
        <v>191</v>
      </c>
      <c r="E16" s="12" t="s">
        <v>35</v>
      </c>
      <c r="F16" s="57" t="s">
        <v>212</v>
      </c>
      <c r="G16" s="253"/>
      <c r="H16" s="23"/>
      <c r="I16" s="411"/>
      <c r="J16" s="412"/>
      <c r="K16" s="401"/>
      <c r="L16" s="406"/>
      <c r="M16" s="406"/>
      <c r="N16" s="406"/>
    </row>
    <row r="17" spans="1:14" ht="14.4" thickBot="1" x14ac:dyDescent="0.35">
      <c r="A17" s="311"/>
      <c r="B17" s="311"/>
      <c r="C17" s="311"/>
      <c r="D17" s="2">
        <v>100202</v>
      </c>
      <c r="E17" s="12" t="s">
        <v>36</v>
      </c>
      <c r="F17" s="57" t="s">
        <v>213</v>
      </c>
      <c r="G17" s="248"/>
      <c r="H17" s="23"/>
      <c r="I17" s="411"/>
      <c r="J17" s="412"/>
      <c r="K17" s="401"/>
      <c r="L17" s="406"/>
      <c r="M17" s="406"/>
      <c r="N17" s="406"/>
    </row>
    <row r="18" spans="1:14" ht="28.2" thickBot="1" x14ac:dyDescent="0.35">
      <c r="A18" s="311"/>
      <c r="B18" s="311"/>
      <c r="C18" s="311"/>
      <c r="D18" s="2">
        <v>100299</v>
      </c>
      <c r="E18" s="12" t="s">
        <v>35</v>
      </c>
      <c r="F18" s="57" t="s">
        <v>212</v>
      </c>
      <c r="G18" s="248"/>
      <c r="H18" s="23"/>
      <c r="I18" s="411"/>
      <c r="J18" s="412"/>
      <c r="K18" s="401"/>
      <c r="L18" s="406"/>
      <c r="M18" s="406"/>
      <c r="N18" s="406"/>
    </row>
    <row r="19" spans="1:14" ht="14.4" thickBot="1" x14ac:dyDescent="0.35">
      <c r="A19" s="311"/>
      <c r="B19" s="311"/>
      <c r="C19" s="311"/>
      <c r="D19" s="2">
        <v>100501</v>
      </c>
      <c r="E19" s="12" t="s">
        <v>37</v>
      </c>
      <c r="F19" s="57" t="s">
        <v>10</v>
      </c>
      <c r="G19" s="248"/>
      <c r="H19" s="23"/>
      <c r="I19" s="411"/>
      <c r="J19" s="412"/>
      <c r="K19" s="401"/>
      <c r="L19" s="406"/>
      <c r="M19" s="406"/>
      <c r="N19" s="406"/>
    </row>
    <row r="20" spans="1:14" ht="14.4" thickBot="1" x14ac:dyDescent="0.35">
      <c r="A20" s="311"/>
      <c r="B20" s="311"/>
      <c r="C20" s="311"/>
      <c r="D20" s="2">
        <v>100903</v>
      </c>
      <c r="E20" s="12" t="s">
        <v>38</v>
      </c>
      <c r="F20" s="57" t="s">
        <v>214</v>
      </c>
      <c r="G20" s="248"/>
      <c r="H20" s="23"/>
      <c r="I20" s="411"/>
      <c r="J20" s="412"/>
      <c r="K20" s="401"/>
      <c r="L20" s="406"/>
      <c r="M20" s="406"/>
      <c r="N20" s="406"/>
    </row>
    <row r="21" spans="1:14" ht="28.2" thickBot="1" x14ac:dyDescent="0.35">
      <c r="A21" s="311"/>
      <c r="B21" s="311"/>
      <c r="C21" s="311"/>
      <c r="D21" s="2">
        <v>100908</v>
      </c>
      <c r="E21" s="12" t="s">
        <v>39</v>
      </c>
      <c r="F21" s="57" t="s">
        <v>214</v>
      </c>
      <c r="G21" s="248"/>
      <c r="H21" s="23"/>
      <c r="I21" s="411"/>
      <c r="J21" s="412"/>
      <c r="K21" s="401"/>
      <c r="L21" s="406"/>
      <c r="M21" s="406"/>
      <c r="N21" s="406"/>
    </row>
    <row r="22" spans="1:14" ht="28.2" thickBot="1" x14ac:dyDescent="0.35">
      <c r="A22" s="311"/>
      <c r="B22" s="311"/>
      <c r="C22" s="311"/>
      <c r="D22" s="2">
        <v>100999</v>
      </c>
      <c r="E22" s="12" t="s">
        <v>35</v>
      </c>
      <c r="F22" s="57" t="s">
        <v>214</v>
      </c>
      <c r="G22" s="248"/>
      <c r="H22" s="23"/>
      <c r="I22" s="411"/>
      <c r="J22" s="412"/>
      <c r="K22" s="401"/>
      <c r="L22" s="406"/>
      <c r="M22" s="406"/>
      <c r="N22" s="406"/>
    </row>
    <row r="23" spans="1:14" ht="14.4" thickBot="1" x14ac:dyDescent="0.35">
      <c r="A23" s="311"/>
      <c r="B23" s="311"/>
      <c r="C23" s="311"/>
      <c r="D23" s="2">
        <v>101003</v>
      </c>
      <c r="E23" s="12" t="s">
        <v>40</v>
      </c>
      <c r="F23" s="57" t="s">
        <v>26</v>
      </c>
      <c r="G23" s="248"/>
      <c r="H23" s="23"/>
      <c r="I23" s="411"/>
      <c r="J23" s="412"/>
      <c r="K23" s="401"/>
      <c r="L23" s="406"/>
      <c r="M23" s="406"/>
      <c r="N23" s="406"/>
    </row>
    <row r="24" spans="1:14" ht="28.2" thickBot="1" x14ac:dyDescent="0.35">
      <c r="A24" s="311"/>
      <c r="B24" s="311"/>
      <c r="C24" s="311"/>
      <c r="D24" s="2">
        <v>101008</v>
      </c>
      <c r="E24" s="12" t="s">
        <v>41</v>
      </c>
      <c r="F24" s="57" t="s">
        <v>365</v>
      </c>
      <c r="G24" s="248"/>
      <c r="H24" s="23"/>
      <c r="I24" s="411"/>
      <c r="J24" s="412"/>
      <c r="K24" s="401"/>
      <c r="L24" s="406"/>
      <c r="M24" s="406"/>
      <c r="N24" s="406"/>
    </row>
    <row r="25" spans="1:14" ht="28.2" thickBot="1" x14ac:dyDescent="0.35">
      <c r="A25" s="311"/>
      <c r="B25" s="311"/>
      <c r="C25" s="311"/>
      <c r="D25" s="2">
        <v>101099</v>
      </c>
      <c r="E25" s="12" t="s">
        <v>35</v>
      </c>
      <c r="F25" s="57" t="s">
        <v>215</v>
      </c>
      <c r="G25" s="248"/>
      <c r="H25" s="23"/>
      <c r="I25" s="411"/>
      <c r="J25" s="412"/>
      <c r="K25" s="401"/>
      <c r="L25" s="406"/>
      <c r="M25" s="406"/>
      <c r="N25" s="406"/>
    </row>
    <row r="26" spans="1:14" ht="28.2" thickBot="1" x14ac:dyDescent="0.35">
      <c r="A26" s="311"/>
      <c r="B26" s="311"/>
      <c r="C26" s="311"/>
      <c r="D26" s="2">
        <v>101199</v>
      </c>
      <c r="E26" s="12" t="s">
        <v>35</v>
      </c>
      <c r="F26" s="57" t="s">
        <v>212</v>
      </c>
      <c r="G26" s="248"/>
      <c r="H26" s="23"/>
      <c r="I26" s="411"/>
      <c r="J26" s="412"/>
      <c r="K26" s="401"/>
      <c r="L26" s="406"/>
      <c r="M26" s="406"/>
      <c r="N26" s="406"/>
    </row>
    <row r="27" spans="1:14" ht="14.4" thickBot="1" x14ac:dyDescent="0.35">
      <c r="A27" s="311"/>
      <c r="B27" s="311"/>
      <c r="C27" s="311"/>
      <c r="D27" s="2">
        <v>101206</v>
      </c>
      <c r="E27" s="12" t="s">
        <v>42</v>
      </c>
      <c r="F27" s="57" t="s">
        <v>216</v>
      </c>
      <c r="G27" s="248"/>
      <c r="H27" s="23"/>
      <c r="I27" s="411"/>
      <c r="J27" s="412"/>
      <c r="K27" s="401"/>
      <c r="L27" s="406"/>
      <c r="M27" s="406"/>
      <c r="N27" s="406"/>
    </row>
    <row r="28" spans="1:14" ht="28.2" thickBot="1" x14ac:dyDescent="0.35">
      <c r="A28" s="311"/>
      <c r="B28" s="311"/>
      <c r="C28" s="311"/>
      <c r="D28" s="2">
        <v>101299</v>
      </c>
      <c r="E28" s="12" t="s">
        <v>35</v>
      </c>
      <c r="F28" s="57" t="s">
        <v>212</v>
      </c>
      <c r="G28" s="248"/>
      <c r="H28" s="23"/>
      <c r="I28" s="411"/>
      <c r="J28" s="412"/>
      <c r="K28" s="401"/>
      <c r="L28" s="406"/>
      <c r="M28" s="406"/>
      <c r="N28" s="406"/>
    </row>
    <row r="29" spans="1:14" ht="28.2" thickBot="1" x14ac:dyDescent="0.35">
      <c r="A29" s="311"/>
      <c r="B29" s="311"/>
      <c r="C29" s="311"/>
      <c r="D29" s="2">
        <v>101399</v>
      </c>
      <c r="E29" s="12" t="s">
        <v>35</v>
      </c>
      <c r="F29" s="57" t="s">
        <v>212</v>
      </c>
      <c r="G29" s="248"/>
      <c r="H29" s="23"/>
      <c r="I29" s="411"/>
      <c r="J29" s="412"/>
      <c r="K29" s="401"/>
      <c r="L29" s="406"/>
      <c r="M29" s="406"/>
      <c r="N29" s="406"/>
    </row>
    <row r="30" spans="1:14" ht="14.4" thickBot="1" x14ac:dyDescent="0.35">
      <c r="A30" s="311"/>
      <c r="B30" s="311"/>
      <c r="C30" s="311"/>
      <c r="D30" s="2">
        <v>110501</v>
      </c>
      <c r="E30" s="12" t="s">
        <v>43</v>
      </c>
      <c r="F30" s="57" t="s">
        <v>10</v>
      </c>
      <c r="G30" s="248"/>
      <c r="H30" s="23"/>
      <c r="I30" s="411"/>
      <c r="J30" s="412"/>
      <c r="K30" s="401"/>
      <c r="L30" s="406"/>
      <c r="M30" s="406"/>
      <c r="N30" s="406"/>
    </row>
    <row r="31" spans="1:14" ht="28.2" thickBot="1" x14ac:dyDescent="0.35">
      <c r="A31" s="311"/>
      <c r="B31" s="311"/>
      <c r="C31" s="311"/>
      <c r="D31" s="2">
        <v>110199</v>
      </c>
      <c r="E31" s="12" t="s">
        <v>35</v>
      </c>
      <c r="F31" s="57" t="s">
        <v>212</v>
      </c>
      <c r="G31" s="248"/>
      <c r="H31" s="23"/>
      <c r="I31" s="411"/>
      <c r="J31" s="412"/>
      <c r="K31" s="401"/>
      <c r="L31" s="406"/>
      <c r="M31" s="406"/>
      <c r="N31" s="406"/>
    </row>
    <row r="32" spans="1:14" ht="28.2" thickBot="1" x14ac:dyDescent="0.35">
      <c r="A32" s="311"/>
      <c r="B32" s="311"/>
      <c r="C32" s="311"/>
      <c r="D32" s="2">
        <v>110299</v>
      </c>
      <c r="E32" s="12" t="s">
        <v>35</v>
      </c>
      <c r="F32" s="57" t="s">
        <v>212</v>
      </c>
      <c r="G32" s="248"/>
      <c r="H32" s="23"/>
      <c r="I32" s="411"/>
      <c r="J32" s="412"/>
      <c r="K32" s="401"/>
      <c r="L32" s="406"/>
      <c r="M32" s="406"/>
      <c r="N32" s="406"/>
    </row>
    <row r="33" spans="1:14" ht="14.4" thickBot="1" x14ac:dyDescent="0.35">
      <c r="A33" s="311"/>
      <c r="B33" s="311"/>
      <c r="C33" s="311"/>
      <c r="D33" s="2">
        <v>120101</v>
      </c>
      <c r="E33" s="12" t="s">
        <v>44</v>
      </c>
      <c r="F33" s="57" t="s">
        <v>214</v>
      </c>
      <c r="G33" s="248"/>
      <c r="H33" s="23"/>
      <c r="I33" s="411"/>
      <c r="J33" s="412"/>
      <c r="K33" s="401"/>
      <c r="L33" s="406"/>
      <c r="M33" s="406"/>
      <c r="N33" s="406"/>
    </row>
    <row r="34" spans="1:14" ht="28.2" thickBot="1" x14ac:dyDescent="0.35">
      <c r="A34" s="311"/>
      <c r="B34" s="311"/>
      <c r="C34" s="311"/>
      <c r="D34" s="2">
        <v>120103</v>
      </c>
      <c r="E34" s="12" t="s">
        <v>45</v>
      </c>
      <c r="F34" s="57" t="s">
        <v>367</v>
      </c>
      <c r="G34" s="248"/>
      <c r="H34" s="23"/>
      <c r="I34" s="411"/>
      <c r="J34" s="412"/>
      <c r="K34" s="401"/>
      <c r="L34" s="406"/>
      <c r="M34" s="406"/>
      <c r="N34" s="406"/>
    </row>
    <row r="35" spans="1:14" ht="14.4" thickBot="1" x14ac:dyDescent="0.35">
      <c r="A35" s="311"/>
      <c r="B35" s="311"/>
      <c r="C35" s="311"/>
      <c r="D35" s="2">
        <v>120113</v>
      </c>
      <c r="E35" s="12" t="s">
        <v>46</v>
      </c>
      <c r="F35" s="57" t="s">
        <v>214</v>
      </c>
      <c r="G35" s="248"/>
      <c r="H35" s="23"/>
      <c r="I35" s="411"/>
      <c r="J35" s="412"/>
      <c r="K35" s="401"/>
      <c r="L35" s="406"/>
      <c r="M35" s="406"/>
      <c r="N35" s="406"/>
    </row>
    <row r="36" spans="1:14" ht="28.2" thickBot="1" x14ac:dyDescent="0.35">
      <c r="A36" s="311"/>
      <c r="B36" s="311"/>
      <c r="C36" s="311"/>
      <c r="D36" s="2">
        <v>120117</v>
      </c>
      <c r="E36" s="12" t="s">
        <v>47</v>
      </c>
      <c r="F36" s="57" t="s">
        <v>214</v>
      </c>
      <c r="G36" s="248"/>
      <c r="H36" s="23"/>
      <c r="I36" s="411"/>
      <c r="J36" s="412"/>
      <c r="K36" s="401"/>
      <c r="L36" s="406"/>
      <c r="M36" s="406"/>
      <c r="N36" s="406"/>
    </row>
    <row r="37" spans="1:14" ht="28.2" thickBot="1" x14ac:dyDescent="0.35">
      <c r="A37" s="311"/>
      <c r="B37" s="311"/>
      <c r="C37" s="311"/>
      <c r="D37" s="2">
        <v>120121</v>
      </c>
      <c r="E37" s="12" t="s">
        <v>48</v>
      </c>
      <c r="F37" s="260" t="s">
        <v>214</v>
      </c>
      <c r="G37" s="248"/>
      <c r="H37" s="23"/>
      <c r="I37" s="411"/>
      <c r="J37" s="412"/>
      <c r="K37" s="401"/>
      <c r="L37" s="406"/>
      <c r="M37" s="406"/>
      <c r="N37" s="406"/>
    </row>
    <row r="38" spans="1:14" ht="28.2" thickBot="1" x14ac:dyDescent="0.35">
      <c r="A38" s="311"/>
      <c r="B38" s="311"/>
      <c r="C38" s="311"/>
      <c r="D38" s="2">
        <v>120199</v>
      </c>
      <c r="E38" s="12" t="s">
        <v>35</v>
      </c>
      <c r="F38" s="260" t="s">
        <v>0</v>
      </c>
      <c r="G38" s="248"/>
      <c r="H38" s="23"/>
      <c r="I38" s="411"/>
      <c r="J38" s="412"/>
      <c r="K38" s="401"/>
      <c r="L38" s="406"/>
      <c r="M38" s="406"/>
      <c r="N38" s="406"/>
    </row>
    <row r="39" spans="1:14" ht="28.2" thickBot="1" x14ac:dyDescent="0.35">
      <c r="A39" s="311"/>
      <c r="B39" s="311"/>
      <c r="C39" s="311"/>
      <c r="D39" s="2">
        <v>150104</v>
      </c>
      <c r="E39" s="12" t="s">
        <v>49</v>
      </c>
      <c r="F39" s="260" t="s">
        <v>265</v>
      </c>
      <c r="G39" s="248"/>
      <c r="H39" s="23"/>
      <c r="I39" s="411"/>
      <c r="J39" s="412"/>
      <c r="K39" s="401"/>
      <c r="L39" s="406"/>
      <c r="M39" s="406"/>
      <c r="N39" s="406"/>
    </row>
    <row r="40" spans="1:14" ht="14.4" thickBot="1" x14ac:dyDescent="0.35">
      <c r="A40" s="311"/>
      <c r="B40" s="311"/>
      <c r="C40" s="311"/>
      <c r="D40" s="2">
        <v>150106</v>
      </c>
      <c r="E40" s="12" t="s">
        <v>50</v>
      </c>
      <c r="F40" s="260" t="s">
        <v>217</v>
      </c>
      <c r="G40" s="248"/>
      <c r="H40" s="23"/>
      <c r="I40" s="411"/>
      <c r="J40" s="412"/>
      <c r="K40" s="401"/>
      <c r="L40" s="406"/>
      <c r="M40" s="406"/>
      <c r="N40" s="406"/>
    </row>
    <row r="41" spans="1:14" ht="14.4" thickBot="1" x14ac:dyDescent="0.35">
      <c r="A41" s="311"/>
      <c r="B41" s="311"/>
      <c r="C41" s="311"/>
      <c r="D41" s="2">
        <v>160112</v>
      </c>
      <c r="E41" s="12" t="s">
        <v>51</v>
      </c>
      <c r="F41" s="260" t="s">
        <v>0</v>
      </c>
      <c r="G41" s="248"/>
      <c r="H41" s="23"/>
      <c r="I41" s="411"/>
      <c r="J41" s="412"/>
      <c r="K41" s="401"/>
      <c r="L41" s="406"/>
      <c r="M41" s="406"/>
      <c r="N41" s="406"/>
    </row>
    <row r="42" spans="1:14" ht="14.4" thickBot="1" x14ac:dyDescent="0.35">
      <c r="A42" s="311"/>
      <c r="B42" s="311"/>
      <c r="C42" s="311"/>
      <c r="D42" s="2">
        <v>160116</v>
      </c>
      <c r="E42" s="12" t="s">
        <v>52</v>
      </c>
      <c r="F42" s="260" t="s">
        <v>0</v>
      </c>
      <c r="G42" s="248"/>
      <c r="H42" s="23"/>
      <c r="I42" s="411"/>
      <c r="J42" s="412"/>
      <c r="K42" s="401"/>
      <c r="L42" s="406"/>
      <c r="M42" s="406"/>
      <c r="N42" s="406"/>
    </row>
    <row r="43" spans="1:14" ht="14.4" thickBot="1" x14ac:dyDescent="0.35">
      <c r="A43" s="311"/>
      <c r="B43" s="311"/>
      <c r="C43" s="311"/>
      <c r="D43" s="2">
        <v>160117</v>
      </c>
      <c r="E43" s="12" t="s">
        <v>53</v>
      </c>
      <c r="F43" s="260" t="s">
        <v>0</v>
      </c>
      <c r="G43" s="248"/>
      <c r="H43" s="23"/>
      <c r="I43" s="411"/>
      <c r="J43" s="412"/>
      <c r="K43" s="401"/>
      <c r="L43" s="406"/>
      <c r="M43" s="406"/>
      <c r="N43" s="406"/>
    </row>
    <row r="44" spans="1:14" ht="28.2" thickBot="1" x14ac:dyDescent="0.35">
      <c r="A44" s="311"/>
      <c r="B44" s="311"/>
      <c r="C44" s="311"/>
      <c r="D44" s="2">
        <v>160118</v>
      </c>
      <c r="E44" s="12" t="s">
        <v>54</v>
      </c>
      <c r="F44" s="260" t="s">
        <v>218</v>
      </c>
      <c r="G44" s="248"/>
      <c r="H44" s="23"/>
      <c r="I44" s="411"/>
      <c r="J44" s="412"/>
      <c r="K44" s="401"/>
      <c r="L44" s="406"/>
      <c r="M44" s="406"/>
      <c r="N44" s="406"/>
    </row>
    <row r="45" spans="1:14" ht="14.4" thickBot="1" x14ac:dyDescent="0.35">
      <c r="A45" s="311"/>
      <c r="B45" s="311"/>
      <c r="C45" s="311"/>
      <c r="D45" s="2">
        <v>160122</v>
      </c>
      <c r="E45" s="12" t="s">
        <v>55</v>
      </c>
      <c r="F45" s="260" t="s">
        <v>275</v>
      </c>
      <c r="G45" s="248"/>
      <c r="H45" s="23"/>
      <c r="I45" s="411"/>
      <c r="J45" s="412"/>
      <c r="K45" s="401"/>
      <c r="L45" s="406"/>
      <c r="M45" s="406"/>
      <c r="N45" s="406"/>
    </row>
    <row r="46" spans="1:14" ht="42" thickBot="1" x14ac:dyDescent="0.35">
      <c r="A46" s="311"/>
      <c r="B46" s="311"/>
      <c r="C46" s="311"/>
      <c r="D46" s="2">
        <v>160199</v>
      </c>
      <c r="E46" s="12" t="s">
        <v>35</v>
      </c>
      <c r="F46" s="260" t="s">
        <v>219</v>
      </c>
      <c r="G46" s="248"/>
      <c r="H46" s="23"/>
      <c r="I46" s="411"/>
      <c r="J46" s="412"/>
      <c r="K46" s="401"/>
      <c r="L46" s="406"/>
      <c r="M46" s="406"/>
      <c r="N46" s="406"/>
    </row>
    <row r="47" spans="1:14" ht="28.2" thickBot="1" x14ac:dyDescent="0.35">
      <c r="A47" s="311"/>
      <c r="B47" s="311"/>
      <c r="C47" s="311"/>
      <c r="D47" s="180">
        <v>160214</v>
      </c>
      <c r="E47" s="27" t="s">
        <v>56</v>
      </c>
      <c r="F47" s="260" t="s">
        <v>220</v>
      </c>
      <c r="G47" s="254"/>
      <c r="H47" s="24"/>
      <c r="I47" s="411"/>
      <c r="J47" s="412"/>
      <c r="K47" s="401"/>
      <c r="L47" s="406"/>
      <c r="M47" s="406"/>
      <c r="N47" s="406"/>
    </row>
    <row r="48" spans="1:14" ht="28.2" thickBot="1" x14ac:dyDescent="0.35">
      <c r="A48" s="311"/>
      <c r="B48" s="311"/>
      <c r="C48" s="311"/>
      <c r="D48" s="180">
        <v>160216</v>
      </c>
      <c r="E48" s="27" t="s">
        <v>176</v>
      </c>
      <c r="F48" s="260" t="s">
        <v>221</v>
      </c>
      <c r="G48" s="254"/>
      <c r="H48" s="24"/>
      <c r="I48" s="411"/>
      <c r="J48" s="412"/>
      <c r="K48" s="401"/>
      <c r="L48" s="406"/>
      <c r="M48" s="406"/>
      <c r="N48" s="406"/>
    </row>
    <row r="49" spans="1:14" ht="28.2" thickBot="1" x14ac:dyDescent="0.35">
      <c r="A49" s="311"/>
      <c r="B49" s="311"/>
      <c r="C49" s="311"/>
      <c r="D49" s="3">
        <v>160801</v>
      </c>
      <c r="E49" s="13" t="s">
        <v>57</v>
      </c>
      <c r="F49" s="260" t="s">
        <v>21</v>
      </c>
      <c r="G49" s="249"/>
      <c r="H49" s="25"/>
      <c r="I49" s="411"/>
      <c r="J49" s="412"/>
      <c r="K49" s="401"/>
      <c r="L49" s="406"/>
      <c r="M49" s="406"/>
      <c r="N49" s="406"/>
    </row>
    <row r="50" spans="1:14" ht="42" thickBot="1" x14ac:dyDescent="0.35">
      <c r="A50" s="311"/>
      <c r="B50" s="311"/>
      <c r="C50" s="311"/>
      <c r="D50" s="3">
        <v>160803</v>
      </c>
      <c r="E50" s="13" t="s">
        <v>58</v>
      </c>
      <c r="F50" s="260" t="s">
        <v>21</v>
      </c>
      <c r="G50" s="249"/>
      <c r="H50" s="25"/>
      <c r="I50" s="411"/>
      <c r="J50" s="412"/>
      <c r="K50" s="401"/>
      <c r="L50" s="406"/>
      <c r="M50" s="406"/>
      <c r="N50" s="406"/>
    </row>
    <row r="51" spans="1:14" ht="14.4" thickBot="1" x14ac:dyDescent="0.35">
      <c r="A51" s="311"/>
      <c r="B51" s="311"/>
      <c r="C51" s="311"/>
      <c r="D51" s="2">
        <v>170401</v>
      </c>
      <c r="E51" s="12" t="s">
        <v>59</v>
      </c>
      <c r="F51" s="57" t="s">
        <v>26</v>
      </c>
      <c r="G51" s="248"/>
      <c r="H51" s="23"/>
      <c r="I51" s="411"/>
      <c r="J51" s="412"/>
      <c r="K51" s="401"/>
      <c r="L51" s="406"/>
      <c r="M51" s="406"/>
      <c r="N51" s="406"/>
    </row>
    <row r="52" spans="1:14" ht="14.4" thickBot="1" x14ac:dyDescent="0.35">
      <c r="A52" s="311"/>
      <c r="B52" s="311"/>
      <c r="C52" s="311"/>
      <c r="D52" s="2">
        <v>170402</v>
      </c>
      <c r="E52" s="12" t="s">
        <v>60</v>
      </c>
      <c r="F52" s="57" t="s">
        <v>222</v>
      </c>
      <c r="G52" s="248"/>
      <c r="H52" s="23"/>
      <c r="I52" s="411"/>
      <c r="J52" s="412"/>
      <c r="K52" s="401"/>
      <c r="L52" s="406"/>
      <c r="M52" s="406"/>
      <c r="N52" s="406"/>
    </row>
    <row r="53" spans="1:14" ht="14.4" thickBot="1" x14ac:dyDescent="0.35">
      <c r="A53" s="311"/>
      <c r="B53" s="311"/>
      <c r="C53" s="311"/>
      <c r="D53" s="2">
        <v>170403</v>
      </c>
      <c r="E53" s="12" t="s">
        <v>61</v>
      </c>
      <c r="F53" s="57" t="s">
        <v>10</v>
      </c>
      <c r="G53" s="248"/>
      <c r="H53" s="23"/>
      <c r="I53" s="411"/>
      <c r="J53" s="412"/>
      <c r="K53" s="401"/>
      <c r="L53" s="406"/>
      <c r="M53" s="406"/>
      <c r="N53" s="406"/>
    </row>
    <row r="54" spans="1:14" ht="14.4" thickBot="1" x14ac:dyDescent="0.35">
      <c r="A54" s="311"/>
      <c r="B54" s="311"/>
      <c r="C54" s="311"/>
      <c r="D54" s="2">
        <v>170404</v>
      </c>
      <c r="E54" s="12" t="s">
        <v>62</v>
      </c>
      <c r="F54" s="57" t="s">
        <v>10</v>
      </c>
      <c r="G54" s="248"/>
      <c r="H54" s="23"/>
      <c r="I54" s="411"/>
      <c r="J54" s="412"/>
      <c r="K54" s="401"/>
      <c r="L54" s="406"/>
      <c r="M54" s="406"/>
      <c r="N54" s="406"/>
    </row>
    <row r="55" spans="1:14" ht="14.4" thickBot="1" x14ac:dyDescent="0.35">
      <c r="A55" s="311"/>
      <c r="B55" s="311"/>
      <c r="C55" s="311"/>
      <c r="D55" s="2">
        <v>170405</v>
      </c>
      <c r="E55" s="12" t="s">
        <v>63</v>
      </c>
      <c r="F55" s="57" t="s">
        <v>214</v>
      </c>
      <c r="G55" s="248"/>
      <c r="H55" s="23"/>
      <c r="I55" s="411"/>
      <c r="J55" s="412"/>
      <c r="K55" s="401"/>
      <c r="L55" s="406"/>
      <c r="M55" s="406"/>
      <c r="N55" s="406"/>
    </row>
    <row r="56" spans="1:14" ht="14.4" thickBot="1" x14ac:dyDescent="0.35">
      <c r="A56" s="311"/>
      <c r="B56" s="311"/>
      <c r="C56" s="311"/>
      <c r="D56" s="2">
        <v>170406</v>
      </c>
      <c r="E56" s="12" t="s">
        <v>64</v>
      </c>
      <c r="F56" s="57" t="s">
        <v>26</v>
      </c>
      <c r="G56" s="248"/>
      <c r="H56" s="23"/>
      <c r="I56" s="411"/>
      <c r="J56" s="412"/>
      <c r="K56" s="401"/>
      <c r="L56" s="406"/>
      <c r="M56" s="406"/>
      <c r="N56" s="406"/>
    </row>
    <row r="57" spans="1:14" ht="28.2" thickBot="1" x14ac:dyDescent="0.35">
      <c r="A57" s="311"/>
      <c r="B57" s="311"/>
      <c r="C57" s="311"/>
      <c r="D57" s="2">
        <v>170407</v>
      </c>
      <c r="E57" s="12" t="s">
        <v>65</v>
      </c>
      <c r="F57" s="57" t="s">
        <v>223</v>
      </c>
      <c r="G57" s="248"/>
      <c r="H57" s="23"/>
      <c r="I57" s="411"/>
      <c r="J57" s="412"/>
      <c r="K57" s="401"/>
      <c r="L57" s="406"/>
      <c r="M57" s="406"/>
      <c r="N57" s="406"/>
    </row>
    <row r="58" spans="1:14" ht="14.4" thickBot="1" x14ac:dyDescent="0.35">
      <c r="A58" s="311"/>
      <c r="B58" s="311"/>
      <c r="C58" s="311"/>
      <c r="D58" s="3">
        <v>170411</v>
      </c>
      <c r="E58" s="13" t="s">
        <v>66</v>
      </c>
      <c r="F58" s="65" t="s">
        <v>9</v>
      </c>
      <c r="G58" s="249"/>
      <c r="H58" s="25"/>
      <c r="I58" s="411"/>
      <c r="J58" s="412"/>
      <c r="K58" s="401"/>
      <c r="L58" s="406"/>
      <c r="M58" s="406"/>
      <c r="N58" s="406"/>
    </row>
    <row r="59" spans="1:14" ht="28.2" thickBot="1" x14ac:dyDescent="0.35">
      <c r="A59" s="311"/>
      <c r="B59" s="311"/>
      <c r="C59" s="311"/>
      <c r="D59" s="2">
        <v>190899</v>
      </c>
      <c r="E59" s="12" t="s">
        <v>67</v>
      </c>
      <c r="F59" s="57" t="s">
        <v>212</v>
      </c>
      <c r="G59" s="248"/>
      <c r="H59" s="23"/>
      <c r="I59" s="411"/>
      <c r="J59" s="412"/>
      <c r="K59" s="401"/>
      <c r="L59" s="406"/>
      <c r="M59" s="406"/>
      <c r="N59" s="406"/>
    </row>
    <row r="60" spans="1:14" ht="28.2" thickBot="1" x14ac:dyDescent="0.35">
      <c r="A60" s="311"/>
      <c r="B60" s="311"/>
      <c r="C60" s="311"/>
      <c r="D60" s="2">
        <v>190999</v>
      </c>
      <c r="E60" s="12" t="s">
        <v>67</v>
      </c>
      <c r="F60" s="57" t="s">
        <v>212</v>
      </c>
      <c r="G60" s="248"/>
      <c r="H60" s="23"/>
      <c r="I60" s="411"/>
      <c r="J60" s="412"/>
      <c r="K60" s="401"/>
      <c r="L60" s="406"/>
      <c r="M60" s="406"/>
      <c r="N60" s="406"/>
    </row>
    <row r="61" spans="1:14" ht="14.4" thickBot="1" x14ac:dyDescent="0.35">
      <c r="A61" s="311"/>
      <c r="B61" s="311"/>
      <c r="C61" s="311"/>
      <c r="D61" s="2">
        <v>191001</v>
      </c>
      <c r="E61" s="12" t="s">
        <v>68</v>
      </c>
      <c r="F61" s="57" t="s">
        <v>214</v>
      </c>
      <c r="G61" s="248"/>
      <c r="H61" s="23"/>
      <c r="I61" s="411"/>
      <c r="J61" s="412"/>
      <c r="K61" s="401"/>
      <c r="L61" s="406"/>
      <c r="M61" s="406"/>
      <c r="N61" s="406"/>
    </row>
    <row r="62" spans="1:14" ht="28.2" thickBot="1" x14ac:dyDescent="0.35">
      <c r="A62" s="311"/>
      <c r="B62" s="311"/>
      <c r="C62" s="311"/>
      <c r="D62" s="2">
        <v>191002</v>
      </c>
      <c r="E62" s="12" t="s">
        <v>69</v>
      </c>
      <c r="F62" s="57" t="s">
        <v>366</v>
      </c>
      <c r="G62" s="248"/>
      <c r="H62" s="23"/>
      <c r="I62" s="411"/>
      <c r="J62" s="412"/>
      <c r="K62" s="401"/>
      <c r="L62" s="406"/>
      <c r="M62" s="406"/>
      <c r="N62" s="406"/>
    </row>
    <row r="63" spans="1:14" ht="14.4" thickBot="1" x14ac:dyDescent="0.35">
      <c r="A63" s="311"/>
      <c r="B63" s="311"/>
      <c r="C63" s="311"/>
      <c r="D63" s="2">
        <v>191202</v>
      </c>
      <c r="E63" s="12" t="s">
        <v>53</v>
      </c>
      <c r="F63" s="57" t="s">
        <v>224</v>
      </c>
      <c r="G63" s="248"/>
      <c r="H63" s="23"/>
      <c r="I63" s="411"/>
      <c r="J63" s="412"/>
      <c r="K63" s="401"/>
      <c r="L63" s="406"/>
      <c r="M63" s="406"/>
      <c r="N63" s="406"/>
    </row>
    <row r="64" spans="1:14" ht="28.2" thickBot="1" x14ac:dyDescent="0.35">
      <c r="A64" s="311"/>
      <c r="B64" s="311"/>
      <c r="C64" s="311"/>
      <c r="D64" s="2">
        <v>191203</v>
      </c>
      <c r="E64" s="12" t="s">
        <v>54</v>
      </c>
      <c r="F64" s="57" t="s">
        <v>366</v>
      </c>
      <c r="G64" s="248"/>
      <c r="H64" s="23"/>
      <c r="I64" s="411"/>
      <c r="J64" s="412"/>
      <c r="K64" s="401"/>
      <c r="L64" s="406"/>
      <c r="M64" s="406"/>
      <c r="N64" s="406"/>
    </row>
    <row r="65" spans="1:14" ht="42" thickBot="1" x14ac:dyDescent="0.35">
      <c r="A65" s="311"/>
      <c r="B65" s="311"/>
      <c r="C65" s="311"/>
      <c r="D65" s="2">
        <v>191212</v>
      </c>
      <c r="E65" s="12" t="s">
        <v>70</v>
      </c>
      <c r="F65" s="260" t="s">
        <v>368</v>
      </c>
      <c r="G65" s="248"/>
      <c r="H65" s="23"/>
      <c r="I65" s="411"/>
      <c r="J65" s="412"/>
      <c r="K65" s="401"/>
      <c r="L65" s="406"/>
      <c r="M65" s="406"/>
      <c r="N65" s="406"/>
    </row>
    <row r="66" spans="1:14" ht="28.2" thickBot="1" x14ac:dyDescent="0.35">
      <c r="A66" s="312"/>
      <c r="B66" s="312"/>
      <c r="C66" s="312"/>
      <c r="D66" s="2">
        <v>200140</v>
      </c>
      <c r="E66" s="12" t="s">
        <v>71</v>
      </c>
      <c r="F66" s="57" t="s">
        <v>212</v>
      </c>
      <c r="G66" s="255"/>
      <c r="H66" s="26"/>
      <c r="I66" s="411"/>
      <c r="J66" s="412"/>
      <c r="K66" s="401"/>
      <c r="L66" s="406"/>
      <c r="M66" s="406"/>
      <c r="N66" s="406"/>
    </row>
    <row r="67" spans="1:14" ht="106.95" customHeight="1" thickBot="1" x14ac:dyDescent="0.35">
      <c r="A67" s="52" t="s">
        <v>259</v>
      </c>
      <c r="B67" s="52" t="s">
        <v>166</v>
      </c>
      <c r="C67" s="52" t="s">
        <v>260</v>
      </c>
      <c r="D67" s="181">
        <v>101103</v>
      </c>
      <c r="E67" s="66" t="s">
        <v>254</v>
      </c>
      <c r="F67" s="65" t="s">
        <v>0</v>
      </c>
      <c r="G67" s="256">
        <v>191212</v>
      </c>
      <c r="H67" s="54" t="s">
        <v>70</v>
      </c>
      <c r="I67" s="51" t="s">
        <v>369</v>
      </c>
      <c r="J67" s="237">
        <f>'Folha 2 Capacidades Inst. Arm'!O5</f>
        <v>5197.5</v>
      </c>
      <c r="K67" s="236" t="s">
        <v>239</v>
      </c>
      <c r="L67" s="237">
        <v>31</v>
      </c>
      <c r="M67" s="237">
        <f>L67*24*365</f>
        <v>271560</v>
      </c>
      <c r="N67" s="237">
        <f>L67*8*250</f>
        <v>62000</v>
      </c>
    </row>
    <row r="68" spans="1:14" ht="14.4" thickBot="1" x14ac:dyDescent="0.35">
      <c r="A68" s="347" t="s">
        <v>164</v>
      </c>
      <c r="B68" s="347" t="s">
        <v>167</v>
      </c>
      <c r="C68" s="347" t="s">
        <v>139</v>
      </c>
      <c r="D68" s="2">
        <v>100804</v>
      </c>
      <c r="E68" s="12" t="s">
        <v>72</v>
      </c>
      <c r="F68" s="57" t="s">
        <v>230</v>
      </c>
      <c r="G68" s="2">
        <v>100804</v>
      </c>
      <c r="H68" s="2" t="s">
        <v>138</v>
      </c>
      <c r="I68" s="402" t="s">
        <v>371</v>
      </c>
      <c r="J68" s="407">
        <f>'Folha 2 Capacidades Inst. Arm'!O5+'Folha 2 Capacidades Inst. Arm'!O6+'Folha 2 Capacidades Inst. Arm'!O31</f>
        <v>8687.43</v>
      </c>
      <c r="K68" s="402" t="s">
        <v>237</v>
      </c>
      <c r="L68" s="413">
        <f>7</f>
        <v>7</v>
      </c>
      <c r="M68" s="413">
        <f>L68*24*365</f>
        <v>61320</v>
      </c>
      <c r="N68" s="413">
        <f>L68*8*250</f>
        <v>14000</v>
      </c>
    </row>
    <row r="69" spans="1:14" ht="14.4" thickBot="1" x14ac:dyDescent="0.35">
      <c r="A69" s="348"/>
      <c r="B69" s="348"/>
      <c r="C69" s="348"/>
      <c r="D69" s="2">
        <v>120102</v>
      </c>
      <c r="E69" s="12" t="s">
        <v>73</v>
      </c>
      <c r="F69" s="57" t="s">
        <v>214</v>
      </c>
      <c r="G69" s="2">
        <v>120102</v>
      </c>
      <c r="H69" s="2" t="s">
        <v>73</v>
      </c>
      <c r="I69" s="402"/>
      <c r="J69" s="407"/>
      <c r="K69" s="402"/>
      <c r="L69" s="413"/>
      <c r="M69" s="413"/>
      <c r="N69" s="413"/>
    </row>
    <row r="70" spans="1:14" ht="14.4" thickBot="1" x14ac:dyDescent="0.35">
      <c r="A70" s="348"/>
      <c r="B70" s="348"/>
      <c r="C70" s="348"/>
      <c r="D70" s="2">
        <v>120104</v>
      </c>
      <c r="E70" s="12" t="s">
        <v>74</v>
      </c>
      <c r="F70" s="57" t="s">
        <v>231</v>
      </c>
      <c r="G70" s="2">
        <v>120104</v>
      </c>
      <c r="H70" s="2" t="s">
        <v>74</v>
      </c>
      <c r="I70" s="402"/>
      <c r="J70" s="407"/>
      <c r="K70" s="402"/>
      <c r="L70" s="413"/>
      <c r="M70" s="413"/>
      <c r="N70" s="413"/>
    </row>
    <row r="71" spans="1:14" ht="14.4" thickBot="1" x14ac:dyDescent="0.35">
      <c r="A71" s="348"/>
      <c r="B71" s="348"/>
      <c r="C71" s="348"/>
      <c r="D71" s="2">
        <v>190102</v>
      </c>
      <c r="E71" s="12" t="s">
        <v>75</v>
      </c>
      <c r="F71" s="57" t="s">
        <v>214</v>
      </c>
      <c r="G71" s="2">
        <v>190102</v>
      </c>
      <c r="H71" s="2" t="s">
        <v>75</v>
      </c>
      <c r="I71" s="402"/>
      <c r="J71" s="407"/>
      <c r="K71" s="402"/>
      <c r="L71" s="413"/>
      <c r="M71" s="413"/>
      <c r="N71" s="413"/>
    </row>
    <row r="72" spans="1:14" ht="14.4" thickBot="1" x14ac:dyDescent="0.35">
      <c r="A72" s="348"/>
      <c r="B72" s="348"/>
      <c r="C72" s="348"/>
      <c r="D72" s="2">
        <v>190112</v>
      </c>
      <c r="E72" s="12" t="s">
        <v>76</v>
      </c>
      <c r="F72" s="57" t="s">
        <v>231</v>
      </c>
      <c r="G72" s="2">
        <v>190112</v>
      </c>
      <c r="H72" s="2" t="s">
        <v>76</v>
      </c>
      <c r="I72" s="402"/>
      <c r="J72" s="407"/>
      <c r="K72" s="402"/>
      <c r="L72" s="413"/>
      <c r="M72" s="413"/>
      <c r="N72" s="413"/>
    </row>
    <row r="73" spans="1:14" ht="14.4" thickBot="1" x14ac:dyDescent="0.35">
      <c r="A73" s="348"/>
      <c r="B73" s="348"/>
      <c r="C73" s="348"/>
      <c r="D73" s="182"/>
      <c r="E73" s="250"/>
      <c r="F73" s="55"/>
      <c r="G73" s="2">
        <v>191202</v>
      </c>
      <c r="H73" s="2" t="s">
        <v>53</v>
      </c>
      <c r="I73" s="402"/>
      <c r="J73" s="407"/>
      <c r="K73" s="402"/>
      <c r="L73" s="413"/>
      <c r="M73" s="413"/>
      <c r="N73" s="413"/>
    </row>
    <row r="74" spans="1:14" ht="14.4" thickBot="1" x14ac:dyDescent="0.35">
      <c r="A74" s="348"/>
      <c r="B74" s="348"/>
      <c r="C74" s="348"/>
      <c r="D74" s="183"/>
      <c r="E74" s="248"/>
      <c r="F74" s="56"/>
      <c r="G74" s="2">
        <v>191203</v>
      </c>
      <c r="H74" s="2" t="s">
        <v>54</v>
      </c>
      <c r="I74" s="402"/>
      <c r="J74" s="407"/>
      <c r="K74" s="402"/>
      <c r="L74" s="413"/>
      <c r="M74" s="413"/>
      <c r="N74" s="413"/>
    </row>
    <row r="75" spans="1:14" ht="42" thickBot="1" x14ac:dyDescent="0.35">
      <c r="A75" s="349"/>
      <c r="B75" s="349"/>
      <c r="C75" s="349"/>
      <c r="D75" s="184"/>
      <c r="E75" s="12"/>
      <c r="F75" s="57"/>
      <c r="G75" s="2">
        <v>191212</v>
      </c>
      <c r="H75" s="2" t="s">
        <v>70</v>
      </c>
      <c r="I75" s="402"/>
      <c r="J75" s="407"/>
      <c r="K75" s="402"/>
      <c r="L75" s="413"/>
      <c r="M75" s="413"/>
      <c r="N75" s="413"/>
    </row>
    <row r="76" spans="1:14" ht="28.2" customHeight="1" thickBot="1" x14ac:dyDescent="0.35">
      <c r="A76" s="347" t="s">
        <v>141</v>
      </c>
      <c r="B76" s="347" t="s">
        <v>168</v>
      </c>
      <c r="C76" s="347" t="s">
        <v>142</v>
      </c>
      <c r="D76" s="3" t="s">
        <v>77</v>
      </c>
      <c r="E76" s="13" t="s">
        <v>78</v>
      </c>
      <c r="F76" s="65" t="s">
        <v>13</v>
      </c>
      <c r="G76" s="3" t="s">
        <v>143</v>
      </c>
      <c r="H76" s="3" t="s">
        <v>144</v>
      </c>
      <c r="I76" s="402" t="s">
        <v>1941</v>
      </c>
      <c r="J76" s="408">
        <f>'Folha 2 Capacidades Inst. Arm'!O18</f>
        <v>45.97</v>
      </c>
      <c r="K76" s="417" t="s">
        <v>1943</v>
      </c>
      <c r="L76" s="414">
        <f>7.94/8</f>
        <v>0.99250000000000005</v>
      </c>
      <c r="M76" s="414">
        <f>L76*24*365</f>
        <v>8694.2999999999993</v>
      </c>
      <c r="N76" s="414">
        <f>L76*8*250</f>
        <v>1985</v>
      </c>
    </row>
    <row r="77" spans="1:14" ht="28.2" thickBot="1" x14ac:dyDescent="0.35">
      <c r="A77" s="348"/>
      <c r="B77" s="348"/>
      <c r="C77" s="348"/>
      <c r="D77" s="3">
        <v>160106</v>
      </c>
      <c r="E77" s="13" t="s">
        <v>79</v>
      </c>
      <c r="F77" s="65" t="s">
        <v>13</v>
      </c>
      <c r="G77" s="3">
        <v>160103</v>
      </c>
      <c r="H77" s="3" t="s">
        <v>94</v>
      </c>
      <c r="I77" s="402"/>
      <c r="J77" s="408"/>
      <c r="K77" s="418"/>
      <c r="L77" s="415"/>
      <c r="M77" s="415"/>
      <c r="N77" s="415"/>
    </row>
    <row r="78" spans="1:14" ht="28.2" thickBot="1" x14ac:dyDescent="0.35">
      <c r="A78" s="348"/>
      <c r="B78" s="348"/>
      <c r="C78" s="348"/>
      <c r="D78" s="58"/>
      <c r="E78" s="251"/>
      <c r="F78" s="55"/>
      <c r="G78" s="3">
        <v>160106</v>
      </c>
      <c r="H78" s="3" t="s">
        <v>79</v>
      </c>
      <c r="I78" s="402"/>
      <c r="J78" s="408"/>
      <c r="K78" s="418"/>
      <c r="L78" s="415"/>
      <c r="M78" s="415"/>
      <c r="N78" s="415"/>
    </row>
    <row r="79" spans="1:14" ht="15" customHeight="1" thickBot="1" x14ac:dyDescent="0.35">
      <c r="A79" s="348"/>
      <c r="B79" s="348"/>
      <c r="C79" s="348"/>
      <c r="D79" s="60"/>
      <c r="E79" s="249"/>
      <c r="F79" s="56"/>
      <c r="G79" s="3" t="s">
        <v>130</v>
      </c>
      <c r="H79" s="3" t="s">
        <v>131</v>
      </c>
      <c r="I79" s="402"/>
      <c r="J79" s="408"/>
      <c r="K79" s="418"/>
      <c r="L79" s="415"/>
      <c r="M79" s="415"/>
      <c r="N79" s="415"/>
    </row>
    <row r="80" spans="1:14" ht="15" customHeight="1" thickBot="1" x14ac:dyDescent="0.35">
      <c r="A80" s="348"/>
      <c r="B80" s="348"/>
      <c r="C80" s="348"/>
      <c r="D80" s="60"/>
      <c r="E80" s="249"/>
      <c r="F80" s="56"/>
      <c r="G80" s="3" t="s">
        <v>128</v>
      </c>
      <c r="H80" s="3" t="s">
        <v>382</v>
      </c>
      <c r="I80" s="402"/>
      <c r="J80" s="408"/>
      <c r="K80" s="418"/>
      <c r="L80" s="415"/>
      <c r="M80" s="415"/>
      <c r="N80" s="415"/>
    </row>
    <row r="81" spans="1:14" ht="15" customHeight="1" thickBot="1" x14ac:dyDescent="0.35">
      <c r="A81" s="348"/>
      <c r="B81" s="348"/>
      <c r="C81" s="348"/>
      <c r="D81" s="60"/>
      <c r="E81" s="249"/>
      <c r="F81" s="56"/>
      <c r="G81" s="3">
        <v>150203</v>
      </c>
      <c r="H81" s="3" t="s">
        <v>381</v>
      </c>
      <c r="I81" s="402"/>
      <c r="J81" s="408"/>
      <c r="K81" s="418"/>
      <c r="L81" s="415"/>
      <c r="M81" s="415"/>
      <c r="N81" s="415"/>
    </row>
    <row r="82" spans="1:14" ht="15" customHeight="1" thickBot="1" x14ac:dyDescent="0.35">
      <c r="A82" s="348"/>
      <c r="B82" s="348"/>
      <c r="C82" s="348"/>
      <c r="D82" s="60"/>
      <c r="E82" s="249"/>
      <c r="F82" s="56"/>
      <c r="G82" s="3" t="s">
        <v>145</v>
      </c>
      <c r="H82" s="3" t="s">
        <v>146</v>
      </c>
      <c r="I82" s="402"/>
      <c r="J82" s="408"/>
      <c r="K82" s="418"/>
      <c r="L82" s="415"/>
      <c r="M82" s="415"/>
      <c r="N82" s="415"/>
    </row>
    <row r="83" spans="1:14" ht="15" customHeight="1" thickBot="1" x14ac:dyDescent="0.35">
      <c r="A83" s="348"/>
      <c r="B83" s="348"/>
      <c r="C83" s="348"/>
      <c r="D83" s="60"/>
      <c r="E83" s="249"/>
      <c r="F83" s="56"/>
      <c r="G83" s="3" t="s">
        <v>77</v>
      </c>
      <c r="H83" s="3" t="s">
        <v>403</v>
      </c>
      <c r="I83" s="402"/>
      <c r="J83" s="408"/>
      <c r="K83" s="418"/>
      <c r="L83" s="415"/>
      <c r="M83" s="415"/>
      <c r="N83" s="415"/>
    </row>
    <row r="84" spans="1:14" ht="22.8" customHeight="1" thickBot="1" x14ac:dyDescent="0.35">
      <c r="A84" s="348"/>
      <c r="B84" s="348"/>
      <c r="C84" s="348"/>
      <c r="D84" s="60"/>
      <c r="E84" s="249"/>
      <c r="F84" s="56"/>
      <c r="G84" s="3">
        <v>160115</v>
      </c>
      <c r="H84" s="3" t="s">
        <v>147</v>
      </c>
      <c r="I84" s="402"/>
      <c r="J84" s="408"/>
      <c r="K84" s="418"/>
      <c r="L84" s="415"/>
      <c r="M84" s="415"/>
      <c r="N84" s="415"/>
    </row>
    <row r="85" spans="1:14" ht="15" customHeight="1" thickBot="1" x14ac:dyDescent="0.35">
      <c r="A85" s="348"/>
      <c r="B85" s="348"/>
      <c r="C85" s="348"/>
      <c r="D85" s="60"/>
      <c r="E85" s="249"/>
      <c r="F85" s="56"/>
      <c r="G85" s="3">
        <v>160119</v>
      </c>
      <c r="H85" s="3" t="s">
        <v>108</v>
      </c>
      <c r="I85" s="402"/>
      <c r="J85" s="408"/>
      <c r="K85" s="418"/>
      <c r="L85" s="415"/>
      <c r="M85" s="415"/>
      <c r="N85" s="415"/>
    </row>
    <row r="86" spans="1:14" ht="15" customHeight="1" thickBot="1" x14ac:dyDescent="0.35">
      <c r="A86" s="348"/>
      <c r="B86" s="348"/>
      <c r="C86" s="348"/>
      <c r="D86" s="60"/>
      <c r="E86" s="249"/>
      <c r="F86" s="56"/>
      <c r="G86" s="3">
        <v>160120</v>
      </c>
      <c r="H86" s="3" t="s">
        <v>117</v>
      </c>
      <c r="I86" s="402"/>
      <c r="J86" s="408"/>
      <c r="K86" s="419"/>
      <c r="L86" s="416"/>
      <c r="M86" s="416"/>
      <c r="N86" s="416"/>
    </row>
    <row r="87" spans="1:14" ht="28.2" thickBot="1" x14ac:dyDescent="0.35">
      <c r="A87" s="348"/>
      <c r="B87" s="348"/>
      <c r="C87" s="348"/>
      <c r="D87" s="60"/>
      <c r="E87" s="249"/>
      <c r="F87" s="56"/>
      <c r="G87" s="3" t="s">
        <v>148</v>
      </c>
      <c r="H87" s="3" t="s">
        <v>149</v>
      </c>
      <c r="I87" s="402"/>
      <c r="J87" s="408"/>
      <c r="K87" s="417" t="s">
        <v>1944</v>
      </c>
      <c r="L87" s="414">
        <v>31</v>
      </c>
      <c r="M87" s="414">
        <f>L87*24*365</f>
        <v>271560</v>
      </c>
      <c r="N87" s="414">
        <f>L87*8*250</f>
        <v>62000</v>
      </c>
    </row>
    <row r="88" spans="1:14" ht="15" customHeight="1" thickBot="1" x14ac:dyDescent="0.35">
      <c r="A88" s="348"/>
      <c r="B88" s="348"/>
      <c r="C88" s="348"/>
      <c r="D88" s="60"/>
      <c r="E88" s="249"/>
      <c r="F88" s="56"/>
      <c r="G88" s="3" t="s">
        <v>98</v>
      </c>
      <c r="H88" s="3" t="s">
        <v>99</v>
      </c>
      <c r="I88" s="402"/>
      <c r="J88" s="408"/>
      <c r="K88" s="418"/>
      <c r="L88" s="415"/>
      <c r="M88" s="415"/>
      <c r="N88" s="415"/>
    </row>
    <row r="89" spans="1:14" ht="28.2" thickBot="1" x14ac:dyDescent="0.35">
      <c r="A89" s="348"/>
      <c r="B89" s="348"/>
      <c r="C89" s="348"/>
      <c r="D89" s="60"/>
      <c r="E89" s="249"/>
      <c r="F89" s="56"/>
      <c r="G89" s="3">
        <v>160801</v>
      </c>
      <c r="H89" s="3" t="s">
        <v>150</v>
      </c>
      <c r="I89" s="402"/>
      <c r="J89" s="408"/>
      <c r="K89" s="418"/>
      <c r="L89" s="415"/>
      <c r="M89" s="415"/>
      <c r="N89" s="415"/>
    </row>
    <row r="90" spans="1:14" ht="42" thickBot="1" x14ac:dyDescent="0.35">
      <c r="A90" s="348"/>
      <c r="B90" s="348"/>
      <c r="C90" s="348"/>
      <c r="D90" s="60"/>
      <c r="E90" s="249"/>
      <c r="F90" s="56"/>
      <c r="G90" s="3">
        <v>160803</v>
      </c>
      <c r="H90" s="3" t="s">
        <v>58</v>
      </c>
      <c r="I90" s="402"/>
      <c r="J90" s="408"/>
      <c r="K90" s="418"/>
      <c r="L90" s="415"/>
      <c r="M90" s="415"/>
      <c r="N90" s="415"/>
    </row>
    <row r="91" spans="1:14" ht="22.8" customHeight="1" thickBot="1" x14ac:dyDescent="0.35">
      <c r="A91" s="348"/>
      <c r="B91" s="348"/>
      <c r="C91" s="348"/>
      <c r="D91" s="60"/>
      <c r="E91" s="249"/>
      <c r="F91" s="56"/>
      <c r="G91" s="3">
        <v>161002</v>
      </c>
      <c r="H91" s="3" t="s">
        <v>151</v>
      </c>
      <c r="I91" s="402"/>
      <c r="J91" s="408"/>
      <c r="K91" s="418"/>
      <c r="L91" s="415"/>
      <c r="M91" s="415"/>
      <c r="N91" s="415"/>
    </row>
    <row r="92" spans="1:14" ht="15" customHeight="1" thickBot="1" x14ac:dyDescent="0.35">
      <c r="A92" s="348"/>
      <c r="B92" s="348"/>
      <c r="C92" s="348"/>
      <c r="D92" s="60"/>
      <c r="E92" s="249"/>
      <c r="F92" s="56"/>
      <c r="G92" s="3">
        <v>191204</v>
      </c>
      <c r="H92" s="3" t="s">
        <v>152</v>
      </c>
      <c r="I92" s="402"/>
      <c r="J92" s="408"/>
      <c r="K92" s="418"/>
      <c r="L92" s="415"/>
      <c r="M92" s="415"/>
      <c r="N92" s="415"/>
    </row>
    <row r="93" spans="1:14" ht="15" customHeight="1" thickBot="1" x14ac:dyDescent="0.35">
      <c r="A93" s="348"/>
      <c r="B93" s="348"/>
      <c r="C93" s="348"/>
      <c r="D93" s="60"/>
      <c r="E93" s="249"/>
      <c r="F93" s="56"/>
      <c r="G93" s="3">
        <v>191205</v>
      </c>
      <c r="H93" s="3" t="s">
        <v>117</v>
      </c>
      <c r="I93" s="402"/>
      <c r="J93" s="408"/>
      <c r="K93" s="418"/>
      <c r="L93" s="415"/>
      <c r="M93" s="415"/>
      <c r="N93" s="415"/>
    </row>
    <row r="94" spans="1:14" ht="15" customHeight="1" thickBot="1" x14ac:dyDescent="0.35">
      <c r="A94" s="348"/>
      <c r="B94" s="348"/>
      <c r="C94" s="348"/>
      <c r="D94" s="60"/>
      <c r="E94" s="249"/>
      <c r="F94" s="56"/>
      <c r="G94" s="3">
        <v>191202</v>
      </c>
      <c r="H94" s="3" t="s">
        <v>53</v>
      </c>
      <c r="I94" s="402"/>
      <c r="J94" s="408"/>
      <c r="K94" s="418"/>
      <c r="L94" s="415"/>
      <c r="M94" s="415"/>
      <c r="N94" s="415"/>
    </row>
    <row r="95" spans="1:14" ht="15" customHeight="1" thickBot="1" x14ac:dyDescent="0.35">
      <c r="A95" s="349"/>
      <c r="B95" s="349"/>
      <c r="C95" s="349"/>
      <c r="D95" s="62"/>
      <c r="E95" s="13"/>
      <c r="F95" s="57"/>
      <c r="G95" s="3">
        <v>191203</v>
      </c>
      <c r="H95" s="3" t="s">
        <v>54</v>
      </c>
      <c r="I95" s="402"/>
      <c r="J95" s="408"/>
      <c r="K95" s="419"/>
      <c r="L95" s="416"/>
      <c r="M95" s="416"/>
      <c r="N95" s="416"/>
    </row>
    <row r="96" spans="1:14" ht="28.2" thickBot="1" x14ac:dyDescent="0.35">
      <c r="A96" s="347" t="s">
        <v>261</v>
      </c>
      <c r="B96" s="347" t="s">
        <v>169</v>
      </c>
      <c r="C96" s="347" t="s">
        <v>174</v>
      </c>
      <c r="D96" s="3">
        <v>160214</v>
      </c>
      <c r="E96" s="13" t="s">
        <v>56</v>
      </c>
      <c r="F96" s="65" t="s">
        <v>220</v>
      </c>
      <c r="G96" s="3" t="s">
        <v>86</v>
      </c>
      <c r="H96" s="3" t="s">
        <v>87</v>
      </c>
      <c r="I96" s="402" t="s">
        <v>372</v>
      </c>
      <c r="J96" s="407">
        <f>'Folha 2 Capacidades Inst. Arm'!O9+'Folha 2 Capacidades Inst. Arm'!O17+'Folha 2 Capacidades Inst. Arm'!O29+'Folha 2 Capacidades Inst. Arm'!O30+'Folha 2 Capacidades Inst. Arm'!O32</f>
        <v>531.98129999999992</v>
      </c>
      <c r="K96" s="402" t="s">
        <v>289</v>
      </c>
      <c r="L96" s="413">
        <v>1</v>
      </c>
      <c r="M96" s="413">
        <f>L96*24*365</f>
        <v>8760</v>
      </c>
      <c r="N96" s="413">
        <f>L96*8*250</f>
        <v>2000</v>
      </c>
    </row>
    <row r="97" spans="1:14" ht="28.2" thickBot="1" x14ac:dyDescent="0.35">
      <c r="A97" s="348"/>
      <c r="B97" s="348"/>
      <c r="C97" s="348"/>
      <c r="D97" s="3">
        <v>160216</v>
      </c>
      <c r="E97" s="13" t="s">
        <v>80</v>
      </c>
      <c r="F97" s="65" t="s">
        <v>221</v>
      </c>
      <c r="G97" s="3">
        <v>160216</v>
      </c>
      <c r="H97" s="3" t="s">
        <v>80</v>
      </c>
      <c r="I97" s="402"/>
      <c r="J97" s="407"/>
      <c r="K97" s="402"/>
      <c r="L97" s="413"/>
      <c r="M97" s="413"/>
      <c r="N97" s="413"/>
    </row>
    <row r="98" spans="1:14" ht="28.2" thickBot="1" x14ac:dyDescent="0.35">
      <c r="A98" s="348"/>
      <c r="B98" s="348"/>
      <c r="C98" s="348"/>
      <c r="D98" s="3">
        <v>200136</v>
      </c>
      <c r="E98" s="13" t="s">
        <v>81</v>
      </c>
      <c r="F98" s="65" t="s">
        <v>220</v>
      </c>
      <c r="G98" s="3" t="s">
        <v>98</v>
      </c>
      <c r="H98" s="3" t="s">
        <v>99</v>
      </c>
      <c r="I98" s="402"/>
      <c r="J98" s="407"/>
      <c r="K98" s="402"/>
      <c r="L98" s="413"/>
      <c r="M98" s="413"/>
      <c r="N98" s="413"/>
    </row>
    <row r="99" spans="1:14" ht="14.4" thickBot="1" x14ac:dyDescent="0.35">
      <c r="A99" s="348"/>
      <c r="B99" s="348"/>
      <c r="C99" s="348"/>
      <c r="D99" s="58"/>
      <c r="E99" s="251"/>
      <c r="F99" s="63"/>
      <c r="G99" s="3" t="s">
        <v>100</v>
      </c>
      <c r="H99" s="3" t="s">
        <v>101</v>
      </c>
      <c r="I99" s="402"/>
      <c r="J99" s="407"/>
      <c r="K99" s="402"/>
      <c r="L99" s="413"/>
      <c r="M99" s="413"/>
      <c r="N99" s="413"/>
    </row>
    <row r="100" spans="1:14" ht="14.4" thickBot="1" x14ac:dyDescent="0.35">
      <c r="A100" s="348"/>
      <c r="B100" s="348"/>
      <c r="C100" s="348"/>
      <c r="D100" s="60"/>
      <c r="E100" s="249"/>
      <c r="F100" s="64"/>
      <c r="G100" s="3">
        <v>160604</v>
      </c>
      <c r="H100" s="3" t="s">
        <v>95</v>
      </c>
      <c r="I100" s="402"/>
      <c r="J100" s="407"/>
      <c r="K100" s="402"/>
      <c r="L100" s="413"/>
      <c r="M100" s="413"/>
      <c r="N100" s="413"/>
    </row>
    <row r="101" spans="1:14" ht="14.4" thickBot="1" x14ac:dyDescent="0.35">
      <c r="A101" s="348"/>
      <c r="B101" s="348"/>
      <c r="C101" s="348"/>
      <c r="D101" s="60"/>
      <c r="E101" s="249"/>
      <c r="F101" s="64"/>
      <c r="G101" s="3">
        <v>160605</v>
      </c>
      <c r="H101" s="3" t="s">
        <v>96</v>
      </c>
      <c r="I101" s="402"/>
      <c r="J101" s="407"/>
      <c r="K101" s="402"/>
      <c r="L101" s="413"/>
      <c r="M101" s="413"/>
      <c r="N101" s="413"/>
    </row>
    <row r="102" spans="1:14" ht="14.4" thickBot="1" x14ac:dyDescent="0.35">
      <c r="A102" s="348"/>
      <c r="B102" s="348"/>
      <c r="C102" s="348"/>
      <c r="D102" s="60"/>
      <c r="E102" s="249"/>
      <c r="F102" s="64"/>
      <c r="G102" s="3">
        <v>191202</v>
      </c>
      <c r="H102" s="3" t="s">
        <v>53</v>
      </c>
      <c r="I102" s="402"/>
      <c r="J102" s="407"/>
      <c r="K102" s="402"/>
      <c r="L102" s="413"/>
      <c r="M102" s="413"/>
      <c r="N102" s="413"/>
    </row>
    <row r="103" spans="1:14" ht="14.4" thickBot="1" x14ac:dyDescent="0.35">
      <c r="A103" s="348"/>
      <c r="B103" s="348"/>
      <c r="C103" s="348"/>
      <c r="D103" s="60"/>
      <c r="E103" s="249"/>
      <c r="F103" s="64"/>
      <c r="G103" s="3">
        <v>191203</v>
      </c>
      <c r="H103" s="3" t="s">
        <v>54</v>
      </c>
      <c r="I103" s="402"/>
      <c r="J103" s="407"/>
      <c r="K103" s="402"/>
      <c r="L103" s="413"/>
      <c r="M103" s="413"/>
      <c r="N103" s="413"/>
    </row>
    <row r="104" spans="1:14" ht="14.4" thickBot="1" x14ac:dyDescent="0.35">
      <c r="A104" s="348"/>
      <c r="B104" s="348"/>
      <c r="C104" s="348"/>
      <c r="D104" s="60"/>
      <c r="E104" s="249"/>
      <c r="F104" s="64"/>
      <c r="G104" s="3">
        <v>191204</v>
      </c>
      <c r="H104" s="3" t="s">
        <v>152</v>
      </c>
      <c r="I104" s="402"/>
      <c r="J104" s="407"/>
      <c r="K104" s="402"/>
      <c r="L104" s="413"/>
      <c r="M104" s="413"/>
      <c r="N104" s="413"/>
    </row>
    <row r="105" spans="1:14" ht="14.4" thickBot="1" x14ac:dyDescent="0.35">
      <c r="A105" s="348"/>
      <c r="B105" s="348"/>
      <c r="C105" s="348"/>
      <c r="D105" s="60"/>
      <c r="E105" s="249"/>
      <c r="F105" s="64"/>
      <c r="G105" s="3">
        <v>191205</v>
      </c>
      <c r="H105" s="3" t="s">
        <v>117</v>
      </c>
      <c r="I105" s="402"/>
      <c r="J105" s="407"/>
      <c r="K105" s="402"/>
      <c r="L105" s="413"/>
      <c r="M105" s="413"/>
      <c r="N105" s="413"/>
    </row>
    <row r="106" spans="1:14" ht="14.4" thickBot="1" x14ac:dyDescent="0.35">
      <c r="A106" s="348"/>
      <c r="B106" s="348"/>
      <c r="C106" s="348"/>
      <c r="D106" s="60"/>
      <c r="E106" s="249"/>
      <c r="F106" s="64"/>
      <c r="G106" s="3">
        <v>191209</v>
      </c>
      <c r="H106" s="3" t="s">
        <v>153</v>
      </c>
      <c r="I106" s="402"/>
      <c r="J106" s="407"/>
      <c r="K106" s="402"/>
      <c r="L106" s="413"/>
      <c r="M106" s="413"/>
      <c r="N106" s="413"/>
    </row>
    <row r="107" spans="1:14" ht="42" thickBot="1" x14ac:dyDescent="0.35">
      <c r="A107" s="348"/>
      <c r="B107" s="348"/>
      <c r="C107" s="348"/>
      <c r="D107" s="60"/>
      <c r="E107" s="249"/>
      <c r="F107" s="64"/>
      <c r="G107" s="3">
        <v>191212</v>
      </c>
      <c r="H107" s="3" t="s">
        <v>154</v>
      </c>
      <c r="I107" s="402"/>
      <c r="J107" s="407"/>
      <c r="K107" s="402"/>
      <c r="L107" s="413"/>
      <c r="M107" s="413"/>
      <c r="N107" s="413"/>
    </row>
    <row r="108" spans="1:14" ht="28.2" thickBot="1" x14ac:dyDescent="0.35">
      <c r="A108" s="349"/>
      <c r="B108" s="349"/>
      <c r="C108" s="349"/>
      <c r="D108" s="62"/>
      <c r="E108" s="13"/>
      <c r="F108" s="65"/>
      <c r="G108" s="3" t="s">
        <v>88</v>
      </c>
      <c r="H108" s="3" t="s">
        <v>89</v>
      </c>
      <c r="I108" s="402"/>
      <c r="J108" s="407"/>
      <c r="K108" s="402"/>
      <c r="L108" s="413"/>
      <c r="M108" s="413"/>
      <c r="N108" s="413"/>
    </row>
    <row r="109" spans="1:14" ht="28.2" thickBot="1" x14ac:dyDescent="0.35">
      <c r="A109" s="347" t="s">
        <v>173</v>
      </c>
      <c r="B109" s="396" t="s">
        <v>170</v>
      </c>
      <c r="C109" s="347" t="s">
        <v>175</v>
      </c>
      <c r="D109" s="51" t="s">
        <v>82</v>
      </c>
      <c r="E109" s="66" t="s">
        <v>83</v>
      </c>
      <c r="F109" s="181" t="s">
        <v>23</v>
      </c>
      <c r="G109" s="257" t="s">
        <v>82</v>
      </c>
      <c r="H109" s="53" t="s">
        <v>83</v>
      </c>
      <c r="I109" s="402" t="s">
        <v>373</v>
      </c>
      <c r="J109" s="423">
        <f>'Folha 2 Capacidades Inst. Arm'!O28</f>
        <v>71.075519999999983</v>
      </c>
      <c r="K109" s="402" t="s">
        <v>235</v>
      </c>
      <c r="L109" s="422">
        <v>0.35</v>
      </c>
      <c r="M109" s="413">
        <f>L109*24*365</f>
        <v>3065.9999999999995</v>
      </c>
      <c r="N109" s="413">
        <f>L109*8*250</f>
        <v>700</v>
      </c>
    </row>
    <row r="110" spans="1:14" ht="28.2" thickBot="1" x14ac:dyDescent="0.35">
      <c r="A110" s="348"/>
      <c r="B110" s="397"/>
      <c r="C110" s="348"/>
      <c r="D110" s="49" t="s">
        <v>84</v>
      </c>
      <c r="E110" s="13" t="s">
        <v>85</v>
      </c>
      <c r="F110" s="181" t="s">
        <v>23</v>
      </c>
      <c r="G110" s="258" t="s">
        <v>84</v>
      </c>
      <c r="H110" s="3" t="s">
        <v>85</v>
      </c>
      <c r="I110" s="402"/>
      <c r="J110" s="424"/>
      <c r="K110" s="402"/>
      <c r="L110" s="422"/>
      <c r="M110" s="413"/>
      <c r="N110" s="413"/>
    </row>
    <row r="111" spans="1:14" ht="28.2" thickBot="1" x14ac:dyDescent="0.35">
      <c r="A111" s="348"/>
      <c r="B111" s="397"/>
      <c r="C111" s="348"/>
      <c r="D111" s="49" t="s">
        <v>86</v>
      </c>
      <c r="E111" s="13" t="s">
        <v>87</v>
      </c>
      <c r="F111" s="181" t="s">
        <v>23</v>
      </c>
      <c r="G111" s="258" t="s">
        <v>86</v>
      </c>
      <c r="H111" s="3" t="s">
        <v>87</v>
      </c>
      <c r="I111" s="402"/>
      <c r="J111" s="424"/>
      <c r="K111" s="402"/>
      <c r="L111" s="422"/>
      <c r="M111" s="413"/>
      <c r="N111" s="413"/>
    </row>
    <row r="112" spans="1:14" ht="28.2" thickBot="1" x14ac:dyDescent="0.35">
      <c r="A112" s="348"/>
      <c r="B112" s="397"/>
      <c r="C112" s="348"/>
      <c r="D112" s="49" t="s">
        <v>88</v>
      </c>
      <c r="E112" s="13" t="s">
        <v>89</v>
      </c>
      <c r="F112" s="181" t="s">
        <v>23</v>
      </c>
      <c r="G112" s="258" t="s">
        <v>88</v>
      </c>
      <c r="H112" s="3" t="s">
        <v>89</v>
      </c>
      <c r="I112" s="402"/>
      <c r="J112" s="424"/>
      <c r="K112" s="402"/>
      <c r="L112" s="422"/>
      <c r="M112" s="413"/>
      <c r="N112" s="413"/>
    </row>
    <row r="113" spans="1:14" ht="28.2" thickBot="1" x14ac:dyDescent="0.35">
      <c r="A113" s="348"/>
      <c r="B113" s="397"/>
      <c r="C113" s="348"/>
      <c r="D113" s="50" t="s">
        <v>90</v>
      </c>
      <c r="E113" s="13" t="s">
        <v>91</v>
      </c>
      <c r="F113" s="181" t="s">
        <v>23</v>
      </c>
      <c r="G113" s="258" t="s">
        <v>90</v>
      </c>
      <c r="H113" s="3" t="s">
        <v>91</v>
      </c>
      <c r="I113" s="402"/>
      <c r="J113" s="424"/>
      <c r="K113" s="402"/>
      <c r="L113" s="422"/>
      <c r="M113" s="413"/>
      <c r="N113" s="413"/>
    </row>
    <row r="114" spans="1:14" ht="42" thickBot="1" x14ac:dyDescent="0.35">
      <c r="A114" s="349"/>
      <c r="B114" s="405"/>
      <c r="C114" s="349"/>
      <c r="D114" s="50" t="s">
        <v>92</v>
      </c>
      <c r="E114" s="13" t="s">
        <v>93</v>
      </c>
      <c r="F114" s="181" t="s">
        <v>23</v>
      </c>
      <c r="G114" s="258" t="s">
        <v>92</v>
      </c>
      <c r="H114" s="3" t="s">
        <v>93</v>
      </c>
      <c r="I114" s="402"/>
      <c r="J114" s="424"/>
      <c r="K114" s="402"/>
      <c r="L114" s="422"/>
      <c r="M114" s="413"/>
      <c r="N114" s="413"/>
    </row>
    <row r="115" spans="1:14" ht="44.25" customHeight="1" thickBot="1" x14ac:dyDescent="0.35">
      <c r="A115" s="347" t="s">
        <v>173</v>
      </c>
      <c r="B115" s="396" t="s">
        <v>171</v>
      </c>
      <c r="C115" s="347" t="s">
        <v>175</v>
      </c>
      <c r="D115" s="180" t="s">
        <v>90</v>
      </c>
      <c r="E115" s="13" t="s">
        <v>91</v>
      </c>
      <c r="F115" s="181" t="s">
        <v>23</v>
      </c>
      <c r="G115" s="3" t="s">
        <v>82</v>
      </c>
      <c r="H115" s="3" t="s">
        <v>83</v>
      </c>
      <c r="I115" s="347" t="s">
        <v>373</v>
      </c>
      <c r="J115" s="424"/>
      <c r="K115" s="402" t="s">
        <v>235</v>
      </c>
      <c r="L115" s="422">
        <f>0.35</f>
        <v>0.35</v>
      </c>
      <c r="M115" s="413">
        <f>L115*24*365</f>
        <v>3065.9999999999995</v>
      </c>
      <c r="N115" s="413">
        <f>L115*8*250</f>
        <v>700</v>
      </c>
    </row>
    <row r="116" spans="1:14" ht="44.25" customHeight="1" thickBot="1" x14ac:dyDescent="0.35">
      <c r="A116" s="348"/>
      <c r="B116" s="397"/>
      <c r="C116" s="348"/>
      <c r="D116" s="180" t="s">
        <v>92</v>
      </c>
      <c r="E116" s="13" t="s">
        <v>93</v>
      </c>
      <c r="F116" s="181" t="s">
        <v>23</v>
      </c>
      <c r="G116" s="3" t="s">
        <v>84</v>
      </c>
      <c r="H116" s="3" t="s">
        <v>85</v>
      </c>
      <c r="I116" s="349"/>
      <c r="J116" s="425"/>
      <c r="K116" s="402"/>
      <c r="L116" s="422"/>
      <c r="M116" s="413"/>
      <c r="N116" s="413"/>
    </row>
    <row r="117" spans="1:14" ht="35.25" customHeight="1" thickBot="1" x14ac:dyDescent="0.35">
      <c r="A117" s="347" t="s">
        <v>155</v>
      </c>
      <c r="B117" s="347" t="s">
        <v>165</v>
      </c>
      <c r="C117" s="347" t="s">
        <v>229</v>
      </c>
      <c r="D117" s="3">
        <v>160103</v>
      </c>
      <c r="E117" s="13" t="s">
        <v>94</v>
      </c>
      <c r="F117" s="65" t="s">
        <v>11</v>
      </c>
      <c r="G117" s="3">
        <v>160103</v>
      </c>
      <c r="H117" s="3" t="s">
        <v>94</v>
      </c>
      <c r="I117" s="402" t="s">
        <v>374</v>
      </c>
      <c r="J117" s="407">
        <f>'Folha 2 Capacidades Inst. Arm'!O16</f>
        <v>279.42</v>
      </c>
      <c r="K117" s="402" t="s">
        <v>238</v>
      </c>
      <c r="L117" s="413">
        <v>2</v>
      </c>
      <c r="M117" s="413">
        <f>L117*24*365</f>
        <v>17520</v>
      </c>
      <c r="N117" s="413">
        <f>L117*8*250</f>
        <v>4000</v>
      </c>
    </row>
    <row r="118" spans="1:14" ht="35.25" customHeight="1" thickBot="1" x14ac:dyDescent="0.35">
      <c r="A118" s="348"/>
      <c r="B118" s="348"/>
      <c r="C118" s="348"/>
      <c r="D118" s="58"/>
      <c r="E118" s="251"/>
      <c r="F118" s="63"/>
      <c r="G118" s="3">
        <v>191202</v>
      </c>
      <c r="H118" s="3" t="s">
        <v>53</v>
      </c>
      <c r="I118" s="402"/>
      <c r="J118" s="407"/>
      <c r="K118" s="402"/>
      <c r="L118" s="413"/>
      <c r="M118" s="413"/>
      <c r="N118" s="413"/>
    </row>
    <row r="119" spans="1:14" ht="35.25" customHeight="1" thickBot="1" x14ac:dyDescent="0.35">
      <c r="A119" s="349"/>
      <c r="B119" s="349"/>
      <c r="C119" s="349"/>
      <c r="D119" s="62"/>
      <c r="E119" s="13"/>
      <c r="F119" s="65"/>
      <c r="G119" s="3">
        <v>191203</v>
      </c>
      <c r="H119" s="3" t="s">
        <v>54</v>
      </c>
      <c r="I119" s="402"/>
      <c r="J119" s="407"/>
      <c r="K119" s="402"/>
      <c r="L119" s="413"/>
      <c r="M119" s="413"/>
      <c r="N119" s="413"/>
    </row>
    <row r="120" spans="1:14" ht="14.4" thickBot="1" x14ac:dyDescent="0.35">
      <c r="A120" s="347" t="s">
        <v>156</v>
      </c>
      <c r="B120" s="347" t="s">
        <v>170</v>
      </c>
      <c r="C120" s="347" t="s">
        <v>175</v>
      </c>
      <c r="D120" s="3">
        <v>160604</v>
      </c>
      <c r="E120" s="13" t="s">
        <v>95</v>
      </c>
      <c r="F120" s="65" t="s">
        <v>25</v>
      </c>
      <c r="G120" s="3">
        <v>160604</v>
      </c>
      <c r="H120" s="3" t="s">
        <v>95</v>
      </c>
      <c r="I120" s="347" t="s">
        <v>375</v>
      </c>
      <c r="J120" s="423">
        <f>'Folha 2 Capacidades Inst. Arm'!L322+'Folha 2 Capacidades Inst. Arm'!L323+'Folha 2 Capacidades Inst. Arm'!L336</f>
        <v>78.277708800000013</v>
      </c>
      <c r="K120" s="347" t="s">
        <v>242</v>
      </c>
      <c r="L120" s="414">
        <v>2</v>
      </c>
      <c r="M120" s="414">
        <f>L120*24*365</f>
        <v>17520</v>
      </c>
      <c r="N120" s="414">
        <f>L120*8*250</f>
        <v>4000</v>
      </c>
    </row>
    <row r="121" spans="1:14" ht="14.4" thickBot="1" x14ac:dyDescent="0.35">
      <c r="A121" s="348"/>
      <c r="B121" s="348"/>
      <c r="C121" s="348"/>
      <c r="D121" s="3">
        <v>160605</v>
      </c>
      <c r="E121" s="13" t="s">
        <v>96</v>
      </c>
      <c r="F121" s="65" t="s">
        <v>25</v>
      </c>
      <c r="G121" s="3">
        <v>160605</v>
      </c>
      <c r="H121" s="3" t="s">
        <v>96</v>
      </c>
      <c r="I121" s="348"/>
      <c r="J121" s="424"/>
      <c r="K121" s="348"/>
      <c r="L121" s="415"/>
      <c r="M121" s="415"/>
      <c r="N121" s="415"/>
    </row>
    <row r="122" spans="1:14" ht="14.4" thickBot="1" x14ac:dyDescent="0.35">
      <c r="A122" s="348"/>
      <c r="B122" s="348"/>
      <c r="C122" s="348"/>
      <c r="D122" s="3" t="s">
        <v>98</v>
      </c>
      <c r="E122" s="13" t="s">
        <v>99</v>
      </c>
      <c r="F122" s="65" t="s">
        <v>22</v>
      </c>
      <c r="G122" s="3" t="s">
        <v>98</v>
      </c>
      <c r="H122" s="3" t="s">
        <v>99</v>
      </c>
      <c r="I122" s="348"/>
      <c r="J122" s="424"/>
      <c r="K122" s="348"/>
      <c r="L122" s="415"/>
      <c r="M122" s="415"/>
      <c r="N122" s="415"/>
    </row>
    <row r="123" spans="1:14" ht="14.4" thickBot="1" x14ac:dyDescent="0.35">
      <c r="A123" s="348"/>
      <c r="B123" s="348"/>
      <c r="C123" s="348"/>
      <c r="D123" s="3" t="s">
        <v>100</v>
      </c>
      <c r="E123" s="13" t="s">
        <v>101</v>
      </c>
      <c r="F123" s="65" t="s">
        <v>22</v>
      </c>
      <c r="G123" s="3" t="s">
        <v>100</v>
      </c>
      <c r="H123" s="3" t="s">
        <v>101</v>
      </c>
      <c r="I123" s="348"/>
      <c r="J123" s="424"/>
      <c r="K123" s="348"/>
      <c r="L123" s="415"/>
      <c r="M123" s="415"/>
      <c r="N123" s="415"/>
    </row>
    <row r="124" spans="1:14" ht="14.4" thickBot="1" x14ac:dyDescent="0.35">
      <c r="A124" s="348"/>
      <c r="B124" s="348"/>
      <c r="C124" s="348"/>
      <c r="D124" s="3" t="s">
        <v>102</v>
      </c>
      <c r="E124" s="13" t="s">
        <v>103</v>
      </c>
      <c r="F124" s="65" t="s">
        <v>22</v>
      </c>
      <c r="G124" s="3" t="s">
        <v>102</v>
      </c>
      <c r="H124" s="3" t="s">
        <v>103</v>
      </c>
      <c r="I124" s="348"/>
      <c r="J124" s="424"/>
      <c r="K124" s="348"/>
      <c r="L124" s="415"/>
      <c r="M124" s="415"/>
      <c r="N124" s="415"/>
    </row>
    <row r="125" spans="1:14" ht="14.4" thickBot="1" x14ac:dyDescent="0.35">
      <c r="A125" s="348"/>
      <c r="B125" s="348"/>
      <c r="C125" s="348"/>
      <c r="D125" s="3">
        <v>200134</v>
      </c>
      <c r="E125" s="13" t="s">
        <v>97</v>
      </c>
      <c r="F125" s="65" t="s">
        <v>25</v>
      </c>
      <c r="G125" s="3">
        <v>200134</v>
      </c>
      <c r="H125" s="3" t="s">
        <v>97</v>
      </c>
      <c r="I125" s="348"/>
      <c r="J125" s="424"/>
      <c r="K125" s="348"/>
      <c r="L125" s="415"/>
      <c r="M125" s="415"/>
      <c r="N125" s="415"/>
    </row>
    <row r="126" spans="1:14" ht="47.25" customHeight="1" thickBot="1" x14ac:dyDescent="0.35">
      <c r="A126" s="349"/>
      <c r="B126" s="349"/>
      <c r="C126" s="349"/>
      <c r="D126" s="3" t="s">
        <v>104</v>
      </c>
      <c r="E126" s="13" t="s">
        <v>105</v>
      </c>
      <c r="F126" s="65" t="s">
        <v>22</v>
      </c>
      <c r="G126" s="3" t="s">
        <v>104</v>
      </c>
      <c r="H126" s="3" t="s">
        <v>105</v>
      </c>
      <c r="I126" s="349"/>
      <c r="J126" s="425"/>
      <c r="K126" s="349"/>
      <c r="L126" s="416"/>
      <c r="M126" s="416"/>
      <c r="N126" s="416"/>
    </row>
    <row r="127" spans="1:14" ht="14.4" thickBot="1" x14ac:dyDescent="0.35">
      <c r="A127" s="347" t="s">
        <v>156</v>
      </c>
      <c r="B127" s="367" t="s">
        <v>171</v>
      </c>
      <c r="C127" s="347" t="s">
        <v>175</v>
      </c>
      <c r="D127" s="3">
        <v>200134</v>
      </c>
      <c r="E127" s="13" t="s">
        <v>97</v>
      </c>
      <c r="F127" s="65" t="s">
        <v>25</v>
      </c>
      <c r="G127" s="3" t="s">
        <v>98</v>
      </c>
      <c r="H127" s="3" t="s">
        <v>99</v>
      </c>
      <c r="I127" s="398" t="s">
        <v>380</v>
      </c>
      <c r="J127" s="407">
        <f>'Folha 2 Capacidades Inst. Arm'!L323+'Folha 2 Capacidades Inst. Arm'!L336</f>
        <v>2.16</v>
      </c>
      <c r="K127" s="398" t="s">
        <v>242</v>
      </c>
      <c r="L127" s="407">
        <v>2</v>
      </c>
      <c r="M127" s="407">
        <f>L127*24*365</f>
        <v>17520</v>
      </c>
      <c r="N127" s="407">
        <f>L127*8*250</f>
        <v>4000</v>
      </c>
    </row>
    <row r="128" spans="1:14" ht="84" customHeight="1" thickBot="1" x14ac:dyDescent="0.35">
      <c r="A128" s="348"/>
      <c r="B128" s="367"/>
      <c r="C128" s="348"/>
      <c r="D128" s="3" t="s">
        <v>104</v>
      </c>
      <c r="E128" s="13" t="s">
        <v>105</v>
      </c>
      <c r="F128" s="65" t="s">
        <v>22</v>
      </c>
      <c r="G128" s="3" t="s">
        <v>100</v>
      </c>
      <c r="H128" s="3" t="s">
        <v>101</v>
      </c>
      <c r="I128" s="398"/>
      <c r="J128" s="407"/>
      <c r="K128" s="398"/>
      <c r="L128" s="407"/>
      <c r="M128" s="407"/>
      <c r="N128" s="407"/>
    </row>
    <row r="129" spans="1:14" ht="14.4" thickBot="1" x14ac:dyDescent="0.35">
      <c r="A129" s="348"/>
      <c r="B129" s="367"/>
      <c r="C129" s="348"/>
      <c r="D129" s="58"/>
      <c r="E129" s="251"/>
      <c r="F129" s="63"/>
      <c r="G129" s="3" t="s">
        <v>102</v>
      </c>
      <c r="H129" s="3" t="s">
        <v>103</v>
      </c>
      <c r="I129" s="398"/>
      <c r="J129" s="407"/>
      <c r="K129" s="398"/>
      <c r="L129" s="407"/>
      <c r="M129" s="407"/>
      <c r="N129" s="407"/>
    </row>
    <row r="130" spans="1:14" ht="26.25" customHeight="1" thickBot="1" x14ac:dyDescent="0.35">
      <c r="A130" s="348"/>
      <c r="B130" s="367"/>
      <c r="C130" s="348"/>
      <c r="D130" s="62"/>
      <c r="E130" s="13"/>
      <c r="F130" s="65"/>
      <c r="G130" s="3">
        <v>160605</v>
      </c>
      <c r="H130" s="3" t="s">
        <v>96</v>
      </c>
      <c r="I130" s="398"/>
      <c r="J130" s="407"/>
      <c r="K130" s="398"/>
      <c r="L130" s="407"/>
      <c r="M130" s="407"/>
      <c r="N130" s="407"/>
    </row>
    <row r="131" spans="1:14" ht="14.4" thickBot="1" x14ac:dyDescent="0.35">
      <c r="A131" s="347" t="s">
        <v>157</v>
      </c>
      <c r="B131" s="347" t="s">
        <v>172</v>
      </c>
      <c r="C131" s="347" t="s">
        <v>253</v>
      </c>
      <c r="D131" s="3">
        <v>120105</v>
      </c>
      <c r="E131" s="12" t="s">
        <v>106</v>
      </c>
      <c r="F131" s="57" t="s">
        <v>15</v>
      </c>
      <c r="G131" s="3">
        <v>191204</v>
      </c>
      <c r="H131" s="2" t="s">
        <v>152</v>
      </c>
      <c r="I131" s="426" t="s">
        <v>376</v>
      </c>
      <c r="J131" s="407">
        <f>'Folha 2 Capacidades Inst. Arm'!O19+'Folha 2 Capacidades Inst. Arm'!O20+'Folha 2 Capacidades Inst. Arm'!O21</f>
        <v>86.3</v>
      </c>
      <c r="K131" s="426" t="s">
        <v>243</v>
      </c>
      <c r="L131" s="420">
        <v>0.5</v>
      </c>
      <c r="M131" s="420">
        <f>L131*24*365</f>
        <v>4380</v>
      </c>
      <c r="N131" s="420">
        <f>L131*8*250</f>
        <v>1000</v>
      </c>
    </row>
    <row r="132" spans="1:14" ht="14.4" thickBot="1" x14ac:dyDescent="0.35">
      <c r="A132" s="348"/>
      <c r="B132" s="348"/>
      <c r="C132" s="348"/>
      <c r="D132" s="3">
        <v>150102</v>
      </c>
      <c r="E132" s="12" t="s">
        <v>107</v>
      </c>
      <c r="F132" s="57" t="s">
        <v>15</v>
      </c>
      <c r="G132" s="3">
        <v>191201</v>
      </c>
      <c r="H132" s="2" t="s">
        <v>112</v>
      </c>
      <c r="I132" s="426"/>
      <c r="J132" s="407"/>
      <c r="K132" s="426"/>
      <c r="L132" s="420"/>
      <c r="M132" s="420"/>
      <c r="N132" s="420"/>
    </row>
    <row r="133" spans="1:14" ht="14.4" thickBot="1" x14ac:dyDescent="0.35">
      <c r="A133" s="348"/>
      <c r="B133" s="348"/>
      <c r="C133" s="348"/>
      <c r="D133" s="3">
        <v>160119</v>
      </c>
      <c r="E133" s="12" t="s">
        <v>108</v>
      </c>
      <c r="F133" s="57" t="s">
        <v>15</v>
      </c>
      <c r="G133" s="3">
        <v>191205</v>
      </c>
      <c r="H133" s="2" t="s">
        <v>117</v>
      </c>
      <c r="I133" s="426"/>
      <c r="J133" s="407"/>
      <c r="K133" s="426"/>
      <c r="L133" s="420"/>
      <c r="M133" s="420"/>
      <c r="N133" s="420"/>
    </row>
    <row r="134" spans="1:14" ht="14.4" thickBot="1" x14ac:dyDescent="0.35">
      <c r="A134" s="348"/>
      <c r="B134" s="348"/>
      <c r="C134" s="348"/>
      <c r="D134" s="3">
        <v>170203</v>
      </c>
      <c r="E134" s="12" t="s">
        <v>108</v>
      </c>
      <c r="F134" s="57" t="s">
        <v>15</v>
      </c>
      <c r="G134" s="3">
        <v>191207</v>
      </c>
      <c r="H134" s="2" t="s">
        <v>158</v>
      </c>
      <c r="I134" s="426"/>
      <c r="J134" s="407"/>
      <c r="K134" s="426"/>
      <c r="L134" s="420"/>
      <c r="M134" s="420"/>
      <c r="N134" s="420"/>
    </row>
    <row r="135" spans="1:14" ht="14.4" thickBot="1" x14ac:dyDescent="0.35">
      <c r="A135" s="348"/>
      <c r="B135" s="348"/>
      <c r="C135" s="348"/>
      <c r="D135" s="3">
        <v>191204</v>
      </c>
      <c r="E135" s="13" t="s">
        <v>109</v>
      </c>
      <c r="F135" s="57" t="s">
        <v>15</v>
      </c>
      <c r="G135" s="251"/>
      <c r="H135" s="59"/>
      <c r="I135" s="426"/>
      <c r="J135" s="407"/>
      <c r="K135" s="426"/>
      <c r="L135" s="420"/>
      <c r="M135" s="420"/>
      <c r="N135" s="420"/>
    </row>
    <row r="136" spans="1:14" ht="14.4" thickBot="1" x14ac:dyDescent="0.35">
      <c r="A136" s="348"/>
      <c r="B136" s="348"/>
      <c r="C136" s="348"/>
      <c r="D136" s="3">
        <v>200139</v>
      </c>
      <c r="E136" s="12" t="s">
        <v>110</v>
      </c>
      <c r="F136" s="57" t="s">
        <v>15</v>
      </c>
      <c r="G136" s="249"/>
      <c r="H136" s="21"/>
      <c r="I136" s="426"/>
      <c r="J136" s="407"/>
      <c r="K136" s="426"/>
      <c r="L136" s="420"/>
      <c r="M136" s="420"/>
      <c r="N136" s="420"/>
    </row>
    <row r="137" spans="1:14" ht="14.4" thickBot="1" x14ac:dyDescent="0.35">
      <c r="A137" s="348"/>
      <c r="B137" s="348"/>
      <c r="C137" s="348"/>
      <c r="D137" s="3">
        <v>150101</v>
      </c>
      <c r="E137" s="12" t="s">
        <v>111</v>
      </c>
      <c r="F137" s="57" t="s">
        <v>15</v>
      </c>
      <c r="G137" s="249"/>
      <c r="H137" s="21"/>
      <c r="I137" s="426"/>
      <c r="J137" s="407"/>
      <c r="K137" s="426"/>
      <c r="L137" s="420"/>
      <c r="M137" s="420"/>
      <c r="N137" s="420"/>
    </row>
    <row r="138" spans="1:14" ht="14.4" thickBot="1" x14ac:dyDescent="0.35">
      <c r="A138" s="348"/>
      <c r="B138" s="348"/>
      <c r="C138" s="348"/>
      <c r="D138" s="3">
        <v>191201</v>
      </c>
      <c r="E138" s="12" t="s">
        <v>112</v>
      </c>
      <c r="F138" s="57" t="s">
        <v>15</v>
      </c>
      <c r="G138" s="249"/>
      <c r="H138" s="21"/>
      <c r="I138" s="426"/>
      <c r="J138" s="407"/>
      <c r="K138" s="426"/>
      <c r="L138" s="420"/>
      <c r="M138" s="420"/>
      <c r="N138" s="420"/>
    </row>
    <row r="139" spans="1:14" ht="14.4" thickBot="1" x14ac:dyDescent="0.35">
      <c r="A139" s="348"/>
      <c r="B139" s="348"/>
      <c r="C139" s="348"/>
      <c r="D139" s="3">
        <v>200101</v>
      </c>
      <c r="E139" s="12" t="s">
        <v>112</v>
      </c>
      <c r="F139" s="57" t="s">
        <v>14</v>
      </c>
      <c r="G139" s="249"/>
      <c r="H139" s="21"/>
      <c r="I139" s="426"/>
      <c r="J139" s="407"/>
      <c r="K139" s="426"/>
      <c r="L139" s="420"/>
      <c r="M139" s="420"/>
      <c r="N139" s="420"/>
    </row>
    <row r="140" spans="1:14" ht="14.4" thickBot="1" x14ac:dyDescent="0.35">
      <c r="A140" s="348"/>
      <c r="B140" s="348"/>
      <c r="C140" s="348"/>
      <c r="D140" s="3">
        <v>150103</v>
      </c>
      <c r="E140" s="13" t="s">
        <v>113</v>
      </c>
      <c r="F140" s="57" t="s">
        <v>14</v>
      </c>
      <c r="G140" s="249"/>
      <c r="H140" s="61"/>
      <c r="I140" s="426"/>
      <c r="J140" s="407"/>
      <c r="K140" s="426"/>
      <c r="L140" s="420"/>
      <c r="M140" s="420"/>
      <c r="N140" s="420"/>
    </row>
    <row r="141" spans="1:14" ht="14.4" thickBot="1" x14ac:dyDescent="0.35">
      <c r="A141" s="348"/>
      <c r="B141" s="348"/>
      <c r="C141" s="348"/>
      <c r="D141" s="3">
        <v>170201</v>
      </c>
      <c r="E141" s="13" t="s">
        <v>255</v>
      </c>
      <c r="F141" s="57" t="s">
        <v>14</v>
      </c>
      <c r="G141" s="249"/>
      <c r="H141" s="61"/>
      <c r="I141" s="426"/>
      <c r="J141" s="407"/>
      <c r="K141" s="426"/>
      <c r="L141" s="420"/>
      <c r="M141" s="420"/>
      <c r="N141" s="420"/>
    </row>
    <row r="142" spans="1:14" ht="14.4" thickBot="1" x14ac:dyDescent="0.35">
      <c r="A142" s="348"/>
      <c r="B142" s="348"/>
      <c r="C142" s="348"/>
      <c r="D142" s="3">
        <v>191207</v>
      </c>
      <c r="E142" s="13" t="s">
        <v>114</v>
      </c>
      <c r="F142" s="57" t="s">
        <v>14</v>
      </c>
      <c r="G142" s="249"/>
      <c r="H142" s="61"/>
      <c r="I142" s="426"/>
      <c r="J142" s="407"/>
      <c r="K142" s="426"/>
      <c r="L142" s="420"/>
      <c r="M142" s="420"/>
      <c r="N142" s="420"/>
    </row>
    <row r="143" spans="1:14" ht="14.4" thickBot="1" x14ac:dyDescent="0.35">
      <c r="A143" s="348"/>
      <c r="B143" s="348"/>
      <c r="C143" s="348"/>
      <c r="D143" s="3">
        <v>200138</v>
      </c>
      <c r="E143" s="13" t="s">
        <v>115</v>
      </c>
      <c r="F143" s="57" t="s">
        <v>16</v>
      </c>
      <c r="G143" s="249"/>
      <c r="H143" s="61"/>
      <c r="I143" s="426"/>
      <c r="J143" s="407"/>
      <c r="K143" s="426"/>
      <c r="L143" s="420"/>
      <c r="M143" s="420"/>
      <c r="N143" s="420"/>
    </row>
    <row r="144" spans="1:14" ht="14.4" thickBot="1" x14ac:dyDescent="0.35">
      <c r="A144" s="348"/>
      <c r="B144" s="348"/>
      <c r="C144" s="348"/>
      <c r="D144" s="3">
        <v>150107</v>
      </c>
      <c r="E144" s="13" t="s">
        <v>116</v>
      </c>
      <c r="F144" s="57" t="s">
        <v>16</v>
      </c>
      <c r="G144" s="249"/>
      <c r="H144" s="61"/>
      <c r="I144" s="426"/>
      <c r="J144" s="407"/>
      <c r="K144" s="426"/>
      <c r="L144" s="420"/>
      <c r="M144" s="420"/>
      <c r="N144" s="420"/>
    </row>
    <row r="145" spans="1:16" ht="14.4" thickBot="1" x14ac:dyDescent="0.35">
      <c r="A145" s="348"/>
      <c r="B145" s="348"/>
      <c r="C145" s="348"/>
      <c r="D145" s="3">
        <v>160120</v>
      </c>
      <c r="E145" s="13" t="s">
        <v>117</v>
      </c>
      <c r="F145" s="57" t="s">
        <v>16</v>
      </c>
      <c r="G145" s="249"/>
      <c r="H145" s="61"/>
      <c r="I145" s="426"/>
      <c r="J145" s="407"/>
      <c r="K145" s="426"/>
      <c r="L145" s="420"/>
      <c r="M145" s="420"/>
      <c r="N145" s="420"/>
    </row>
    <row r="146" spans="1:16" ht="14.4" thickBot="1" x14ac:dyDescent="0.35">
      <c r="A146" s="348"/>
      <c r="B146" s="348"/>
      <c r="C146" s="348"/>
      <c r="D146" s="3">
        <v>170202</v>
      </c>
      <c r="E146" s="13" t="s">
        <v>117</v>
      </c>
      <c r="F146" s="57" t="s">
        <v>16</v>
      </c>
      <c r="G146" s="249"/>
      <c r="H146" s="61"/>
      <c r="I146" s="426"/>
      <c r="J146" s="407"/>
      <c r="K146" s="426"/>
      <c r="L146" s="420"/>
      <c r="M146" s="420"/>
      <c r="N146" s="420"/>
    </row>
    <row r="147" spans="1:16" ht="14.4" thickBot="1" x14ac:dyDescent="0.35">
      <c r="A147" s="348"/>
      <c r="B147" s="348"/>
      <c r="C147" s="348"/>
      <c r="D147" s="3">
        <v>200102</v>
      </c>
      <c r="E147" s="13" t="s">
        <v>117</v>
      </c>
      <c r="F147" s="57" t="s">
        <v>16</v>
      </c>
      <c r="G147" s="13"/>
      <c r="H147" s="3"/>
      <c r="I147" s="426"/>
      <c r="J147" s="407"/>
      <c r="K147" s="426"/>
      <c r="L147" s="420"/>
      <c r="M147" s="420"/>
      <c r="N147" s="420"/>
    </row>
    <row r="148" spans="1:16" ht="40.5" customHeight="1" thickBot="1" x14ac:dyDescent="0.35">
      <c r="A148" s="347" t="s">
        <v>159</v>
      </c>
      <c r="B148" s="347" t="s">
        <v>172</v>
      </c>
      <c r="C148" s="347" t="s">
        <v>253</v>
      </c>
      <c r="D148" s="3">
        <v>170107</v>
      </c>
      <c r="E148" s="13" t="s">
        <v>118</v>
      </c>
      <c r="F148" s="65" t="s">
        <v>19</v>
      </c>
      <c r="G148" s="3">
        <v>170107</v>
      </c>
      <c r="H148" s="3" t="s">
        <v>118</v>
      </c>
      <c r="I148" s="402" t="s">
        <v>377</v>
      </c>
      <c r="J148" s="407">
        <f>'Folha 2 Capacidades Inst. Arm'!O24</f>
        <v>52.800000000000004</v>
      </c>
      <c r="K148" s="347" t="s">
        <v>273</v>
      </c>
      <c r="L148" s="413">
        <v>2</v>
      </c>
      <c r="M148" s="413">
        <f>L148*24*365</f>
        <v>17520</v>
      </c>
      <c r="N148" s="413">
        <f>L148*8*250</f>
        <v>4000</v>
      </c>
    </row>
    <row r="149" spans="1:16" ht="40.5" customHeight="1" thickBot="1" x14ac:dyDescent="0.35">
      <c r="A149" s="349"/>
      <c r="B149" s="349"/>
      <c r="C149" s="349"/>
      <c r="D149" s="3">
        <v>170904</v>
      </c>
      <c r="E149" s="13" t="s">
        <v>119</v>
      </c>
      <c r="F149" s="65" t="s">
        <v>19</v>
      </c>
      <c r="G149" s="3">
        <v>170904</v>
      </c>
      <c r="H149" s="3" t="s">
        <v>119</v>
      </c>
      <c r="I149" s="402"/>
      <c r="J149" s="407"/>
      <c r="K149" s="349"/>
      <c r="L149" s="413"/>
      <c r="M149" s="413"/>
      <c r="N149" s="413"/>
    </row>
    <row r="150" spans="1:16" ht="28.2" thickBot="1" x14ac:dyDescent="0.35">
      <c r="A150" s="347" t="s">
        <v>160</v>
      </c>
      <c r="B150" s="347" t="s">
        <v>256</v>
      </c>
      <c r="C150" s="347" t="s">
        <v>175</v>
      </c>
      <c r="D150" s="3">
        <v>150105</v>
      </c>
      <c r="E150" s="13" t="s">
        <v>120</v>
      </c>
      <c r="F150" s="65" t="s">
        <v>15</v>
      </c>
      <c r="G150" s="3">
        <v>150203</v>
      </c>
      <c r="H150" s="3" t="s">
        <v>121</v>
      </c>
      <c r="I150" s="347" t="s">
        <v>378</v>
      </c>
      <c r="J150" s="423">
        <f>'Folha 2 Capacidades Inst. Arm'!O20+'Folha 2 Capacidades Inst. Arm'!O22+'Folha 2 Capacidades Inst. Arm'!O23+'Folha 2 Capacidades Inst. Arm'!O24+'Folha 2 Capacidades Inst. Arm'!L316+'Folha 2 Capacidades Inst. Arm'!L379+'Folha 2 Capacidades Inst. Arm'!L380</f>
        <v>182.77</v>
      </c>
      <c r="K150" s="347" t="s">
        <v>240</v>
      </c>
      <c r="L150" s="414">
        <v>0.7</v>
      </c>
      <c r="M150" s="414">
        <f>L150*24*365</f>
        <v>6131.9999999999991</v>
      </c>
      <c r="N150" s="414">
        <f>L150*8*250</f>
        <v>1400</v>
      </c>
    </row>
    <row r="151" spans="1:16" ht="28.2" thickBot="1" x14ac:dyDescent="0.35">
      <c r="A151" s="348"/>
      <c r="B151" s="348"/>
      <c r="C151" s="348"/>
      <c r="D151" s="3">
        <v>150203</v>
      </c>
      <c r="E151" s="13" t="s">
        <v>121</v>
      </c>
      <c r="F151" s="65" t="s">
        <v>232</v>
      </c>
      <c r="G151" s="3">
        <v>170604</v>
      </c>
      <c r="H151" s="3" t="s">
        <v>122</v>
      </c>
      <c r="I151" s="348"/>
      <c r="J151" s="424"/>
      <c r="K151" s="348"/>
      <c r="L151" s="415"/>
      <c r="M151" s="415"/>
      <c r="N151" s="415"/>
    </row>
    <row r="152" spans="1:16" ht="28.2" thickBot="1" x14ac:dyDescent="0.35">
      <c r="A152" s="348"/>
      <c r="B152" s="348"/>
      <c r="C152" s="348"/>
      <c r="D152" s="3">
        <v>170604</v>
      </c>
      <c r="E152" s="13" t="s">
        <v>122</v>
      </c>
      <c r="F152" s="65" t="s">
        <v>19</v>
      </c>
      <c r="G152" s="3">
        <v>200301</v>
      </c>
      <c r="H152" s="3" t="s">
        <v>123</v>
      </c>
      <c r="I152" s="348"/>
      <c r="J152" s="424"/>
      <c r="K152" s="348"/>
      <c r="L152" s="415"/>
      <c r="M152" s="415"/>
      <c r="N152" s="415"/>
    </row>
    <row r="153" spans="1:16" ht="28.2" thickBot="1" x14ac:dyDescent="0.35">
      <c r="A153" s="348"/>
      <c r="B153" s="348"/>
      <c r="C153" s="348"/>
      <c r="D153" s="3">
        <v>200301</v>
      </c>
      <c r="E153" s="13" t="s">
        <v>123</v>
      </c>
      <c r="F153" s="65" t="s">
        <v>17</v>
      </c>
      <c r="G153" s="3" t="s">
        <v>124</v>
      </c>
      <c r="H153" s="3" t="s">
        <v>125</v>
      </c>
      <c r="I153" s="348"/>
      <c r="J153" s="424"/>
      <c r="K153" s="348"/>
      <c r="L153" s="415"/>
      <c r="M153" s="415"/>
      <c r="N153" s="415"/>
    </row>
    <row r="154" spans="1:16" ht="42" thickBot="1" x14ac:dyDescent="0.35">
      <c r="A154" s="348"/>
      <c r="B154" s="348"/>
      <c r="C154" s="348"/>
      <c r="D154" s="3" t="s">
        <v>124</v>
      </c>
      <c r="E154" s="13" t="s">
        <v>125</v>
      </c>
      <c r="F154" s="65" t="s">
        <v>18</v>
      </c>
      <c r="G154" s="3" t="s">
        <v>126</v>
      </c>
      <c r="H154" s="3" t="s">
        <v>127</v>
      </c>
      <c r="I154" s="348"/>
      <c r="J154" s="424"/>
      <c r="K154" s="348"/>
      <c r="L154" s="415"/>
      <c r="M154" s="415"/>
      <c r="N154" s="415"/>
      <c r="P154" s="227"/>
    </row>
    <row r="155" spans="1:16" ht="55.8" thickBot="1" x14ac:dyDescent="0.35">
      <c r="A155" s="348"/>
      <c r="B155" s="348"/>
      <c r="C155" s="348"/>
      <c r="D155" s="3" t="s">
        <v>126</v>
      </c>
      <c r="E155" s="13" t="s">
        <v>127</v>
      </c>
      <c r="F155" s="65" t="s">
        <v>18</v>
      </c>
      <c r="G155" s="3" t="s">
        <v>128</v>
      </c>
      <c r="H155" s="3" t="s">
        <v>129</v>
      </c>
      <c r="I155" s="348"/>
      <c r="J155" s="424"/>
      <c r="K155" s="348"/>
      <c r="L155" s="415"/>
      <c r="M155" s="415"/>
      <c r="N155" s="415"/>
      <c r="P155" s="227"/>
    </row>
    <row r="156" spans="1:16" ht="55.8" thickBot="1" x14ac:dyDescent="0.35">
      <c r="A156" s="348"/>
      <c r="B156" s="348"/>
      <c r="C156" s="348"/>
      <c r="D156" s="3" t="s">
        <v>128</v>
      </c>
      <c r="E156" s="13" t="s">
        <v>129</v>
      </c>
      <c r="F156" s="65" t="s">
        <v>28</v>
      </c>
      <c r="G156" s="3" t="s">
        <v>130</v>
      </c>
      <c r="H156" s="3" t="s">
        <v>131</v>
      </c>
      <c r="I156" s="348"/>
      <c r="J156" s="424"/>
      <c r="K156" s="348"/>
      <c r="L156" s="415"/>
      <c r="M156" s="415"/>
      <c r="N156" s="415"/>
    </row>
    <row r="157" spans="1:16" ht="16.2" customHeight="1" thickBot="1" x14ac:dyDescent="0.35">
      <c r="A157" s="349"/>
      <c r="B157" s="349"/>
      <c r="C157" s="349"/>
      <c r="D157" s="3" t="s">
        <v>130</v>
      </c>
      <c r="E157" s="13" t="s">
        <v>131</v>
      </c>
      <c r="F157" s="65" t="s">
        <v>21</v>
      </c>
      <c r="G157" s="3"/>
      <c r="H157" s="3"/>
      <c r="I157" s="349"/>
      <c r="J157" s="425"/>
      <c r="K157" s="349"/>
      <c r="L157" s="416"/>
      <c r="M157" s="416"/>
      <c r="N157" s="416"/>
    </row>
    <row r="158" spans="1:16" ht="14.4" thickBot="1" x14ac:dyDescent="0.35">
      <c r="A158" s="396" t="s">
        <v>161</v>
      </c>
      <c r="B158" s="396" t="s">
        <v>257</v>
      </c>
      <c r="C158" s="396" t="s">
        <v>258</v>
      </c>
      <c r="D158" s="3">
        <v>100804</v>
      </c>
      <c r="E158" s="13" t="s">
        <v>72</v>
      </c>
      <c r="F158" s="65" t="s">
        <v>230</v>
      </c>
      <c r="G158" s="3">
        <v>100804</v>
      </c>
      <c r="H158" s="3" t="s">
        <v>72</v>
      </c>
      <c r="I158" s="402" t="s">
        <v>379</v>
      </c>
      <c r="J158" s="407">
        <f>'Folha 2 Capacidades Inst. Arm'!O5+'Folha 2 Capacidades Inst. Arm'!O6+'Folha 2 Capacidades Inst. Arm'!O22+'Folha 2 Capacidades Inst. Arm'!O24+'Folha 2 Capacidades Inst. Arm'!O31</f>
        <v>8797.9500000000007</v>
      </c>
      <c r="K158" s="402" t="s">
        <v>241</v>
      </c>
      <c r="L158" s="413">
        <v>2</v>
      </c>
      <c r="M158" s="413">
        <f>L158*24*365</f>
        <v>17520</v>
      </c>
      <c r="N158" s="413">
        <f>L158*8*250</f>
        <v>4000</v>
      </c>
    </row>
    <row r="159" spans="1:16" ht="14.4" thickBot="1" x14ac:dyDescent="0.35">
      <c r="A159" s="397"/>
      <c r="B159" s="397"/>
      <c r="C159" s="397"/>
      <c r="D159" s="3">
        <v>101103</v>
      </c>
      <c r="E159" s="13" t="s">
        <v>233</v>
      </c>
      <c r="F159" s="65" t="s">
        <v>0</v>
      </c>
      <c r="G159" s="3">
        <v>101103</v>
      </c>
      <c r="H159" s="3" t="s">
        <v>132</v>
      </c>
      <c r="I159" s="402"/>
      <c r="J159" s="407"/>
      <c r="K159" s="402"/>
      <c r="L159" s="413"/>
      <c r="M159" s="413"/>
      <c r="N159" s="413"/>
    </row>
    <row r="160" spans="1:16" ht="14.4" thickBot="1" x14ac:dyDescent="0.35">
      <c r="A160" s="397"/>
      <c r="B160" s="397"/>
      <c r="C160" s="397"/>
      <c r="D160" s="3">
        <v>120102</v>
      </c>
      <c r="E160" s="13" t="s">
        <v>234</v>
      </c>
      <c r="F160" s="65" t="s">
        <v>214</v>
      </c>
      <c r="G160" s="3">
        <v>120102</v>
      </c>
      <c r="H160" s="3" t="s">
        <v>133</v>
      </c>
      <c r="I160" s="402"/>
      <c r="J160" s="407"/>
      <c r="K160" s="402"/>
      <c r="L160" s="413"/>
      <c r="M160" s="413"/>
      <c r="N160" s="413"/>
    </row>
    <row r="161" spans="1:14" ht="14.4" thickBot="1" x14ac:dyDescent="0.35">
      <c r="A161" s="397"/>
      <c r="B161" s="397"/>
      <c r="C161" s="397"/>
      <c r="D161" s="3">
        <v>120104</v>
      </c>
      <c r="E161" s="13" t="s">
        <v>74</v>
      </c>
      <c r="F161" s="65" t="s">
        <v>231</v>
      </c>
      <c r="G161" s="3">
        <v>120104</v>
      </c>
      <c r="H161" s="3" t="s">
        <v>134</v>
      </c>
      <c r="I161" s="402"/>
      <c r="J161" s="407"/>
      <c r="K161" s="402"/>
      <c r="L161" s="413"/>
      <c r="M161" s="413"/>
      <c r="N161" s="413"/>
    </row>
    <row r="162" spans="1:14" ht="14.4" thickBot="1" x14ac:dyDescent="0.35">
      <c r="A162" s="397"/>
      <c r="B162" s="397"/>
      <c r="C162" s="397"/>
      <c r="D162" s="2">
        <v>120199</v>
      </c>
      <c r="E162" s="12" t="s">
        <v>67</v>
      </c>
      <c r="F162" s="57" t="s">
        <v>0</v>
      </c>
      <c r="G162" s="2">
        <v>120199</v>
      </c>
      <c r="H162" s="2" t="s">
        <v>67</v>
      </c>
      <c r="I162" s="402"/>
      <c r="J162" s="407"/>
      <c r="K162" s="402"/>
      <c r="L162" s="413"/>
      <c r="M162" s="413"/>
      <c r="N162" s="413"/>
    </row>
    <row r="163" spans="1:14" ht="28.2" thickBot="1" x14ac:dyDescent="0.35">
      <c r="A163" s="397"/>
      <c r="B163" s="397"/>
      <c r="C163" s="397"/>
      <c r="D163" s="3">
        <v>170107</v>
      </c>
      <c r="E163" s="13" t="s">
        <v>118</v>
      </c>
      <c r="F163" s="65" t="s">
        <v>19</v>
      </c>
      <c r="G163" s="3">
        <v>170107</v>
      </c>
      <c r="H163" s="3" t="s">
        <v>118</v>
      </c>
      <c r="I163" s="402"/>
      <c r="J163" s="407"/>
      <c r="K163" s="402"/>
      <c r="L163" s="413"/>
      <c r="M163" s="413"/>
      <c r="N163" s="413"/>
    </row>
    <row r="164" spans="1:14" ht="28.2" thickBot="1" x14ac:dyDescent="0.35">
      <c r="A164" s="397"/>
      <c r="B164" s="397"/>
      <c r="C164" s="397"/>
      <c r="D164" s="3">
        <v>170604</v>
      </c>
      <c r="E164" s="13" t="s">
        <v>122</v>
      </c>
      <c r="F164" s="65" t="s">
        <v>19</v>
      </c>
      <c r="G164" s="3">
        <v>170604</v>
      </c>
      <c r="H164" s="3" t="s">
        <v>122</v>
      </c>
      <c r="I164" s="402"/>
      <c r="J164" s="407"/>
      <c r="K164" s="402"/>
      <c r="L164" s="413"/>
      <c r="M164" s="413"/>
      <c r="N164" s="413"/>
    </row>
    <row r="165" spans="1:14" ht="28.2" thickBot="1" x14ac:dyDescent="0.35">
      <c r="A165" s="397"/>
      <c r="B165" s="397"/>
      <c r="C165" s="397"/>
      <c r="D165" s="3">
        <v>170904</v>
      </c>
      <c r="E165" s="13" t="s">
        <v>119</v>
      </c>
      <c r="F165" s="65" t="s">
        <v>19</v>
      </c>
      <c r="G165" s="3">
        <v>170904</v>
      </c>
      <c r="H165" s="3" t="s">
        <v>119</v>
      </c>
      <c r="I165" s="402"/>
      <c r="J165" s="407"/>
      <c r="K165" s="402"/>
      <c r="L165" s="413"/>
      <c r="M165" s="413"/>
      <c r="N165" s="413"/>
    </row>
    <row r="166" spans="1:14" ht="14.4" thickBot="1" x14ac:dyDescent="0.35">
      <c r="A166" s="405"/>
      <c r="B166" s="405"/>
      <c r="C166" s="405"/>
      <c r="D166" s="3">
        <v>200301</v>
      </c>
      <c r="E166" s="13" t="s">
        <v>123</v>
      </c>
      <c r="F166" s="65" t="s">
        <v>17</v>
      </c>
      <c r="G166" s="3">
        <v>200301</v>
      </c>
      <c r="H166" s="3" t="s">
        <v>123</v>
      </c>
      <c r="I166" s="402"/>
      <c r="J166" s="407"/>
      <c r="K166" s="402"/>
      <c r="L166" s="413"/>
      <c r="M166" s="413"/>
      <c r="N166" s="413"/>
    </row>
  </sheetData>
  <autoFilter ref="D4:H166" xr:uid="{35ABB25D-D3B9-4C2F-AEBA-4E4111C1012E}"/>
  <mergeCells count="132">
    <mergeCell ref="N158:N166"/>
    <mergeCell ref="M131:M147"/>
    <mergeCell ref="M115:M116"/>
    <mergeCell ref="J109:J116"/>
    <mergeCell ref="M148:M149"/>
    <mergeCell ref="N148:N149"/>
    <mergeCell ref="I131:I147"/>
    <mergeCell ref="I148:I149"/>
    <mergeCell ref="I158:I166"/>
    <mergeCell ref="M158:M166"/>
    <mergeCell ref="N150:N157"/>
    <mergeCell ref="M150:M157"/>
    <mergeCell ref="L117:L119"/>
    <mergeCell ref="M117:M119"/>
    <mergeCell ref="N117:N119"/>
    <mergeCell ref="J127:J130"/>
    <mergeCell ref="K127:K130"/>
    <mergeCell ref="L127:L130"/>
    <mergeCell ref="M127:M130"/>
    <mergeCell ref="N127:N130"/>
    <mergeCell ref="J120:J126"/>
    <mergeCell ref="K120:K126"/>
    <mergeCell ref="L120:L126"/>
    <mergeCell ref="A150:A157"/>
    <mergeCell ref="A158:A166"/>
    <mergeCell ref="I150:I157"/>
    <mergeCell ref="J150:J157"/>
    <mergeCell ref="K150:K157"/>
    <mergeCell ref="L150:L157"/>
    <mergeCell ref="K131:K147"/>
    <mergeCell ref="L131:L147"/>
    <mergeCell ref="J148:J149"/>
    <mergeCell ref="K148:K149"/>
    <mergeCell ref="L148:L149"/>
    <mergeCell ref="J158:J166"/>
    <mergeCell ref="K158:K166"/>
    <mergeCell ref="L158:L166"/>
    <mergeCell ref="C148:C149"/>
    <mergeCell ref="C150:C157"/>
    <mergeCell ref="C158:C166"/>
    <mergeCell ref="A131:A147"/>
    <mergeCell ref="A148:A149"/>
    <mergeCell ref="B150:B157"/>
    <mergeCell ref="B158:B166"/>
    <mergeCell ref="C131:C147"/>
    <mergeCell ref="B131:B147"/>
    <mergeCell ref="B148:B149"/>
    <mergeCell ref="N5:N66"/>
    <mergeCell ref="L5:L66"/>
    <mergeCell ref="I96:I108"/>
    <mergeCell ref="N120:N126"/>
    <mergeCell ref="N131:N147"/>
    <mergeCell ref="J117:J119"/>
    <mergeCell ref="J131:J147"/>
    <mergeCell ref="K3:K4"/>
    <mergeCell ref="L3:L4"/>
    <mergeCell ref="M3:M4"/>
    <mergeCell ref="N3:N4"/>
    <mergeCell ref="J96:J108"/>
    <mergeCell ref="K96:K108"/>
    <mergeCell ref="L96:L108"/>
    <mergeCell ref="M96:M108"/>
    <mergeCell ref="N96:N108"/>
    <mergeCell ref="K109:K114"/>
    <mergeCell ref="L109:L114"/>
    <mergeCell ref="M109:M114"/>
    <mergeCell ref="N109:N114"/>
    <mergeCell ref="K115:K116"/>
    <mergeCell ref="L115:L116"/>
    <mergeCell ref="N115:N116"/>
    <mergeCell ref="M120:M126"/>
    <mergeCell ref="N76:N86"/>
    <mergeCell ref="L87:L95"/>
    <mergeCell ref="M87:M95"/>
    <mergeCell ref="N87:N95"/>
    <mergeCell ref="K76:K86"/>
    <mergeCell ref="K87:K95"/>
    <mergeCell ref="I76:I95"/>
    <mergeCell ref="K117:K119"/>
    <mergeCell ref="N68:N75"/>
    <mergeCell ref="M5:M66"/>
    <mergeCell ref="J68:J75"/>
    <mergeCell ref="J76:J95"/>
    <mergeCell ref="A3:A4"/>
    <mergeCell ref="B3:B4"/>
    <mergeCell ref="C3:C4"/>
    <mergeCell ref="G3:H3"/>
    <mergeCell ref="I3:I4"/>
    <mergeCell ref="J3:J4"/>
    <mergeCell ref="I5:I66"/>
    <mergeCell ref="J5:J66"/>
    <mergeCell ref="A5:A66"/>
    <mergeCell ref="A68:A75"/>
    <mergeCell ref="C5:C66"/>
    <mergeCell ref="C68:C75"/>
    <mergeCell ref="B5:B66"/>
    <mergeCell ref="B68:B75"/>
    <mergeCell ref="I68:I75"/>
    <mergeCell ref="K68:K75"/>
    <mergeCell ref="L68:L75"/>
    <mergeCell ref="M68:M75"/>
    <mergeCell ref="C76:C95"/>
    <mergeCell ref="L76:L86"/>
    <mergeCell ref="M76:M86"/>
    <mergeCell ref="I127:I130"/>
    <mergeCell ref="I120:I126"/>
    <mergeCell ref="D3:E3"/>
    <mergeCell ref="K5:K66"/>
    <mergeCell ref="I109:I114"/>
    <mergeCell ref="I115:I116"/>
    <mergeCell ref="I117:I119"/>
    <mergeCell ref="A127:A130"/>
    <mergeCell ref="F3:F4"/>
    <mergeCell ref="B76:B95"/>
    <mergeCell ref="A76:A95"/>
    <mergeCell ref="B109:B114"/>
    <mergeCell ref="C120:C126"/>
    <mergeCell ref="B120:B126"/>
    <mergeCell ref="A120:A126"/>
    <mergeCell ref="A117:A119"/>
    <mergeCell ref="B117:B119"/>
    <mergeCell ref="C117:C119"/>
    <mergeCell ref="B127:B130"/>
    <mergeCell ref="C127:C130"/>
    <mergeCell ref="A109:A114"/>
    <mergeCell ref="C109:C114"/>
    <mergeCell ref="C96:C108"/>
    <mergeCell ref="B96:B108"/>
    <mergeCell ref="A96:A108"/>
    <mergeCell ref="B115:B116"/>
    <mergeCell ref="C115:C116"/>
    <mergeCell ref="A115:A116"/>
  </mergeCells>
  <phoneticPr fontId="8" type="noConversion"/>
  <pageMargins left="0.70866141732283472" right="0.70866141732283472" top="0.74803149606299213" bottom="0.74803149606299213" header="0.31496062992125984" footer="0.31496062992125984"/>
  <pageSetup paperSize="9" scale="14" orientation="landscape" r:id="rId1"/>
  <headerFooter>
    <oddHeader>&amp;L&amp;"-,Negrito"&amp;K00-049Projeto Alteração da BRAGUINOX</oddHeader>
  </headerFooter>
  <rowBreaks count="3" manualBreakCount="3">
    <brk id="45" max="13" man="1"/>
    <brk id="95" max="16383" man="1"/>
    <brk id="130" max="16383" man="1"/>
  </rowBreaks>
  <ignoredErrors>
    <ignoredError sqref="D5:D11 D12:D16"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88F64-782B-4413-9309-936E6092CB63}">
  <dimension ref="A1:I16"/>
  <sheetViews>
    <sheetView tabSelected="1" showWhiteSpace="0" zoomScaleNormal="100" workbookViewId="0">
      <selection activeCell="F6" sqref="F6"/>
    </sheetView>
  </sheetViews>
  <sheetFormatPr defaultRowHeight="14.4" x14ac:dyDescent="0.3"/>
  <cols>
    <col min="1" max="1" width="39.88671875" customWidth="1"/>
    <col min="2" max="3" width="9.33203125" customWidth="1"/>
    <col min="4" max="4" width="16.5546875" customWidth="1"/>
    <col min="5" max="5" width="4.109375" customWidth="1"/>
    <col min="6" max="6" width="39.88671875" customWidth="1"/>
    <col min="7" max="7" width="9.33203125" customWidth="1"/>
    <col min="8" max="8" width="9.33203125" style="28" customWidth="1"/>
    <col min="9" max="9" width="16.5546875" customWidth="1"/>
  </cols>
  <sheetData>
    <row r="1" spans="1:9" x14ac:dyDescent="0.3">
      <c r="A1" s="31" t="s">
        <v>287</v>
      </c>
    </row>
    <row r="3" spans="1:9" ht="29.25" customHeight="1" thickBot="1" x14ac:dyDescent="0.35">
      <c r="A3" s="39" t="s">
        <v>266</v>
      </c>
      <c r="B3" s="427" t="s">
        <v>267</v>
      </c>
      <c r="C3" s="428"/>
      <c r="D3" s="429" t="s">
        <v>268</v>
      </c>
      <c r="E3" s="33"/>
      <c r="F3" s="39" t="s">
        <v>281</v>
      </c>
      <c r="G3" s="427" t="s">
        <v>267</v>
      </c>
      <c r="H3" s="428"/>
      <c r="I3" s="429" t="s">
        <v>268</v>
      </c>
    </row>
    <row r="4" spans="1:9" ht="28.2" thickBot="1" x14ac:dyDescent="0.35">
      <c r="A4" s="39" t="s">
        <v>276</v>
      </c>
      <c r="B4" s="39" t="s">
        <v>269</v>
      </c>
      <c r="C4" s="39" t="s">
        <v>270</v>
      </c>
      <c r="D4" s="429"/>
      <c r="E4" s="33"/>
      <c r="F4" s="39" t="s">
        <v>271</v>
      </c>
      <c r="G4" s="40" t="s">
        <v>269</v>
      </c>
      <c r="H4" s="40" t="s">
        <v>270</v>
      </c>
      <c r="I4" s="427"/>
    </row>
    <row r="5" spans="1:9" ht="42" thickBot="1" x14ac:dyDescent="0.35">
      <c r="A5" s="430" t="s">
        <v>280</v>
      </c>
      <c r="B5" s="432">
        <v>31.1</v>
      </c>
      <c r="C5" s="434">
        <f>'Folha 3 ResíduosPerigosos'!G21</f>
        <v>184.3599888</v>
      </c>
      <c r="D5" s="430" t="s">
        <v>433</v>
      </c>
      <c r="E5" s="33"/>
      <c r="F5" s="41" t="s">
        <v>1955</v>
      </c>
      <c r="G5" s="44" t="s">
        <v>1942</v>
      </c>
      <c r="H5" s="45">
        <v>24</v>
      </c>
      <c r="I5" s="46" t="s">
        <v>1954</v>
      </c>
    </row>
    <row r="6" spans="1:9" ht="97.2" thickBot="1" x14ac:dyDescent="0.35">
      <c r="A6" s="431"/>
      <c r="B6" s="433"/>
      <c r="C6" s="435"/>
      <c r="D6" s="431"/>
      <c r="E6" s="33"/>
      <c r="F6" s="41" t="s">
        <v>282</v>
      </c>
      <c r="G6" s="44">
        <v>0</v>
      </c>
      <c r="H6" s="45">
        <f>('Folha 4 Resumo'!L109+'Folha 4 Resumo'!L120+'Folha 4 Resumo'!L150)*24</f>
        <v>73.199999999999989</v>
      </c>
      <c r="I6" s="46" t="s">
        <v>277</v>
      </c>
    </row>
    <row r="7" spans="1:9" ht="180" thickBot="1" x14ac:dyDescent="0.35">
      <c r="A7" s="41" t="s">
        <v>279</v>
      </c>
      <c r="B7" s="42">
        <v>48</v>
      </c>
      <c r="C7" s="42">
        <f>(15+0.2)*24</f>
        <v>364.79999999999995</v>
      </c>
      <c r="D7" s="43" t="s">
        <v>272</v>
      </c>
      <c r="E7" s="33"/>
      <c r="F7" s="41" t="s">
        <v>283</v>
      </c>
      <c r="G7" s="42">
        <v>48</v>
      </c>
      <c r="H7" s="45">
        <f>C7</f>
        <v>364.79999999999995</v>
      </c>
      <c r="I7" s="46" t="s">
        <v>278</v>
      </c>
    </row>
    <row r="8" spans="1:9" ht="111" thickBot="1" x14ac:dyDescent="0.35">
      <c r="A8" s="47"/>
      <c r="B8" s="33"/>
      <c r="C8" s="33"/>
      <c r="D8" s="33"/>
      <c r="E8" s="33"/>
      <c r="F8" s="41" t="s">
        <v>284</v>
      </c>
      <c r="G8" s="42">
        <v>31.1</v>
      </c>
      <c r="H8" s="48">
        <f>C5</f>
        <v>184.3599888</v>
      </c>
      <c r="I8" s="46" t="s">
        <v>278</v>
      </c>
    </row>
    <row r="9" spans="1:9" ht="111.75" customHeight="1" x14ac:dyDescent="0.3">
      <c r="A9" s="30"/>
    </row>
    <row r="10" spans="1:9" x14ac:dyDescent="0.3">
      <c r="A10" s="30"/>
    </row>
    <row r="11" spans="1:9" ht="81.75" customHeight="1" x14ac:dyDescent="0.3">
      <c r="A11" s="30"/>
    </row>
    <row r="12" spans="1:9" x14ac:dyDescent="0.3">
      <c r="A12" s="30"/>
    </row>
    <row r="13" spans="1:9" x14ac:dyDescent="0.3">
      <c r="A13" s="30"/>
    </row>
    <row r="14" spans="1:9" x14ac:dyDescent="0.3">
      <c r="A14" s="30"/>
    </row>
    <row r="15" spans="1:9" x14ac:dyDescent="0.3">
      <c r="A15" s="30"/>
    </row>
    <row r="16" spans="1:9" ht="31.5" customHeight="1" x14ac:dyDescent="0.3">
      <c r="A16" s="30"/>
    </row>
  </sheetData>
  <mergeCells count="8">
    <mergeCell ref="G3:H3"/>
    <mergeCell ref="I3:I4"/>
    <mergeCell ref="B3:C3"/>
    <mergeCell ref="D3:D4"/>
    <mergeCell ref="A5:A6"/>
    <mergeCell ref="B5:B6"/>
    <mergeCell ref="C5:C6"/>
    <mergeCell ref="D5:D6"/>
  </mergeCells>
  <pageMargins left="0.7" right="0.7" top="0.75" bottom="0.75" header="0.3" footer="0.3"/>
  <pageSetup paperSize="9" scale="85" orientation="landscape" r:id="rId1"/>
  <headerFooter>
    <oddHeader>&amp;L&amp;"-,Negrito"&amp;K00-049Projeto Alteração da BRAGUINOX</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7A0B3-2708-40CC-BA98-C52D9EA34BC0}">
  <dimension ref="A1:C22"/>
  <sheetViews>
    <sheetView showGridLines="0" workbookViewId="0">
      <selection activeCell="B4" sqref="B4"/>
    </sheetView>
  </sheetViews>
  <sheetFormatPr defaultColWidth="0" defaultRowHeight="14.4" customHeight="1" zeroHeight="1" x14ac:dyDescent="0.3"/>
  <cols>
    <col min="1" max="1" width="3" customWidth="1"/>
    <col min="2" max="2" width="89.44140625" customWidth="1"/>
    <col min="3" max="3" width="9.109375" customWidth="1"/>
    <col min="4" max="16384" width="9.109375" hidden="1"/>
  </cols>
  <sheetData>
    <row r="1" spans="2:2" x14ac:dyDescent="0.3"/>
    <row r="2" spans="2:2" ht="15.6" x14ac:dyDescent="0.3">
      <c r="B2" s="209" t="s">
        <v>444</v>
      </c>
    </row>
    <row r="3" spans="2:2" x14ac:dyDescent="0.3"/>
    <row r="4" spans="2:2" ht="172.8" customHeight="1" x14ac:dyDescent="0.3">
      <c r="B4" s="210" t="s">
        <v>445</v>
      </c>
    </row>
    <row r="5" spans="2:2" x14ac:dyDescent="0.3">
      <c r="B5" s="210"/>
    </row>
    <row r="6" spans="2:2" x14ac:dyDescent="0.3">
      <c r="B6" s="210"/>
    </row>
    <row r="7" spans="2:2" ht="15.6" x14ac:dyDescent="0.3">
      <c r="B7" s="211" t="s">
        <v>446</v>
      </c>
    </row>
    <row r="8" spans="2:2" x14ac:dyDescent="0.3"/>
    <row r="9" spans="2:2" x14ac:dyDescent="0.3">
      <c r="B9" s="436"/>
    </row>
    <row r="10" spans="2:2" x14ac:dyDescent="0.3">
      <c r="B10" s="436"/>
    </row>
    <row r="11" spans="2:2" x14ac:dyDescent="0.3">
      <c r="B11" s="436"/>
    </row>
    <row r="12" spans="2:2" x14ac:dyDescent="0.3">
      <c r="B12" s="436"/>
    </row>
    <row r="13" spans="2:2" x14ac:dyDescent="0.3">
      <c r="B13" s="436"/>
    </row>
    <row r="14" spans="2:2" x14ac:dyDescent="0.3">
      <c r="B14" s="436"/>
    </row>
    <row r="15" spans="2:2" x14ac:dyDescent="0.3">
      <c r="B15" s="436"/>
    </row>
    <row r="16" spans="2:2" x14ac:dyDescent="0.3">
      <c r="B16" s="436"/>
    </row>
    <row r="17" spans="2:2" x14ac:dyDescent="0.3">
      <c r="B17" s="436"/>
    </row>
    <row r="18" spans="2:2" x14ac:dyDescent="0.3">
      <c r="B18" s="436"/>
    </row>
    <row r="19" spans="2:2" x14ac:dyDescent="0.3">
      <c r="B19" s="436"/>
    </row>
    <row r="20" spans="2:2" x14ac:dyDescent="0.3">
      <c r="B20" s="436"/>
    </row>
    <row r="21" spans="2:2" x14ac:dyDescent="0.3">
      <c r="B21" s="436"/>
    </row>
    <row r="22" spans="2:2" x14ac:dyDescent="0.3">
      <c r="B22" s="436"/>
    </row>
  </sheetData>
  <mergeCells count="1">
    <mergeCell ref="B9:B2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93459-A203-44F8-B6A7-071150D4E5FF}">
  <dimension ref="A1:C840"/>
  <sheetViews>
    <sheetView workbookViewId="0">
      <pane ySplit="1" topLeftCell="A2" activePane="bottomLeft" state="frozen"/>
      <selection pane="bottomLeft" activeCell="B17" sqref="B17"/>
    </sheetView>
  </sheetViews>
  <sheetFormatPr defaultColWidth="0" defaultRowHeight="14.4" zeroHeight="1" x14ac:dyDescent="0.3"/>
  <cols>
    <col min="1" max="1" width="15.44140625" customWidth="1"/>
    <col min="2" max="2" width="83" customWidth="1"/>
    <col min="3" max="3" width="12.5546875" customWidth="1"/>
    <col min="4" max="16384" width="9.109375" hidden="1"/>
  </cols>
  <sheetData>
    <row r="1" spans="1:3" ht="55.95" customHeight="1" thickBot="1" x14ac:dyDescent="0.35">
      <c r="A1" s="212" t="s">
        <v>447</v>
      </c>
      <c r="B1" s="212" t="s">
        <v>448</v>
      </c>
      <c r="C1" s="213" t="s">
        <v>449</v>
      </c>
    </row>
    <row r="2" spans="1:3" x14ac:dyDescent="0.3">
      <c r="A2" s="214" t="s">
        <v>450</v>
      </c>
      <c r="B2" s="215" t="s">
        <v>451</v>
      </c>
      <c r="C2" s="216">
        <v>1.23</v>
      </c>
    </row>
    <row r="3" spans="1:3" x14ac:dyDescent="0.3">
      <c r="A3" s="217" t="s">
        <v>452</v>
      </c>
      <c r="B3" s="218" t="s">
        <v>453</v>
      </c>
      <c r="C3" s="219">
        <v>1.23</v>
      </c>
    </row>
    <row r="4" spans="1:3" x14ac:dyDescent="0.3">
      <c r="A4" s="217" t="s">
        <v>454</v>
      </c>
      <c r="B4" s="218" t="s">
        <v>455</v>
      </c>
      <c r="C4" s="219">
        <v>1.23</v>
      </c>
    </row>
    <row r="5" spans="1:3" x14ac:dyDescent="0.3">
      <c r="A5" s="217" t="s">
        <v>456</v>
      </c>
      <c r="B5" s="218" t="s">
        <v>457</v>
      </c>
      <c r="C5" s="219">
        <v>1.23</v>
      </c>
    </row>
    <row r="6" spans="1:3" x14ac:dyDescent="0.3">
      <c r="A6" s="217" t="s">
        <v>458</v>
      </c>
      <c r="B6" s="218" t="s">
        <v>459</v>
      </c>
      <c r="C6" s="219">
        <v>1.23</v>
      </c>
    </row>
    <row r="7" spans="1:3" x14ac:dyDescent="0.3">
      <c r="A7" s="217" t="s">
        <v>460</v>
      </c>
      <c r="B7" s="218" t="s">
        <v>461</v>
      </c>
      <c r="C7" s="219">
        <v>1.23</v>
      </c>
    </row>
    <row r="8" spans="1:3" x14ac:dyDescent="0.3">
      <c r="A8" s="217" t="s">
        <v>462</v>
      </c>
      <c r="B8" s="218" t="s">
        <v>463</v>
      </c>
      <c r="C8" s="219">
        <v>1.23</v>
      </c>
    </row>
    <row r="9" spans="1:3" x14ac:dyDescent="0.3">
      <c r="A9" s="217" t="s">
        <v>464</v>
      </c>
      <c r="B9" s="218" t="s">
        <v>465</v>
      </c>
      <c r="C9" s="219">
        <v>1.23</v>
      </c>
    </row>
    <row r="10" spans="1:3" x14ac:dyDescent="0.3">
      <c r="A10" s="217" t="s">
        <v>466</v>
      </c>
      <c r="B10" s="218" t="s">
        <v>467</v>
      </c>
      <c r="C10" s="219">
        <v>1.23</v>
      </c>
    </row>
    <row r="11" spans="1:3" x14ac:dyDescent="0.3">
      <c r="A11" s="217" t="s">
        <v>468</v>
      </c>
      <c r="B11" s="218" t="s">
        <v>469</v>
      </c>
      <c r="C11" s="219">
        <v>1.23</v>
      </c>
    </row>
    <row r="12" spans="1:3" x14ac:dyDescent="0.3">
      <c r="A12" s="217" t="s">
        <v>470</v>
      </c>
      <c r="B12" s="218" t="s">
        <v>471</v>
      </c>
      <c r="C12" s="219">
        <v>1.23</v>
      </c>
    </row>
    <row r="13" spans="1:3" x14ac:dyDescent="0.3">
      <c r="A13" s="217" t="s">
        <v>472</v>
      </c>
      <c r="B13" s="218" t="s">
        <v>473</v>
      </c>
      <c r="C13" s="219">
        <v>1.17</v>
      </c>
    </row>
    <row r="14" spans="1:3" x14ac:dyDescent="0.3">
      <c r="A14" s="217" t="s">
        <v>474</v>
      </c>
      <c r="B14" s="218" t="s">
        <v>475</v>
      </c>
      <c r="C14" s="219">
        <v>1.23</v>
      </c>
    </row>
    <row r="15" spans="1:3" x14ac:dyDescent="0.3">
      <c r="A15" s="217" t="s">
        <v>476</v>
      </c>
      <c r="B15" s="218" t="s">
        <v>477</v>
      </c>
      <c r="C15" s="219">
        <v>1.23</v>
      </c>
    </row>
    <row r="16" spans="1:3" x14ac:dyDescent="0.3">
      <c r="A16" s="217" t="s">
        <v>478</v>
      </c>
      <c r="B16" s="218" t="s">
        <v>479</v>
      </c>
      <c r="C16" s="219">
        <v>1.23</v>
      </c>
    </row>
    <row r="17" spans="1:3" x14ac:dyDescent="0.3">
      <c r="A17" s="217" t="s">
        <v>480</v>
      </c>
      <c r="B17" s="218" t="s">
        <v>481</v>
      </c>
      <c r="C17" s="219">
        <v>1.23</v>
      </c>
    </row>
    <row r="18" spans="1:3" x14ac:dyDescent="0.3">
      <c r="A18" s="217" t="s">
        <v>482</v>
      </c>
      <c r="B18" s="218" t="s">
        <v>467</v>
      </c>
      <c r="C18" s="220">
        <v>0.1852</v>
      </c>
    </row>
    <row r="19" spans="1:3" x14ac:dyDescent="0.3">
      <c r="A19" s="217" t="s">
        <v>483</v>
      </c>
      <c r="B19" s="218" t="s">
        <v>484</v>
      </c>
      <c r="C19" s="219">
        <v>1.48</v>
      </c>
    </row>
    <row r="20" spans="1:3" x14ac:dyDescent="0.3">
      <c r="A20" s="217" t="s">
        <v>485</v>
      </c>
      <c r="B20" s="218" t="s">
        <v>486</v>
      </c>
      <c r="C20" s="219">
        <v>1.48</v>
      </c>
    </row>
    <row r="21" spans="1:3" x14ac:dyDescent="0.3">
      <c r="A21" s="217" t="s">
        <v>487</v>
      </c>
      <c r="B21" s="218" t="s">
        <v>488</v>
      </c>
      <c r="C21" s="219">
        <v>1.48</v>
      </c>
    </row>
    <row r="22" spans="1:3" x14ac:dyDescent="0.3">
      <c r="A22" s="217" t="s">
        <v>489</v>
      </c>
      <c r="B22" s="218" t="s">
        <v>490</v>
      </c>
      <c r="C22" s="219">
        <v>1.48</v>
      </c>
    </row>
    <row r="23" spans="1:3" x14ac:dyDescent="0.3">
      <c r="A23" s="217" t="s">
        <v>491</v>
      </c>
      <c r="B23" s="218" t="s">
        <v>492</v>
      </c>
      <c r="C23" s="219">
        <v>1.48</v>
      </c>
    </row>
    <row r="24" spans="1:3" x14ac:dyDescent="0.3">
      <c r="A24" s="217" t="s">
        <v>493</v>
      </c>
      <c r="B24" s="218" t="s">
        <v>467</v>
      </c>
      <c r="C24" s="220">
        <v>0.1852</v>
      </c>
    </row>
    <row r="25" spans="1:3" x14ac:dyDescent="0.3">
      <c r="A25" s="217" t="s">
        <v>494</v>
      </c>
      <c r="B25" s="218" t="s">
        <v>495</v>
      </c>
      <c r="C25" s="220">
        <v>0.92200000000000004</v>
      </c>
    </row>
    <row r="26" spans="1:3" x14ac:dyDescent="0.3">
      <c r="A26" s="217" t="s">
        <v>496</v>
      </c>
      <c r="B26" s="218" t="s">
        <v>497</v>
      </c>
      <c r="C26" s="220">
        <v>0.83199999999999996</v>
      </c>
    </row>
    <row r="27" spans="1:3" x14ac:dyDescent="0.3">
      <c r="A27" s="217" t="s">
        <v>498</v>
      </c>
      <c r="B27" s="218" t="s">
        <v>499</v>
      </c>
      <c r="C27" s="220">
        <v>0.3473</v>
      </c>
    </row>
    <row r="28" spans="1:3" x14ac:dyDescent="0.3">
      <c r="A28" s="217" t="s">
        <v>500</v>
      </c>
      <c r="B28" s="218" t="s">
        <v>501</v>
      </c>
      <c r="C28" s="220">
        <v>0.2064</v>
      </c>
    </row>
    <row r="29" spans="1:3" x14ac:dyDescent="0.3">
      <c r="A29" s="217" t="s">
        <v>502</v>
      </c>
      <c r="B29" s="218" t="s">
        <v>503</v>
      </c>
      <c r="C29" s="220">
        <v>9.9400000000000002E-2</v>
      </c>
    </row>
    <row r="30" spans="1:3" x14ac:dyDescent="0.3">
      <c r="A30" s="217" t="s">
        <v>504</v>
      </c>
      <c r="B30" s="218" t="s">
        <v>505</v>
      </c>
      <c r="C30" s="220">
        <v>0.3473</v>
      </c>
    </row>
    <row r="31" spans="1:3" x14ac:dyDescent="0.3">
      <c r="A31" s="217" t="s">
        <v>506</v>
      </c>
      <c r="B31" s="218" t="s">
        <v>507</v>
      </c>
      <c r="C31" s="219">
        <v>0.1852</v>
      </c>
    </row>
    <row r="32" spans="1:3" x14ac:dyDescent="0.3">
      <c r="A32" s="217" t="s">
        <v>508</v>
      </c>
      <c r="B32" s="218" t="s">
        <v>509</v>
      </c>
      <c r="C32" s="219">
        <v>0.1852</v>
      </c>
    </row>
    <row r="33" spans="1:3" x14ac:dyDescent="0.3">
      <c r="A33" s="217" t="s">
        <v>510</v>
      </c>
      <c r="B33" s="218" t="s">
        <v>511</v>
      </c>
      <c r="C33" s="220">
        <v>0.30370000000000003</v>
      </c>
    </row>
    <row r="34" spans="1:3" x14ac:dyDescent="0.3">
      <c r="A34" s="217" t="s">
        <v>512</v>
      </c>
      <c r="B34" s="218" t="s">
        <v>467</v>
      </c>
      <c r="C34" s="219">
        <v>0.1852</v>
      </c>
    </row>
    <row r="35" spans="1:3" x14ac:dyDescent="0.3">
      <c r="A35" s="217" t="s">
        <v>513</v>
      </c>
      <c r="B35" s="218" t="s">
        <v>495</v>
      </c>
      <c r="C35" s="220">
        <v>0.92200000000000004</v>
      </c>
    </row>
    <row r="36" spans="1:3" x14ac:dyDescent="0.3">
      <c r="A36" s="217" t="s">
        <v>514</v>
      </c>
      <c r="B36" s="218" t="s">
        <v>497</v>
      </c>
      <c r="C36" s="220">
        <v>0.83199999999999996</v>
      </c>
    </row>
    <row r="37" spans="1:3" x14ac:dyDescent="0.3">
      <c r="A37" s="217" t="s">
        <v>515</v>
      </c>
      <c r="B37" s="218" t="s">
        <v>516</v>
      </c>
      <c r="C37" s="221">
        <v>0.26928472485040972</v>
      </c>
    </row>
    <row r="38" spans="1:3" x14ac:dyDescent="0.3">
      <c r="A38" s="217" t="s">
        <v>517</v>
      </c>
      <c r="B38" s="218" t="s">
        <v>518</v>
      </c>
      <c r="C38" s="220">
        <v>0.50280000000000002</v>
      </c>
    </row>
    <row r="39" spans="1:3" x14ac:dyDescent="0.3">
      <c r="A39" s="217" t="s">
        <v>519</v>
      </c>
      <c r="B39" s="218" t="s">
        <v>467</v>
      </c>
      <c r="C39" s="219">
        <v>0.1852</v>
      </c>
    </row>
    <row r="40" spans="1:3" x14ac:dyDescent="0.3">
      <c r="A40" s="217" t="s">
        <v>520</v>
      </c>
      <c r="B40" s="218" t="s">
        <v>521</v>
      </c>
      <c r="C40" s="220">
        <v>0.3473</v>
      </c>
    </row>
    <row r="41" spans="1:3" x14ac:dyDescent="0.3">
      <c r="A41" s="217" t="s">
        <v>522</v>
      </c>
      <c r="B41" s="218" t="s">
        <v>523</v>
      </c>
      <c r="C41" s="219"/>
    </row>
    <row r="42" spans="1:3" x14ac:dyDescent="0.3">
      <c r="A42" s="217" t="s">
        <v>524</v>
      </c>
      <c r="B42" s="218" t="s">
        <v>525</v>
      </c>
      <c r="C42" s="219"/>
    </row>
    <row r="43" spans="1:3" x14ac:dyDescent="0.3">
      <c r="A43" s="217" t="s">
        <v>526</v>
      </c>
      <c r="B43" s="218" t="s">
        <v>516</v>
      </c>
      <c r="C43" s="221">
        <v>0.40502281151877678</v>
      </c>
    </row>
    <row r="44" spans="1:3" x14ac:dyDescent="0.3">
      <c r="A44" s="217" t="s">
        <v>527</v>
      </c>
      <c r="B44" s="218" t="s">
        <v>518</v>
      </c>
      <c r="C44" s="220">
        <v>0.92200000000000004</v>
      </c>
    </row>
    <row r="45" spans="1:3" x14ac:dyDescent="0.3">
      <c r="A45" s="217" t="s">
        <v>528</v>
      </c>
      <c r="B45" s="218" t="s">
        <v>467</v>
      </c>
      <c r="C45" s="220">
        <v>0.1852</v>
      </c>
    </row>
    <row r="46" spans="1:3" x14ac:dyDescent="0.3">
      <c r="A46" s="217" t="s">
        <v>529</v>
      </c>
      <c r="B46" s="218" t="s">
        <v>530</v>
      </c>
      <c r="C46" s="220">
        <v>1.1725000000000001</v>
      </c>
    </row>
    <row r="47" spans="1:3" x14ac:dyDescent="0.3">
      <c r="A47" s="217" t="s">
        <v>531</v>
      </c>
      <c r="B47" s="218" t="s">
        <v>532</v>
      </c>
      <c r="C47" s="220">
        <v>0.60919999999999996</v>
      </c>
    </row>
    <row r="48" spans="1:3" x14ac:dyDescent="0.3">
      <c r="A48" s="217" t="s">
        <v>533</v>
      </c>
      <c r="B48" s="218" t="s">
        <v>518</v>
      </c>
      <c r="C48" s="220">
        <v>0.92200000000000004</v>
      </c>
    </row>
    <row r="49" spans="1:3" x14ac:dyDescent="0.3">
      <c r="A49" s="217" t="s">
        <v>534</v>
      </c>
      <c r="B49" s="218" t="s">
        <v>467</v>
      </c>
      <c r="C49" s="220">
        <v>0.1852</v>
      </c>
    </row>
    <row r="50" spans="1:3" x14ac:dyDescent="0.3">
      <c r="A50" s="217" t="s">
        <v>535</v>
      </c>
      <c r="B50" s="218" t="s">
        <v>516</v>
      </c>
      <c r="C50" s="219">
        <v>0.19</v>
      </c>
    </row>
    <row r="51" spans="1:3" x14ac:dyDescent="0.3">
      <c r="A51" s="217" t="s">
        <v>536</v>
      </c>
      <c r="B51" s="218" t="s">
        <v>518</v>
      </c>
      <c r="C51" s="220">
        <v>0.92200000000000004</v>
      </c>
    </row>
    <row r="52" spans="1:3" x14ac:dyDescent="0.3">
      <c r="A52" s="217" t="s">
        <v>537</v>
      </c>
      <c r="B52" s="218" t="s">
        <v>467</v>
      </c>
      <c r="C52" s="219">
        <v>0.28000000000000003</v>
      </c>
    </row>
    <row r="53" spans="1:3" x14ac:dyDescent="0.3">
      <c r="A53" s="217" t="s">
        <v>538</v>
      </c>
      <c r="B53" s="218" t="s">
        <v>516</v>
      </c>
      <c r="C53" s="219">
        <v>0.37</v>
      </c>
    </row>
    <row r="54" spans="1:3" x14ac:dyDescent="0.3">
      <c r="A54" s="217" t="s">
        <v>539</v>
      </c>
      <c r="B54" s="218" t="s">
        <v>523</v>
      </c>
      <c r="C54" s="219">
        <v>0.9</v>
      </c>
    </row>
    <row r="55" spans="1:3" x14ac:dyDescent="0.3">
      <c r="A55" s="217" t="s">
        <v>540</v>
      </c>
      <c r="B55" s="218" t="s">
        <v>518</v>
      </c>
      <c r="C55" s="220">
        <v>0.92200000000000004</v>
      </c>
    </row>
    <row r="56" spans="1:3" x14ac:dyDescent="0.3">
      <c r="A56" s="217" t="s">
        <v>541</v>
      </c>
      <c r="B56" s="218" t="s">
        <v>467</v>
      </c>
      <c r="C56" s="220">
        <v>0.1852</v>
      </c>
    </row>
    <row r="57" spans="1:3" x14ac:dyDescent="0.3">
      <c r="A57" s="217" t="s">
        <v>542</v>
      </c>
      <c r="B57" s="218" t="s">
        <v>543</v>
      </c>
      <c r="C57" s="219" t="s">
        <v>544</v>
      </c>
    </row>
    <row r="58" spans="1:3" x14ac:dyDescent="0.3">
      <c r="A58" s="217" t="s">
        <v>545</v>
      </c>
      <c r="B58" s="218" t="s">
        <v>546</v>
      </c>
      <c r="C58" s="219"/>
    </row>
    <row r="59" spans="1:3" x14ac:dyDescent="0.3">
      <c r="A59" s="217" t="s">
        <v>547</v>
      </c>
      <c r="B59" s="218" t="s">
        <v>548</v>
      </c>
      <c r="C59" s="219"/>
    </row>
    <row r="60" spans="1:3" x14ac:dyDescent="0.3">
      <c r="A60" s="217" t="s">
        <v>549</v>
      </c>
      <c r="B60" s="218" t="s">
        <v>516</v>
      </c>
      <c r="C60" s="219">
        <v>0.23</v>
      </c>
    </row>
    <row r="61" spans="1:3" x14ac:dyDescent="0.3">
      <c r="A61" s="217" t="s">
        <v>550</v>
      </c>
      <c r="B61" s="218" t="s">
        <v>518</v>
      </c>
      <c r="C61" s="220">
        <v>0.92200000000000004</v>
      </c>
    </row>
    <row r="62" spans="1:3" x14ac:dyDescent="0.3">
      <c r="A62" s="217" t="s">
        <v>551</v>
      </c>
      <c r="B62" s="218" t="s">
        <v>467</v>
      </c>
      <c r="C62" s="220">
        <v>0.1852</v>
      </c>
    </row>
    <row r="63" spans="1:3" x14ac:dyDescent="0.3">
      <c r="A63" s="217" t="s">
        <v>552</v>
      </c>
      <c r="B63" s="218" t="s">
        <v>553</v>
      </c>
      <c r="C63" s="219">
        <v>0.17</v>
      </c>
    </row>
    <row r="64" spans="1:3" x14ac:dyDescent="0.3">
      <c r="A64" s="217" t="s">
        <v>554</v>
      </c>
      <c r="B64" s="218" t="s">
        <v>555</v>
      </c>
      <c r="C64" s="219">
        <v>0.36859999999999998</v>
      </c>
    </row>
    <row r="65" spans="1:3" x14ac:dyDescent="0.3">
      <c r="A65" s="217" t="s">
        <v>556</v>
      </c>
      <c r="B65" s="218" t="s">
        <v>557</v>
      </c>
      <c r="C65" s="219">
        <v>0.25</v>
      </c>
    </row>
    <row r="66" spans="1:3" x14ac:dyDescent="0.3">
      <c r="A66" s="217" t="s">
        <v>558</v>
      </c>
      <c r="B66" s="218" t="s">
        <v>467</v>
      </c>
      <c r="C66" s="220">
        <v>0.1852</v>
      </c>
    </row>
    <row r="67" spans="1:3" x14ac:dyDescent="0.3">
      <c r="A67" s="217" t="s">
        <v>559</v>
      </c>
      <c r="B67" s="218" t="s">
        <v>560</v>
      </c>
      <c r="C67" s="219">
        <v>0.9</v>
      </c>
    </row>
    <row r="68" spans="1:3" x14ac:dyDescent="0.3">
      <c r="A68" s="217" t="s">
        <v>561</v>
      </c>
      <c r="B68" s="218" t="s">
        <v>562</v>
      </c>
      <c r="C68" s="219">
        <v>0.9</v>
      </c>
    </row>
    <row r="69" spans="1:3" x14ac:dyDescent="0.3">
      <c r="A69" s="217" t="s">
        <v>563</v>
      </c>
      <c r="B69" s="218" t="s">
        <v>564</v>
      </c>
      <c r="C69" s="219">
        <v>0.9</v>
      </c>
    </row>
    <row r="70" spans="1:3" x14ac:dyDescent="0.3">
      <c r="A70" s="217" t="s">
        <v>565</v>
      </c>
      <c r="B70" s="218" t="s">
        <v>566</v>
      </c>
      <c r="C70" s="219">
        <v>0.9</v>
      </c>
    </row>
    <row r="71" spans="1:3" x14ac:dyDescent="0.3">
      <c r="A71" s="217" t="s">
        <v>567</v>
      </c>
      <c r="B71" s="218" t="s">
        <v>568</v>
      </c>
      <c r="C71" s="219">
        <v>0.9</v>
      </c>
    </row>
    <row r="72" spans="1:3" x14ac:dyDescent="0.3">
      <c r="A72" s="217" t="s">
        <v>569</v>
      </c>
      <c r="B72" s="218" t="s">
        <v>570</v>
      </c>
      <c r="C72" s="220">
        <v>0.1852</v>
      </c>
    </row>
    <row r="73" spans="1:3" x14ac:dyDescent="0.3">
      <c r="A73" s="217" t="s">
        <v>571</v>
      </c>
      <c r="B73" s="218" t="s">
        <v>572</v>
      </c>
      <c r="C73" s="220">
        <v>0.17</v>
      </c>
    </row>
    <row r="74" spans="1:3" x14ac:dyDescent="0.3">
      <c r="A74" s="217" t="s">
        <v>573</v>
      </c>
      <c r="B74" s="218" t="s">
        <v>574</v>
      </c>
      <c r="C74" s="219">
        <v>0.9</v>
      </c>
    </row>
    <row r="75" spans="1:3" x14ac:dyDescent="0.3">
      <c r="A75" s="217" t="s">
        <v>575</v>
      </c>
      <c r="B75" s="218" t="s">
        <v>576</v>
      </c>
      <c r="C75" s="219">
        <v>0.9</v>
      </c>
    </row>
    <row r="76" spans="1:3" x14ac:dyDescent="0.3">
      <c r="A76" s="217" t="s">
        <v>577</v>
      </c>
      <c r="B76" s="218" t="s">
        <v>578</v>
      </c>
      <c r="C76" s="219">
        <v>0.9</v>
      </c>
    </row>
    <row r="77" spans="1:3" x14ac:dyDescent="0.3">
      <c r="A77" s="217" t="s">
        <v>579</v>
      </c>
      <c r="B77" s="218" t="s">
        <v>580</v>
      </c>
      <c r="C77" s="220">
        <v>0.21049999999999999</v>
      </c>
    </row>
    <row r="78" spans="1:3" x14ac:dyDescent="0.3">
      <c r="A78" s="217" t="s">
        <v>581</v>
      </c>
      <c r="B78" s="218" t="s">
        <v>582</v>
      </c>
      <c r="C78" s="219">
        <v>1.17</v>
      </c>
    </row>
    <row r="79" spans="1:3" x14ac:dyDescent="0.3">
      <c r="A79" s="217" t="s">
        <v>583</v>
      </c>
      <c r="B79" s="218" t="s">
        <v>584</v>
      </c>
      <c r="C79" s="219">
        <v>0.9</v>
      </c>
    </row>
    <row r="80" spans="1:3" x14ac:dyDescent="0.3">
      <c r="A80" s="217" t="s">
        <v>585</v>
      </c>
      <c r="B80" s="218" t="s">
        <v>586</v>
      </c>
      <c r="C80" s="220">
        <v>0.92200000000000004</v>
      </c>
    </row>
    <row r="81" spans="1:3" x14ac:dyDescent="0.3">
      <c r="A81" s="217" t="s">
        <v>587</v>
      </c>
      <c r="B81" s="218" t="s">
        <v>467</v>
      </c>
      <c r="C81" s="219">
        <v>0.41</v>
      </c>
    </row>
    <row r="82" spans="1:3" x14ac:dyDescent="0.3">
      <c r="A82" s="217" t="s">
        <v>588</v>
      </c>
      <c r="B82" s="218" t="s">
        <v>589</v>
      </c>
      <c r="C82" s="220">
        <v>0.83199999999999996</v>
      </c>
    </row>
    <row r="83" spans="1:3" x14ac:dyDescent="0.3">
      <c r="A83" s="217" t="s">
        <v>590</v>
      </c>
      <c r="B83" s="218" t="s">
        <v>591</v>
      </c>
      <c r="C83" s="219">
        <v>0.9</v>
      </c>
    </row>
    <row r="84" spans="1:3" x14ac:dyDescent="0.3">
      <c r="A84" s="217" t="s">
        <v>592</v>
      </c>
      <c r="B84" s="218" t="s">
        <v>593</v>
      </c>
      <c r="C84" s="220">
        <v>0.9</v>
      </c>
    </row>
    <row r="85" spans="1:3" x14ac:dyDescent="0.3">
      <c r="A85" s="217" t="s">
        <v>594</v>
      </c>
      <c r="B85" s="218" t="s">
        <v>595</v>
      </c>
      <c r="C85" s="219">
        <v>0.9</v>
      </c>
    </row>
    <row r="86" spans="1:3" x14ac:dyDescent="0.3">
      <c r="A86" s="217" t="s">
        <v>596</v>
      </c>
      <c r="B86" s="218" t="s">
        <v>597</v>
      </c>
      <c r="C86" s="219">
        <v>0.9</v>
      </c>
    </row>
    <row r="87" spans="1:3" x14ac:dyDescent="0.3">
      <c r="A87" s="217" t="s">
        <v>598</v>
      </c>
      <c r="B87" s="218" t="s">
        <v>599</v>
      </c>
      <c r="C87" s="220">
        <v>0.92200000000000004</v>
      </c>
    </row>
    <row r="88" spans="1:3" x14ac:dyDescent="0.3">
      <c r="A88" s="217" t="s">
        <v>600</v>
      </c>
      <c r="B88" s="218" t="s">
        <v>601</v>
      </c>
      <c r="C88" s="220">
        <v>0.92200000000000004</v>
      </c>
    </row>
    <row r="89" spans="1:3" x14ac:dyDescent="0.3">
      <c r="A89" s="217" t="s">
        <v>602</v>
      </c>
      <c r="B89" s="218" t="s">
        <v>603</v>
      </c>
      <c r="C89" s="219">
        <v>0.21</v>
      </c>
    </row>
    <row r="90" spans="1:3" x14ac:dyDescent="0.3">
      <c r="A90" s="217" t="s">
        <v>604</v>
      </c>
      <c r="B90" s="218" t="s">
        <v>605</v>
      </c>
      <c r="C90" s="219">
        <v>0.51</v>
      </c>
    </row>
    <row r="91" spans="1:3" x14ac:dyDescent="0.3">
      <c r="A91" s="217" t="s">
        <v>606</v>
      </c>
      <c r="B91" s="218" t="s">
        <v>607</v>
      </c>
      <c r="C91" s="219">
        <v>0.22</v>
      </c>
    </row>
    <row r="92" spans="1:3" x14ac:dyDescent="0.3">
      <c r="A92" s="217" t="s">
        <v>608</v>
      </c>
      <c r="B92" s="218" t="s">
        <v>609</v>
      </c>
      <c r="C92" s="219">
        <v>0.1206</v>
      </c>
    </row>
    <row r="93" spans="1:3" x14ac:dyDescent="0.3">
      <c r="A93" s="217" t="s">
        <v>610</v>
      </c>
      <c r="B93" s="218" t="s">
        <v>611</v>
      </c>
      <c r="C93" s="219">
        <v>0.6109</v>
      </c>
    </row>
    <row r="94" spans="1:3" x14ac:dyDescent="0.3">
      <c r="A94" s="217" t="s">
        <v>612</v>
      </c>
      <c r="B94" s="218" t="s">
        <v>613</v>
      </c>
      <c r="C94" s="219">
        <v>0.56699999999999995</v>
      </c>
    </row>
    <row r="95" spans="1:3" x14ac:dyDescent="0.3">
      <c r="A95" s="217" t="s">
        <v>614</v>
      </c>
      <c r="B95" s="218" t="s">
        <v>615</v>
      </c>
      <c r="C95" s="219">
        <v>0.84109999999999996</v>
      </c>
    </row>
    <row r="96" spans="1:3" x14ac:dyDescent="0.3">
      <c r="A96" s="217" t="s">
        <v>616</v>
      </c>
      <c r="B96" s="218" t="s">
        <v>617</v>
      </c>
      <c r="C96" s="220">
        <v>0.36259999999999998</v>
      </c>
    </row>
    <row r="97" spans="1:3" x14ac:dyDescent="0.3">
      <c r="A97" s="217" t="s">
        <v>618</v>
      </c>
      <c r="B97" s="218" t="s">
        <v>619</v>
      </c>
      <c r="C97" s="220">
        <v>0.36259999999999998</v>
      </c>
    </row>
    <row r="98" spans="1:3" x14ac:dyDescent="0.3">
      <c r="A98" s="217" t="s">
        <v>620</v>
      </c>
      <c r="B98" s="218" t="s">
        <v>621</v>
      </c>
      <c r="C98" s="220">
        <v>0.92200000000000004</v>
      </c>
    </row>
    <row r="99" spans="1:3" x14ac:dyDescent="0.3">
      <c r="A99" s="217" t="s">
        <v>622</v>
      </c>
      <c r="B99" s="218" t="s">
        <v>623</v>
      </c>
      <c r="C99" s="220">
        <v>0.92200000000000004</v>
      </c>
    </row>
    <row r="100" spans="1:3" x14ac:dyDescent="0.3">
      <c r="A100" s="217" t="s">
        <v>624</v>
      </c>
      <c r="B100" s="218" t="s">
        <v>625</v>
      </c>
      <c r="C100" s="219">
        <v>0.6109</v>
      </c>
    </row>
    <row r="101" spans="1:3" x14ac:dyDescent="0.3">
      <c r="A101" s="217" t="s">
        <v>626</v>
      </c>
      <c r="B101" s="218" t="s">
        <v>627</v>
      </c>
      <c r="C101" s="219">
        <v>0.17</v>
      </c>
    </row>
    <row r="102" spans="1:3" x14ac:dyDescent="0.3">
      <c r="A102" s="217" t="s">
        <v>628</v>
      </c>
      <c r="B102" s="218" t="s">
        <v>467</v>
      </c>
      <c r="C102" s="219">
        <v>0.05</v>
      </c>
    </row>
    <row r="103" spans="1:3" x14ac:dyDescent="0.3">
      <c r="A103" s="217" t="s">
        <v>629</v>
      </c>
      <c r="B103" s="218" t="s">
        <v>630</v>
      </c>
      <c r="C103" s="219">
        <v>0.9</v>
      </c>
    </row>
    <row r="104" spans="1:3" x14ac:dyDescent="0.3">
      <c r="A104" s="217" t="s">
        <v>631</v>
      </c>
      <c r="B104" s="218" t="s">
        <v>632</v>
      </c>
      <c r="C104" s="219">
        <v>0.9</v>
      </c>
    </row>
    <row r="105" spans="1:3" x14ac:dyDescent="0.3">
      <c r="A105" s="217" t="s">
        <v>633</v>
      </c>
      <c r="B105" s="218" t="s">
        <v>634</v>
      </c>
      <c r="C105" s="219">
        <v>0.9</v>
      </c>
    </row>
    <row r="106" spans="1:3" x14ac:dyDescent="0.3">
      <c r="A106" s="217" t="s">
        <v>635</v>
      </c>
      <c r="B106" s="218" t="s">
        <v>636</v>
      </c>
      <c r="C106" s="220">
        <v>0.9</v>
      </c>
    </row>
    <row r="107" spans="1:3" x14ac:dyDescent="0.3">
      <c r="A107" s="217" t="s">
        <v>637</v>
      </c>
      <c r="B107" s="218" t="s">
        <v>638</v>
      </c>
      <c r="C107" s="219">
        <v>0.9</v>
      </c>
    </row>
    <row r="108" spans="1:3" x14ac:dyDescent="0.3">
      <c r="A108" s="217" t="s">
        <v>639</v>
      </c>
      <c r="B108" s="218" t="s">
        <v>640</v>
      </c>
      <c r="C108" s="219">
        <v>0.9</v>
      </c>
    </row>
    <row r="109" spans="1:3" x14ac:dyDescent="0.3">
      <c r="A109" s="217" t="s">
        <v>641</v>
      </c>
      <c r="B109" s="218" t="s">
        <v>642</v>
      </c>
      <c r="C109" s="219">
        <v>0.9</v>
      </c>
    </row>
    <row r="110" spans="1:3" x14ac:dyDescent="0.3">
      <c r="A110" s="217" t="s">
        <v>643</v>
      </c>
      <c r="B110" s="218" t="s">
        <v>621</v>
      </c>
      <c r="C110" s="220">
        <v>0.92200000000000004</v>
      </c>
    </row>
    <row r="111" spans="1:3" x14ac:dyDescent="0.3">
      <c r="A111" s="217" t="s">
        <v>644</v>
      </c>
      <c r="B111" s="218" t="s">
        <v>645</v>
      </c>
      <c r="C111" s="220">
        <v>0.92200000000000004</v>
      </c>
    </row>
    <row r="112" spans="1:3" x14ac:dyDescent="0.3">
      <c r="A112" s="217" t="s">
        <v>646</v>
      </c>
      <c r="B112" s="218" t="s">
        <v>647</v>
      </c>
      <c r="C112" s="219">
        <v>0.9</v>
      </c>
    </row>
    <row r="113" spans="1:3" x14ac:dyDescent="0.3">
      <c r="A113" s="217" t="s">
        <v>648</v>
      </c>
      <c r="B113" s="218" t="s">
        <v>649</v>
      </c>
      <c r="C113" s="220">
        <v>0.9</v>
      </c>
    </row>
    <row r="114" spans="1:3" x14ac:dyDescent="0.3">
      <c r="A114" s="217" t="s">
        <v>650</v>
      </c>
      <c r="B114" s="218" t="s">
        <v>651</v>
      </c>
      <c r="C114" s="220">
        <v>0.92200000000000004</v>
      </c>
    </row>
    <row r="115" spans="1:3" x14ac:dyDescent="0.3">
      <c r="A115" s="217" t="s">
        <v>652</v>
      </c>
      <c r="B115" s="218" t="s">
        <v>653</v>
      </c>
      <c r="C115" s="219">
        <v>0.9</v>
      </c>
    </row>
    <row r="116" spans="1:3" x14ac:dyDescent="0.3">
      <c r="A116" s="217" t="s">
        <v>654</v>
      </c>
      <c r="B116" s="218" t="s">
        <v>655</v>
      </c>
      <c r="C116" s="219">
        <v>0.41599999999999998</v>
      </c>
    </row>
    <row r="117" spans="1:3" x14ac:dyDescent="0.3">
      <c r="A117" s="217" t="s">
        <v>656</v>
      </c>
      <c r="B117" s="218" t="s">
        <v>657</v>
      </c>
      <c r="C117" s="219">
        <v>0.9</v>
      </c>
    </row>
    <row r="118" spans="1:3" x14ac:dyDescent="0.3">
      <c r="A118" s="217" t="s">
        <v>658</v>
      </c>
      <c r="B118" s="218" t="s">
        <v>659</v>
      </c>
      <c r="C118" s="219">
        <v>0.9</v>
      </c>
    </row>
    <row r="119" spans="1:3" x14ac:dyDescent="0.3">
      <c r="A119" s="217" t="s">
        <v>660</v>
      </c>
      <c r="B119" s="218" t="s">
        <v>467</v>
      </c>
      <c r="C119" s="220">
        <v>0.1852</v>
      </c>
    </row>
    <row r="120" spans="1:3" x14ac:dyDescent="0.3">
      <c r="A120" s="217" t="s">
        <v>661</v>
      </c>
      <c r="B120" s="218" t="s">
        <v>640</v>
      </c>
      <c r="C120" s="219">
        <v>0.9</v>
      </c>
    </row>
    <row r="121" spans="1:3" x14ac:dyDescent="0.3">
      <c r="A121" s="217" t="s">
        <v>662</v>
      </c>
      <c r="B121" s="218" t="s">
        <v>642</v>
      </c>
      <c r="C121" s="219">
        <v>0.9</v>
      </c>
    </row>
    <row r="122" spans="1:3" x14ac:dyDescent="0.3">
      <c r="A122" s="217" t="s">
        <v>663</v>
      </c>
      <c r="B122" s="218" t="s">
        <v>664</v>
      </c>
      <c r="C122" s="219">
        <v>0.9</v>
      </c>
    </row>
    <row r="123" spans="1:3" x14ac:dyDescent="0.3">
      <c r="A123" s="217" t="s">
        <v>665</v>
      </c>
      <c r="B123" s="218" t="s">
        <v>467</v>
      </c>
      <c r="C123" s="220">
        <v>0.1852</v>
      </c>
    </row>
    <row r="124" spans="1:3" x14ac:dyDescent="0.3">
      <c r="A124" s="217" t="s">
        <v>666</v>
      </c>
      <c r="B124" s="218" t="s">
        <v>667</v>
      </c>
      <c r="C124" s="219">
        <v>0.9</v>
      </c>
    </row>
    <row r="125" spans="1:3" x14ac:dyDescent="0.3">
      <c r="A125" s="217" t="s">
        <v>668</v>
      </c>
      <c r="B125" s="218" t="s">
        <v>669</v>
      </c>
      <c r="C125" s="219">
        <v>0.9</v>
      </c>
    </row>
    <row r="126" spans="1:3" x14ac:dyDescent="0.3">
      <c r="A126" s="217" t="s">
        <v>670</v>
      </c>
      <c r="B126" s="218" t="s">
        <v>467</v>
      </c>
      <c r="C126" s="220">
        <v>0.1852</v>
      </c>
    </row>
    <row r="127" spans="1:3" x14ac:dyDescent="0.3">
      <c r="A127" s="217" t="s">
        <v>671</v>
      </c>
      <c r="B127" s="218" t="s">
        <v>672</v>
      </c>
      <c r="C127" s="219">
        <v>0.9</v>
      </c>
    </row>
    <row r="128" spans="1:3" x14ac:dyDescent="0.3">
      <c r="A128" s="217" t="s">
        <v>673</v>
      </c>
      <c r="B128" s="218" t="s">
        <v>674</v>
      </c>
      <c r="C128" s="219">
        <v>0.9</v>
      </c>
    </row>
    <row r="129" spans="1:3" x14ac:dyDescent="0.3">
      <c r="A129" s="217" t="s">
        <v>675</v>
      </c>
      <c r="B129" s="218" t="s">
        <v>676</v>
      </c>
      <c r="C129" s="219">
        <v>0.9</v>
      </c>
    </row>
    <row r="130" spans="1:3" x14ac:dyDescent="0.3">
      <c r="A130" s="217" t="s">
        <v>677</v>
      </c>
      <c r="B130" s="218" t="s">
        <v>678</v>
      </c>
      <c r="C130" s="219">
        <v>0.9</v>
      </c>
    </row>
    <row r="131" spans="1:3" x14ac:dyDescent="0.3">
      <c r="A131" s="217" t="s">
        <v>679</v>
      </c>
      <c r="B131" s="218" t="s">
        <v>680</v>
      </c>
      <c r="C131" s="219">
        <v>0.9</v>
      </c>
    </row>
    <row r="132" spans="1:3" x14ac:dyDescent="0.3">
      <c r="A132" s="217" t="s">
        <v>681</v>
      </c>
      <c r="B132" s="218" t="s">
        <v>682</v>
      </c>
      <c r="C132" s="219">
        <v>0.9</v>
      </c>
    </row>
    <row r="133" spans="1:3" x14ac:dyDescent="0.3">
      <c r="A133" s="217" t="s">
        <v>683</v>
      </c>
      <c r="B133" s="218" t="s">
        <v>467</v>
      </c>
      <c r="C133" s="220">
        <v>0.1852</v>
      </c>
    </row>
    <row r="134" spans="1:3" x14ac:dyDescent="0.3">
      <c r="A134" s="217" t="s">
        <v>684</v>
      </c>
      <c r="B134" s="218" t="s">
        <v>685</v>
      </c>
      <c r="C134" s="219">
        <v>0.9</v>
      </c>
    </row>
    <row r="135" spans="1:3" x14ac:dyDescent="0.3">
      <c r="A135" s="217" t="s">
        <v>686</v>
      </c>
      <c r="B135" s="218" t="s">
        <v>687</v>
      </c>
      <c r="C135" s="219">
        <v>0.9</v>
      </c>
    </row>
    <row r="136" spans="1:3" x14ac:dyDescent="0.3">
      <c r="A136" s="217" t="s">
        <v>688</v>
      </c>
      <c r="B136" s="218" t="s">
        <v>689</v>
      </c>
      <c r="C136" s="219">
        <v>0.9</v>
      </c>
    </row>
    <row r="137" spans="1:3" x14ac:dyDescent="0.3">
      <c r="A137" s="217" t="s">
        <v>690</v>
      </c>
      <c r="B137" s="218" t="s">
        <v>691</v>
      </c>
      <c r="C137" s="219">
        <v>0.9</v>
      </c>
    </row>
    <row r="138" spans="1:3" x14ac:dyDescent="0.3">
      <c r="A138" s="217" t="s">
        <v>692</v>
      </c>
      <c r="B138" s="218" t="s">
        <v>467</v>
      </c>
      <c r="C138" s="220">
        <v>0.1852</v>
      </c>
    </row>
    <row r="139" spans="1:3" x14ac:dyDescent="0.3">
      <c r="A139" s="217" t="s">
        <v>693</v>
      </c>
      <c r="B139" s="218" t="s">
        <v>694</v>
      </c>
      <c r="C139" s="219">
        <v>0.9</v>
      </c>
    </row>
    <row r="140" spans="1:3" x14ac:dyDescent="0.3">
      <c r="A140" s="217" t="s">
        <v>695</v>
      </c>
      <c r="B140" s="218" t="s">
        <v>696</v>
      </c>
      <c r="C140" s="219">
        <v>0.9</v>
      </c>
    </row>
    <row r="141" spans="1:3" x14ac:dyDescent="0.3">
      <c r="A141" s="217" t="s">
        <v>697</v>
      </c>
      <c r="B141" s="218" t="s">
        <v>698</v>
      </c>
      <c r="C141" s="219">
        <v>0.79</v>
      </c>
    </row>
    <row r="142" spans="1:3" x14ac:dyDescent="0.3">
      <c r="A142" s="217" t="s">
        <v>699</v>
      </c>
      <c r="B142" s="218" t="s">
        <v>700</v>
      </c>
      <c r="C142" s="219">
        <v>0.9</v>
      </c>
    </row>
    <row r="143" spans="1:3" x14ac:dyDescent="0.3">
      <c r="A143" s="217" t="s">
        <v>701</v>
      </c>
      <c r="B143" s="218" t="s">
        <v>702</v>
      </c>
      <c r="C143" s="219">
        <v>0.9</v>
      </c>
    </row>
    <row r="144" spans="1:3" x14ac:dyDescent="0.3">
      <c r="A144" s="217" t="s">
        <v>703</v>
      </c>
      <c r="B144" s="218" t="s">
        <v>467</v>
      </c>
      <c r="C144" s="220">
        <v>0.1852</v>
      </c>
    </row>
    <row r="145" spans="1:3" x14ac:dyDescent="0.3">
      <c r="A145" s="217" t="s">
        <v>704</v>
      </c>
      <c r="B145" s="218" t="s">
        <v>705</v>
      </c>
      <c r="C145" s="219">
        <v>0.9</v>
      </c>
    </row>
    <row r="146" spans="1:3" x14ac:dyDescent="0.3">
      <c r="A146" s="217" t="s">
        <v>706</v>
      </c>
      <c r="B146" s="218" t="s">
        <v>667</v>
      </c>
      <c r="C146" s="219">
        <v>0.9</v>
      </c>
    </row>
    <row r="147" spans="1:3" x14ac:dyDescent="0.3">
      <c r="A147" s="217" t="s">
        <v>707</v>
      </c>
      <c r="B147" s="218" t="s">
        <v>708</v>
      </c>
      <c r="C147" s="219">
        <v>0.9</v>
      </c>
    </row>
    <row r="148" spans="1:3" x14ac:dyDescent="0.3">
      <c r="A148" s="217" t="s">
        <v>709</v>
      </c>
      <c r="B148" s="218" t="s">
        <v>467</v>
      </c>
      <c r="C148" s="220">
        <v>0.1852</v>
      </c>
    </row>
    <row r="149" spans="1:3" x14ac:dyDescent="0.3">
      <c r="A149" s="217" t="s">
        <v>710</v>
      </c>
      <c r="B149" s="218" t="s">
        <v>621</v>
      </c>
      <c r="C149" s="220">
        <v>0.92200000000000004</v>
      </c>
    </row>
    <row r="150" spans="1:3" x14ac:dyDescent="0.3">
      <c r="A150" s="217" t="s">
        <v>711</v>
      </c>
      <c r="B150" s="218" t="s">
        <v>712</v>
      </c>
      <c r="C150" s="220">
        <v>0.92200000000000004</v>
      </c>
    </row>
    <row r="151" spans="1:3" x14ac:dyDescent="0.3">
      <c r="A151" s="217" t="s">
        <v>713</v>
      </c>
      <c r="B151" s="218" t="s">
        <v>714</v>
      </c>
      <c r="C151" s="219">
        <v>0.9</v>
      </c>
    </row>
    <row r="152" spans="1:3" x14ac:dyDescent="0.3">
      <c r="A152" s="217" t="s">
        <v>715</v>
      </c>
      <c r="B152" s="218" t="s">
        <v>716</v>
      </c>
      <c r="C152" s="219">
        <v>0.9</v>
      </c>
    </row>
    <row r="153" spans="1:3" x14ac:dyDescent="0.3">
      <c r="A153" s="217" t="s">
        <v>717</v>
      </c>
      <c r="B153" s="218" t="s">
        <v>467</v>
      </c>
      <c r="C153" s="220">
        <v>0.1852</v>
      </c>
    </row>
    <row r="154" spans="1:3" x14ac:dyDescent="0.3">
      <c r="A154" s="217" t="s">
        <v>718</v>
      </c>
      <c r="B154" s="218" t="s">
        <v>719</v>
      </c>
      <c r="C154" s="219">
        <v>0.9</v>
      </c>
    </row>
    <row r="155" spans="1:3" x14ac:dyDescent="0.3">
      <c r="A155" s="217" t="s">
        <v>720</v>
      </c>
      <c r="B155" s="218" t="s">
        <v>721</v>
      </c>
      <c r="C155" s="220">
        <v>0.23599999999999999</v>
      </c>
    </row>
    <row r="156" spans="1:3" x14ac:dyDescent="0.3">
      <c r="A156" s="217" t="s">
        <v>722</v>
      </c>
      <c r="B156" s="218" t="s">
        <v>723</v>
      </c>
      <c r="C156" s="219">
        <v>0.9</v>
      </c>
    </row>
    <row r="157" spans="1:3" x14ac:dyDescent="0.3">
      <c r="A157" s="217" t="s">
        <v>724</v>
      </c>
      <c r="B157" s="218" t="s">
        <v>725</v>
      </c>
      <c r="C157" s="219">
        <v>0.9</v>
      </c>
    </row>
    <row r="158" spans="1:3" x14ac:dyDescent="0.3">
      <c r="A158" s="217" t="s">
        <v>726</v>
      </c>
      <c r="B158" s="218" t="s">
        <v>467</v>
      </c>
      <c r="C158" s="220">
        <v>0.1852</v>
      </c>
    </row>
    <row r="159" spans="1:3" x14ac:dyDescent="0.3">
      <c r="A159" s="217" t="s">
        <v>727</v>
      </c>
      <c r="B159" s="218" t="s">
        <v>728</v>
      </c>
      <c r="C159" s="219">
        <v>0.9</v>
      </c>
    </row>
    <row r="160" spans="1:3" x14ac:dyDescent="0.3">
      <c r="A160" s="217" t="s">
        <v>729</v>
      </c>
      <c r="B160" s="218" t="s">
        <v>467</v>
      </c>
      <c r="C160" s="220">
        <v>0.1852</v>
      </c>
    </row>
    <row r="161" spans="1:3" x14ac:dyDescent="0.3">
      <c r="A161" s="217" t="s">
        <v>730</v>
      </c>
      <c r="B161" s="218" t="s">
        <v>731</v>
      </c>
      <c r="C161" s="219">
        <v>1.0741000000000001</v>
      </c>
    </row>
    <row r="162" spans="1:3" x14ac:dyDescent="0.3">
      <c r="A162" s="217" t="s">
        <v>732</v>
      </c>
      <c r="B162" s="218" t="s">
        <v>733</v>
      </c>
      <c r="C162" s="220">
        <v>0.9</v>
      </c>
    </row>
    <row r="163" spans="1:3" x14ac:dyDescent="0.3">
      <c r="A163" s="217" t="s">
        <v>734</v>
      </c>
      <c r="B163" s="218" t="s">
        <v>735</v>
      </c>
      <c r="C163" s="220">
        <v>0.9</v>
      </c>
    </row>
    <row r="164" spans="1:3" x14ac:dyDescent="0.3">
      <c r="A164" s="217" t="s">
        <v>736</v>
      </c>
      <c r="B164" s="218" t="s">
        <v>467</v>
      </c>
      <c r="C164" s="220">
        <v>0.1852</v>
      </c>
    </row>
    <row r="165" spans="1:3" x14ac:dyDescent="0.3">
      <c r="A165" s="217" t="s">
        <v>737</v>
      </c>
      <c r="B165" s="218" t="s">
        <v>738</v>
      </c>
      <c r="C165" s="219">
        <v>0.9</v>
      </c>
    </row>
    <row r="166" spans="1:3" x14ac:dyDescent="0.3">
      <c r="A166" s="217" t="s">
        <v>739</v>
      </c>
      <c r="B166" s="218" t="s">
        <v>467</v>
      </c>
      <c r="C166" s="220">
        <v>0.1852</v>
      </c>
    </row>
    <row r="167" spans="1:3" x14ac:dyDescent="0.3">
      <c r="A167" s="217" t="s">
        <v>740</v>
      </c>
      <c r="B167" s="218" t="s">
        <v>741</v>
      </c>
      <c r="C167" s="220">
        <v>0.9</v>
      </c>
    </row>
    <row r="168" spans="1:3" x14ac:dyDescent="0.3">
      <c r="A168" s="217" t="s">
        <v>742</v>
      </c>
      <c r="B168" s="218" t="s">
        <v>467</v>
      </c>
      <c r="C168" s="219">
        <v>0.83</v>
      </c>
    </row>
    <row r="169" spans="1:3" x14ac:dyDescent="0.3">
      <c r="A169" s="217" t="s">
        <v>743</v>
      </c>
      <c r="B169" s="218" t="s">
        <v>744</v>
      </c>
      <c r="C169" s="219">
        <v>0.9</v>
      </c>
    </row>
    <row r="170" spans="1:3" x14ac:dyDescent="0.3">
      <c r="A170" s="217" t="s">
        <v>745</v>
      </c>
      <c r="B170" s="218" t="s">
        <v>746</v>
      </c>
      <c r="C170" s="220">
        <v>0.23599999999999999</v>
      </c>
    </row>
    <row r="171" spans="1:3" x14ac:dyDescent="0.3">
      <c r="A171" s="217" t="s">
        <v>747</v>
      </c>
      <c r="B171" s="218" t="s">
        <v>748</v>
      </c>
      <c r="C171" s="220">
        <v>0.23599999999999999</v>
      </c>
    </row>
    <row r="172" spans="1:3" x14ac:dyDescent="0.3">
      <c r="A172" s="217" t="s">
        <v>749</v>
      </c>
      <c r="B172" s="218" t="s">
        <v>750</v>
      </c>
      <c r="C172" s="219">
        <v>0.35460000000000003</v>
      </c>
    </row>
    <row r="173" spans="1:3" x14ac:dyDescent="0.3">
      <c r="A173" s="217" t="s">
        <v>751</v>
      </c>
      <c r="B173" s="218" t="s">
        <v>752</v>
      </c>
      <c r="C173" s="219">
        <v>0.23599999999999999</v>
      </c>
    </row>
    <row r="174" spans="1:3" x14ac:dyDescent="0.3">
      <c r="A174" s="217" t="s">
        <v>753</v>
      </c>
      <c r="B174" s="218" t="s">
        <v>467</v>
      </c>
      <c r="C174" s="220">
        <v>0.1852</v>
      </c>
    </row>
    <row r="175" spans="1:3" x14ac:dyDescent="0.3">
      <c r="A175" s="217" t="s">
        <v>754</v>
      </c>
      <c r="B175" s="218" t="s">
        <v>755</v>
      </c>
      <c r="C175" s="219">
        <v>0.9</v>
      </c>
    </row>
    <row r="176" spans="1:3" x14ac:dyDescent="0.3">
      <c r="A176" s="217" t="s">
        <v>756</v>
      </c>
      <c r="B176" s="218" t="s">
        <v>757</v>
      </c>
      <c r="C176" s="219">
        <v>0.9</v>
      </c>
    </row>
    <row r="177" spans="1:3" x14ac:dyDescent="0.3">
      <c r="A177" s="217" t="s">
        <v>758</v>
      </c>
      <c r="B177" s="218" t="s">
        <v>759</v>
      </c>
      <c r="C177" s="219">
        <v>0.9</v>
      </c>
    </row>
    <row r="178" spans="1:3" x14ac:dyDescent="0.3">
      <c r="A178" s="217" t="s">
        <v>760</v>
      </c>
      <c r="B178" s="218" t="s">
        <v>761</v>
      </c>
      <c r="C178" s="219">
        <v>0.9</v>
      </c>
    </row>
    <row r="179" spans="1:3" x14ac:dyDescent="0.3">
      <c r="A179" s="217" t="s">
        <v>762</v>
      </c>
      <c r="B179" s="218" t="s">
        <v>763</v>
      </c>
      <c r="C179" s="219">
        <v>0.9</v>
      </c>
    </row>
    <row r="180" spans="1:3" x14ac:dyDescent="0.3">
      <c r="A180" s="217" t="s">
        <v>764</v>
      </c>
      <c r="B180" s="218" t="s">
        <v>765</v>
      </c>
      <c r="C180" s="219">
        <v>0.91</v>
      </c>
    </row>
    <row r="181" spans="1:3" x14ac:dyDescent="0.3">
      <c r="A181" s="217" t="s">
        <v>766</v>
      </c>
      <c r="B181" s="218" t="s">
        <v>767</v>
      </c>
      <c r="C181" s="219">
        <v>0.33</v>
      </c>
    </row>
    <row r="182" spans="1:3" x14ac:dyDescent="0.3">
      <c r="A182" s="217" t="s">
        <v>768</v>
      </c>
      <c r="B182" s="218" t="s">
        <v>621</v>
      </c>
      <c r="C182" s="220">
        <v>0.92200000000000004</v>
      </c>
    </row>
    <row r="183" spans="1:3" x14ac:dyDescent="0.3">
      <c r="A183" s="217" t="s">
        <v>769</v>
      </c>
      <c r="B183" s="218" t="s">
        <v>770</v>
      </c>
      <c r="C183" s="220">
        <v>0.92200000000000004</v>
      </c>
    </row>
    <row r="184" spans="1:3" x14ac:dyDescent="0.3">
      <c r="A184" s="217" t="s">
        <v>771</v>
      </c>
      <c r="B184" s="218" t="s">
        <v>467</v>
      </c>
      <c r="C184" s="220">
        <v>0.1852</v>
      </c>
    </row>
    <row r="185" spans="1:3" x14ac:dyDescent="0.3">
      <c r="A185" s="217" t="s">
        <v>772</v>
      </c>
      <c r="B185" s="218" t="s">
        <v>755</v>
      </c>
      <c r="C185" s="219">
        <v>0.9</v>
      </c>
    </row>
    <row r="186" spans="1:3" x14ac:dyDescent="0.3">
      <c r="A186" s="217" t="s">
        <v>773</v>
      </c>
      <c r="B186" s="218" t="s">
        <v>757</v>
      </c>
      <c r="C186" s="219">
        <v>0.9</v>
      </c>
    </row>
    <row r="187" spans="1:3" x14ac:dyDescent="0.3">
      <c r="A187" s="217" t="s">
        <v>774</v>
      </c>
      <c r="B187" s="218" t="s">
        <v>759</v>
      </c>
      <c r="C187" s="219">
        <v>0.9</v>
      </c>
    </row>
    <row r="188" spans="1:3" x14ac:dyDescent="0.3">
      <c r="A188" s="217" t="s">
        <v>775</v>
      </c>
      <c r="B188" s="218" t="s">
        <v>761</v>
      </c>
      <c r="C188" s="219">
        <v>0.9</v>
      </c>
    </row>
    <row r="189" spans="1:3" x14ac:dyDescent="0.3">
      <c r="A189" s="217" t="s">
        <v>776</v>
      </c>
      <c r="B189" s="218" t="s">
        <v>763</v>
      </c>
      <c r="C189" s="219">
        <v>0.9</v>
      </c>
    </row>
    <row r="190" spans="1:3" x14ac:dyDescent="0.3">
      <c r="A190" s="217" t="s">
        <v>777</v>
      </c>
      <c r="B190" s="218" t="s">
        <v>765</v>
      </c>
      <c r="C190" s="219">
        <v>0.91</v>
      </c>
    </row>
    <row r="191" spans="1:3" x14ac:dyDescent="0.3">
      <c r="A191" s="217" t="s">
        <v>778</v>
      </c>
      <c r="B191" s="218" t="s">
        <v>767</v>
      </c>
      <c r="C191" s="219">
        <v>0.41799999999999998</v>
      </c>
    </row>
    <row r="192" spans="1:3" x14ac:dyDescent="0.3">
      <c r="A192" s="217" t="s">
        <v>779</v>
      </c>
      <c r="B192" s="218" t="s">
        <v>621</v>
      </c>
      <c r="C192" s="220">
        <v>0.92200000000000004</v>
      </c>
    </row>
    <row r="193" spans="1:3" x14ac:dyDescent="0.3">
      <c r="A193" s="217" t="s">
        <v>780</v>
      </c>
      <c r="B193" s="218" t="s">
        <v>781</v>
      </c>
      <c r="C193" s="220">
        <v>0.92200000000000004</v>
      </c>
    </row>
    <row r="194" spans="1:3" x14ac:dyDescent="0.3">
      <c r="A194" s="217" t="s">
        <v>782</v>
      </c>
      <c r="B194" s="218" t="s">
        <v>783</v>
      </c>
      <c r="C194" s="219">
        <v>0.14000000000000001</v>
      </c>
    </row>
    <row r="195" spans="1:3" x14ac:dyDescent="0.3">
      <c r="A195" s="217" t="s">
        <v>784</v>
      </c>
      <c r="B195" s="218" t="s">
        <v>785</v>
      </c>
      <c r="C195" s="219">
        <v>0.9</v>
      </c>
    </row>
    <row r="196" spans="1:3" x14ac:dyDescent="0.3">
      <c r="A196" s="217" t="s">
        <v>786</v>
      </c>
      <c r="B196" s="218" t="s">
        <v>787</v>
      </c>
      <c r="C196" s="219">
        <v>0.9</v>
      </c>
    </row>
    <row r="197" spans="1:3" x14ac:dyDescent="0.3">
      <c r="A197" s="217" t="s">
        <v>788</v>
      </c>
      <c r="B197" s="218" t="s">
        <v>789</v>
      </c>
      <c r="C197" s="219">
        <v>0.9</v>
      </c>
    </row>
    <row r="198" spans="1:3" x14ac:dyDescent="0.3">
      <c r="A198" s="217" t="s">
        <v>790</v>
      </c>
      <c r="B198" s="218" t="s">
        <v>791</v>
      </c>
      <c r="C198" s="219">
        <v>0.9</v>
      </c>
    </row>
    <row r="199" spans="1:3" x14ac:dyDescent="0.3">
      <c r="A199" s="217" t="s">
        <v>792</v>
      </c>
      <c r="B199" s="218" t="s">
        <v>467</v>
      </c>
      <c r="C199" s="220">
        <v>0.1852</v>
      </c>
    </row>
    <row r="200" spans="1:3" x14ac:dyDescent="0.3">
      <c r="A200" s="217" t="s">
        <v>793</v>
      </c>
      <c r="B200" s="218" t="s">
        <v>755</v>
      </c>
      <c r="C200" s="219">
        <v>0.9</v>
      </c>
    </row>
    <row r="201" spans="1:3" x14ac:dyDescent="0.3">
      <c r="A201" s="217" t="s">
        <v>794</v>
      </c>
      <c r="B201" s="218" t="s">
        <v>757</v>
      </c>
      <c r="C201" s="219">
        <v>0.9</v>
      </c>
    </row>
    <row r="202" spans="1:3" x14ac:dyDescent="0.3">
      <c r="A202" s="217" t="s">
        <v>795</v>
      </c>
      <c r="B202" s="218" t="s">
        <v>759</v>
      </c>
      <c r="C202" s="219">
        <v>0.9</v>
      </c>
    </row>
    <row r="203" spans="1:3" x14ac:dyDescent="0.3">
      <c r="A203" s="217" t="s">
        <v>796</v>
      </c>
      <c r="B203" s="218" t="s">
        <v>761</v>
      </c>
      <c r="C203" s="219">
        <v>0.9</v>
      </c>
    </row>
    <row r="204" spans="1:3" x14ac:dyDescent="0.3">
      <c r="A204" s="217" t="s">
        <v>797</v>
      </c>
      <c r="B204" s="218" t="s">
        <v>763</v>
      </c>
      <c r="C204" s="219">
        <v>0.9</v>
      </c>
    </row>
    <row r="205" spans="1:3" x14ac:dyDescent="0.3">
      <c r="A205" s="217" t="s">
        <v>798</v>
      </c>
      <c r="B205" s="218" t="s">
        <v>765</v>
      </c>
      <c r="C205" s="219">
        <v>0.91</v>
      </c>
    </row>
    <row r="206" spans="1:3" x14ac:dyDescent="0.3">
      <c r="A206" s="217" t="s">
        <v>799</v>
      </c>
      <c r="B206" s="218" t="s">
        <v>767</v>
      </c>
      <c r="C206" s="219">
        <v>0.91</v>
      </c>
    </row>
    <row r="207" spans="1:3" x14ac:dyDescent="0.3">
      <c r="A207" s="217" t="s">
        <v>800</v>
      </c>
      <c r="B207" s="218" t="s">
        <v>621</v>
      </c>
      <c r="C207" s="220">
        <v>0.92200000000000004</v>
      </c>
    </row>
    <row r="208" spans="1:3" x14ac:dyDescent="0.3">
      <c r="A208" s="217" t="s">
        <v>801</v>
      </c>
      <c r="B208" s="218" t="s">
        <v>802</v>
      </c>
      <c r="C208" s="220">
        <v>0.92200000000000004</v>
      </c>
    </row>
    <row r="209" spans="1:3" x14ac:dyDescent="0.3">
      <c r="A209" s="217" t="s">
        <v>803</v>
      </c>
      <c r="B209" s="218" t="s">
        <v>467</v>
      </c>
      <c r="C209" s="220">
        <v>0.1852</v>
      </c>
    </row>
    <row r="210" spans="1:3" x14ac:dyDescent="0.3">
      <c r="A210" s="217" t="s">
        <v>804</v>
      </c>
      <c r="B210" s="218" t="s">
        <v>755</v>
      </c>
      <c r="C210" s="219">
        <v>0.9</v>
      </c>
    </row>
    <row r="211" spans="1:3" x14ac:dyDescent="0.3">
      <c r="A211" s="217" t="s">
        <v>805</v>
      </c>
      <c r="B211" s="218" t="s">
        <v>757</v>
      </c>
      <c r="C211" s="219">
        <v>0.9</v>
      </c>
    </row>
    <row r="212" spans="1:3" x14ac:dyDescent="0.3">
      <c r="A212" s="217" t="s">
        <v>806</v>
      </c>
      <c r="B212" s="218" t="s">
        <v>759</v>
      </c>
      <c r="C212" s="219">
        <v>0.9</v>
      </c>
    </row>
    <row r="213" spans="1:3" x14ac:dyDescent="0.3">
      <c r="A213" s="217" t="s">
        <v>807</v>
      </c>
      <c r="B213" s="218" t="s">
        <v>761</v>
      </c>
      <c r="C213" s="219">
        <v>0.9</v>
      </c>
    </row>
    <row r="214" spans="1:3" x14ac:dyDescent="0.3">
      <c r="A214" s="217" t="s">
        <v>808</v>
      </c>
      <c r="B214" s="218" t="s">
        <v>763</v>
      </c>
      <c r="C214" s="219">
        <v>0.9</v>
      </c>
    </row>
    <row r="215" spans="1:3" x14ac:dyDescent="0.3">
      <c r="A215" s="217" t="s">
        <v>809</v>
      </c>
      <c r="B215" s="218" t="s">
        <v>765</v>
      </c>
      <c r="C215" s="219">
        <v>0.91</v>
      </c>
    </row>
    <row r="216" spans="1:3" x14ac:dyDescent="0.3">
      <c r="A216" s="217" t="s">
        <v>810</v>
      </c>
      <c r="B216" s="218" t="s">
        <v>767</v>
      </c>
      <c r="C216" s="219">
        <v>0.41799999999999998</v>
      </c>
    </row>
    <row r="217" spans="1:3" x14ac:dyDescent="0.3">
      <c r="A217" s="217" t="s">
        <v>811</v>
      </c>
      <c r="B217" s="218" t="s">
        <v>621</v>
      </c>
      <c r="C217" s="220">
        <v>0.92200000000000004</v>
      </c>
    </row>
    <row r="218" spans="1:3" x14ac:dyDescent="0.3">
      <c r="A218" s="217" t="s">
        <v>812</v>
      </c>
      <c r="B218" s="218" t="s">
        <v>813</v>
      </c>
      <c r="C218" s="220">
        <v>0.92200000000000004</v>
      </c>
    </row>
    <row r="219" spans="1:3" x14ac:dyDescent="0.3">
      <c r="A219" s="217" t="s">
        <v>814</v>
      </c>
      <c r="B219" s="218" t="s">
        <v>815</v>
      </c>
      <c r="C219" s="219">
        <v>0.40350000000000003</v>
      </c>
    </row>
    <row r="220" spans="1:3" x14ac:dyDescent="0.3">
      <c r="A220" s="217" t="s">
        <v>816</v>
      </c>
      <c r="B220" s="218" t="s">
        <v>467</v>
      </c>
      <c r="C220" s="220">
        <v>0.1852</v>
      </c>
    </row>
    <row r="221" spans="1:3" x14ac:dyDescent="0.3">
      <c r="A221" s="217" t="s">
        <v>817</v>
      </c>
      <c r="B221" s="218" t="s">
        <v>755</v>
      </c>
      <c r="C221" s="219">
        <v>0.9</v>
      </c>
    </row>
    <row r="222" spans="1:3" x14ac:dyDescent="0.3">
      <c r="A222" s="217" t="s">
        <v>818</v>
      </c>
      <c r="B222" s="218" t="s">
        <v>757</v>
      </c>
      <c r="C222" s="219">
        <v>0.9</v>
      </c>
    </row>
    <row r="223" spans="1:3" x14ac:dyDescent="0.3">
      <c r="A223" s="217" t="s">
        <v>819</v>
      </c>
      <c r="B223" s="218" t="s">
        <v>759</v>
      </c>
      <c r="C223" s="219">
        <v>0.9</v>
      </c>
    </row>
    <row r="224" spans="1:3" x14ac:dyDescent="0.3">
      <c r="A224" s="217" t="s">
        <v>820</v>
      </c>
      <c r="B224" s="218" t="s">
        <v>761</v>
      </c>
      <c r="C224" s="219">
        <v>0.9</v>
      </c>
    </row>
    <row r="225" spans="1:3" x14ac:dyDescent="0.3">
      <c r="A225" s="217" t="s">
        <v>821</v>
      </c>
      <c r="B225" s="218" t="s">
        <v>763</v>
      </c>
      <c r="C225" s="219">
        <v>0.9</v>
      </c>
    </row>
    <row r="226" spans="1:3" x14ac:dyDescent="0.3">
      <c r="A226" s="217" t="s">
        <v>822</v>
      </c>
      <c r="B226" s="218" t="s">
        <v>765</v>
      </c>
      <c r="C226" s="219">
        <v>0.91</v>
      </c>
    </row>
    <row r="227" spans="1:3" x14ac:dyDescent="0.3">
      <c r="A227" s="217" t="s">
        <v>823</v>
      </c>
      <c r="B227" s="218" t="s">
        <v>767</v>
      </c>
      <c r="C227" s="219">
        <v>0.41799999999999998</v>
      </c>
    </row>
    <row r="228" spans="1:3" x14ac:dyDescent="0.3">
      <c r="A228" s="217" t="s">
        <v>824</v>
      </c>
      <c r="B228" s="218" t="s">
        <v>621</v>
      </c>
      <c r="C228" s="220">
        <v>0.92200000000000004</v>
      </c>
    </row>
    <row r="229" spans="1:3" x14ac:dyDescent="0.3">
      <c r="A229" s="217" t="s">
        <v>825</v>
      </c>
      <c r="B229" s="218" t="s">
        <v>826</v>
      </c>
      <c r="C229" s="220">
        <v>0.92200000000000004</v>
      </c>
    </row>
    <row r="230" spans="1:3" x14ac:dyDescent="0.3">
      <c r="A230" s="217" t="s">
        <v>827</v>
      </c>
      <c r="B230" s="218" t="s">
        <v>815</v>
      </c>
      <c r="C230" s="219">
        <v>0.40350000000000003</v>
      </c>
    </row>
    <row r="231" spans="1:3" x14ac:dyDescent="0.3">
      <c r="A231" s="217" t="s">
        <v>828</v>
      </c>
      <c r="B231" s="218" t="s">
        <v>829</v>
      </c>
      <c r="C231" s="219">
        <v>0.9</v>
      </c>
    </row>
    <row r="232" spans="1:3" x14ac:dyDescent="0.3">
      <c r="A232" s="217" t="s">
        <v>830</v>
      </c>
      <c r="B232" s="218" t="s">
        <v>467</v>
      </c>
      <c r="C232" s="220">
        <v>0.1852</v>
      </c>
    </row>
    <row r="233" spans="1:3" x14ac:dyDescent="0.3">
      <c r="A233" s="217" t="s">
        <v>831</v>
      </c>
      <c r="B233" s="218" t="s">
        <v>755</v>
      </c>
      <c r="C233" s="219">
        <v>0.9</v>
      </c>
    </row>
    <row r="234" spans="1:3" x14ac:dyDescent="0.3">
      <c r="A234" s="217" t="s">
        <v>832</v>
      </c>
      <c r="B234" s="218" t="s">
        <v>757</v>
      </c>
      <c r="C234" s="219">
        <v>0.9</v>
      </c>
    </row>
    <row r="235" spans="1:3" x14ac:dyDescent="0.3">
      <c r="A235" s="217" t="s">
        <v>833</v>
      </c>
      <c r="B235" s="218" t="s">
        <v>759</v>
      </c>
      <c r="C235" s="219">
        <v>0.9</v>
      </c>
    </row>
    <row r="236" spans="1:3" x14ac:dyDescent="0.3">
      <c r="A236" s="217" t="s">
        <v>834</v>
      </c>
      <c r="B236" s="218" t="s">
        <v>761</v>
      </c>
      <c r="C236" s="219">
        <v>0.9</v>
      </c>
    </row>
    <row r="237" spans="1:3" x14ac:dyDescent="0.3">
      <c r="A237" s="217" t="s">
        <v>835</v>
      </c>
      <c r="B237" s="218" t="s">
        <v>763</v>
      </c>
      <c r="C237" s="219">
        <v>0.9</v>
      </c>
    </row>
    <row r="238" spans="1:3" x14ac:dyDescent="0.3">
      <c r="A238" s="217" t="s">
        <v>836</v>
      </c>
      <c r="B238" s="218" t="s">
        <v>765</v>
      </c>
      <c r="C238" s="219">
        <v>0.91</v>
      </c>
    </row>
    <row r="239" spans="1:3" x14ac:dyDescent="0.3">
      <c r="A239" s="217" t="s">
        <v>837</v>
      </c>
      <c r="B239" s="218" t="s">
        <v>767</v>
      </c>
      <c r="C239" s="219">
        <v>0.41799999999999998</v>
      </c>
    </row>
    <row r="240" spans="1:3" x14ac:dyDescent="0.3">
      <c r="A240" s="217" t="s">
        <v>838</v>
      </c>
      <c r="B240" s="218" t="s">
        <v>621</v>
      </c>
      <c r="C240" s="220">
        <v>0.92200000000000004</v>
      </c>
    </row>
    <row r="241" spans="1:3" x14ac:dyDescent="0.3">
      <c r="A241" s="217" t="s">
        <v>839</v>
      </c>
      <c r="B241" s="218" t="s">
        <v>840</v>
      </c>
      <c r="C241" s="220">
        <v>0.92200000000000004</v>
      </c>
    </row>
    <row r="242" spans="1:3" x14ac:dyDescent="0.3">
      <c r="A242" s="217" t="s">
        <v>841</v>
      </c>
      <c r="B242" s="218" t="s">
        <v>467</v>
      </c>
      <c r="C242" s="219">
        <v>0.23</v>
      </c>
    </row>
    <row r="243" spans="1:3" x14ac:dyDescent="0.3">
      <c r="A243" s="217" t="s">
        <v>842</v>
      </c>
      <c r="B243" s="218" t="s">
        <v>755</v>
      </c>
      <c r="C243" s="219">
        <v>0.9</v>
      </c>
    </row>
    <row r="244" spans="1:3" x14ac:dyDescent="0.3">
      <c r="A244" s="217" t="s">
        <v>843</v>
      </c>
      <c r="B244" s="218" t="s">
        <v>757</v>
      </c>
      <c r="C244" s="219">
        <v>0.9</v>
      </c>
    </row>
    <row r="245" spans="1:3" x14ac:dyDescent="0.3">
      <c r="A245" s="217" t="s">
        <v>844</v>
      </c>
      <c r="B245" s="218" t="s">
        <v>759</v>
      </c>
      <c r="C245" s="219">
        <v>0.9</v>
      </c>
    </row>
    <row r="246" spans="1:3" x14ac:dyDescent="0.3">
      <c r="A246" s="217" t="s">
        <v>845</v>
      </c>
      <c r="B246" s="218" t="s">
        <v>761</v>
      </c>
      <c r="C246" s="219">
        <v>0.9</v>
      </c>
    </row>
    <row r="247" spans="1:3" x14ac:dyDescent="0.3">
      <c r="A247" s="217" t="s">
        <v>846</v>
      </c>
      <c r="B247" s="218" t="s">
        <v>763</v>
      </c>
      <c r="C247" s="219">
        <v>0.61</v>
      </c>
    </row>
    <row r="248" spans="1:3" x14ac:dyDescent="0.3">
      <c r="A248" s="217" t="s">
        <v>847</v>
      </c>
      <c r="B248" s="218" t="s">
        <v>765</v>
      </c>
      <c r="C248" s="219">
        <v>0.91</v>
      </c>
    </row>
    <row r="249" spans="1:3" x14ac:dyDescent="0.3">
      <c r="A249" s="217" t="s">
        <v>848</v>
      </c>
      <c r="B249" s="218" t="s">
        <v>767</v>
      </c>
      <c r="C249" s="219">
        <v>0.41799999999999998</v>
      </c>
    </row>
    <row r="250" spans="1:3" x14ac:dyDescent="0.3">
      <c r="A250" s="217" t="s">
        <v>849</v>
      </c>
      <c r="B250" s="218" t="s">
        <v>621</v>
      </c>
      <c r="C250" s="220">
        <v>0.92200000000000004</v>
      </c>
    </row>
    <row r="251" spans="1:3" x14ac:dyDescent="0.3">
      <c r="A251" s="217" t="s">
        <v>850</v>
      </c>
      <c r="B251" s="218" t="s">
        <v>851</v>
      </c>
      <c r="C251" s="220">
        <v>0.92200000000000004</v>
      </c>
    </row>
    <row r="252" spans="1:3" x14ac:dyDescent="0.3">
      <c r="A252" s="217" t="s">
        <v>852</v>
      </c>
      <c r="B252" s="218" t="s">
        <v>467</v>
      </c>
      <c r="C252" s="220">
        <v>0.1852</v>
      </c>
    </row>
    <row r="253" spans="1:3" x14ac:dyDescent="0.3">
      <c r="A253" s="217" t="s">
        <v>853</v>
      </c>
      <c r="B253" s="218" t="s">
        <v>854</v>
      </c>
      <c r="C253" s="219">
        <v>0.56699999999999995</v>
      </c>
    </row>
    <row r="254" spans="1:3" x14ac:dyDescent="0.3">
      <c r="A254" s="217" t="s">
        <v>855</v>
      </c>
      <c r="B254" s="218" t="s">
        <v>856</v>
      </c>
      <c r="C254" s="219">
        <v>0.84109999999999996</v>
      </c>
    </row>
    <row r="255" spans="1:3" x14ac:dyDescent="0.3">
      <c r="A255" s="217" t="s">
        <v>857</v>
      </c>
      <c r="B255" s="218" t="s">
        <v>858</v>
      </c>
      <c r="C255" s="219">
        <v>0.9</v>
      </c>
    </row>
    <row r="256" spans="1:3" x14ac:dyDescent="0.3">
      <c r="A256" s="217" t="s">
        <v>859</v>
      </c>
      <c r="B256" s="218" t="s">
        <v>860</v>
      </c>
      <c r="C256" s="219">
        <v>0.9</v>
      </c>
    </row>
    <row r="257" spans="1:3" x14ac:dyDescent="0.3">
      <c r="A257" s="217" t="s">
        <v>861</v>
      </c>
      <c r="B257" s="218" t="s">
        <v>862</v>
      </c>
      <c r="C257" s="219">
        <v>0.9</v>
      </c>
    </row>
    <row r="258" spans="1:3" x14ac:dyDescent="0.3">
      <c r="A258" s="217" t="s">
        <v>863</v>
      </c>
      <c r="B258" s="218" t="s">
        <v>864</v>
      </c>
      <c r="C258" s="219">
        <v>0.9</v>
      </c>
    </row>
    <row r="259" spans="1:3" x14ac:dyDescent="0.3">
      <c r="A259" s="217" t="s">
        <v>865</v>
      </c>
      <c r="B259" s="218" t="s">
        <v>866</v>
      </c>
      <c r="C259" s="219">
        <v>0.56699999999999995</v>
      </c>
    </row>
    <row r="260" spans="1:3" x14ac:dyDescent="0.3">
      <c r="A260" s="217" t="s">
        <v>867</v>
      </c>
      <c r="B260" s="218" t="s">
        <v>868</v>
      </c>
      <c r="C260" s="219">
        <v>0.56699999999999995</v>
      </c>
    </row>
    <row r="261" spans="1:3" x14ac:dyDescent="0.3">
      <c r="A261" s="217" t="s">
        <v>869</v>
      </c>
      <c r="B261" s="218" t="s">
        <v>870</v>
      </c>
      <c r="C261" s="219">
        <v>0.9</v>
      </c>
    </row>
    <row r="262" spans="1:3" x14ac:dyDescent="0.3">
      <c r="A262" s="217" t="s">
        <v>871</v>
      </c>
      <c r="B262" s="218" t="s">
        <v>872</v>
      </c>
      <c r="C262" s="219">
        <v>0.9</v>
      </c>
    </row>
    <row r="263" spans="1:3" x14ac:dyDescent="0.3">
      <c r="A263" s="217" t="s">
        <v>873</v>
      </c>
      <c r="B263" s="218" t="s">
        <v>874</v>
      </c>
      <c r="C263" s="219">
        <v>0.9</v>
      </c>
    </row>
    <row r="264" spans="1:3" x14ac:dyDescent="0.3">
      <c r="A264" s="217" t="s">
        <v>875</v>
      </c>
      <c r="B264" s="218" t="s">
        <v>467</v>
      </c>
      <c r="C264" s="220">
        <v>0.1852</v>
      </c>
    </row>
    <row r="265" spans="1:3" x14ac:dyDescent="0.3">
      <c r="A265" s="217" t="s">
        <v>876</v>
      </c>
      <c r="B265" s="218" t="s">
        <v>877</v>
      </c>
      <c r="C265" s="219">
        <v>0.36259999999999998</v>
      </c>
    </row>
    <row r="266" spans="1:3" x14ac:dyDescent="0.3">
      <c r="A266" s="217" t="s">
        <v>878</v>
      </c>
      <c r="B266" s="218" t="s">
        <v>879</v>
      </c>
      <c r="C266" s="219">
        <v>0.9</v>
      </c>
    </row>
    <row r="267" spans="1:3" x14ac:dyDescent="0.3">
      <c r="A267" s="217" t="s">
        <v>880</v>
      </c>
      <c r="B267" s="218" t="s">
        <v>881</v>
      </c>
      <c r="C267" s="219">
        <v>0.9</v>
      </c>
    </row>
    <row r="268" spans="1:3" x14ac:dyDescent="0.3">
      <c r="A268" s="217" t="s">
        <v>882</v>
      </c>
      <c r="B268" s="218" t="s">
        <v>467</v>
      </c>
      <c r="C268" s="220">
        <v>0.1852</v>
      </c>
    </row>
    <row r="269" spans="1:3" x14ac:dyDescent="0.3">
      <c r="A269" s="217" t="s">
        <v>883</v>
      </c>
      <c r="B269" s="218" t="s">
        <v>884</v>
      </c>
      <c r="C269" s="219">
        <v>0.9</v>
      </c>
    </row>
    <row r="270" spans="1:3" x14ac:dyDescent="0.3">
      <c r="A270" s="217" t="s">
        <v>885</v>
      </c>
      <c r="B270" s="218" t="s">
        <v>886</v>
      </c>
      <c r="C270" s="219">
        <v>0.9</v>
      </c>
    </row>
    <row r="271" spans="1:3" x14ac:dyDescent="0.3">
      <c r="A271" s="217" t="s">
        <v>887</v>
      </c>
      <c r="B271" s="218" t="s">
        <v>888</v>
      </c>
      <c r="C271" s="219">
        <v>0.56699999999999995</v>
      </c>
    </row>
    <row r="272" spans="1:3" x14ac:dyDescent="0.3">
      <c r="A272" s="217" t="s">
        <v>889</v>
      </c>
      <c r="B272" s="218" t="s">
        <v>890</v>
      </c>
      <c r="C272" s="219">
        <v>0.9</v>
      </c>
    </row>
    <row r="273" spans="1:3" x14ac:dyDescent="0.3">
      <c r="A273" s="217" t="s">
        <v>891</v>
      </c>
      <c r="B273" s="218" t="s">
        <v>892</v>
      </c>
      <c r="C273" s="219">
        <v>0.9</v>
      </c>
    </row>
    <row r="274" spans="1:3" x14ac:dyDescent="0.3">
      <c r="A274" s="217" t="s">
        <v>893</v>
      </c>
      <c r="B274" s="218" t="s">
        <v>894</v>
      </c>
      <c r="C274" s="219">
        <v>0.9</v>
      </c>
    </row>
    <row r="275" spans="1:3" x14ac:dyDescent="0.3">
      <c r="A275" s="217" t="s">
        <v>895</v>
      </c>
      <c r="B275" s="218" t="s">
        <v>896</v>
      </c>
      <c r="C275" s="219">
        <v>0.9</v>
      </c>
    </row>
    <row r="276" spans="1:3" x14ac:dyDescent="0.3">
      <c r="A276" s="217" t="s">
        <v>897</v>
      </c>
      <c r="B276" s="218" t="s">
        <v>898</v>
      </c>
      <c r="C276" s="219">
        <v>0.36259999999999998</v>
      </c>
    </row>
    <row r="277" spans="1:3" x14ac:dyDescent="0.3">
      <c r="A277" s="217" t="s">
        <v>899</v>
      </c>
      <c r="B277" s="218" t="s">
        <v>900</v>
      </c>
      <c r="C277" s="219">
        <v>0.36259999999999998</v>
      </c>
    </row>
    <row r="278" spans="1:3" x14ac:dyDescent="0.3">
      <c r="A278" s="217" t="s">
        <v>901</v>
      </c>
      <c r="B278" s="218" t="s">
        <v>902</v>
      </c>
      <c r="C278" s="220">
        <v>0.9</v>
      </c>
    </row>
    <row r="279" spans="1:3" x14ac:dyDescent="0.3">
      <c r="A279" s="217" t="s">
        <v>903</v>
      </c>
      <c r="B279" s="218" t="s">
        <v>467</v>
      </c>
      <c r="C279" s="219">
        <v>0.06</v>
      </c>
    </row>
    <row r="280" spans="1:3" x14ac:dyDescent="0.3">
      <c r="A280" s="217" t="s">
        <v>904</v>
      </c>
      <c r="B280" s="218" t="s">
        <v>905</v>
      </c>
      <c r="C280" s="219">
        <v>0.93489999999999995</v>
      </c>
    </row>
    <row r="281" spans="1:3" x14ac:dyDescent="0.3">
      <c r="A281" s="217" t="s">
        <v>906</v>
      </c>
      <c r="B281" s="218" t="s">
        <v>907</v>
      </c>
      <c r="C281" s="219">
        <v>0.93489999999999995</v>
      </c>
    </row>
    <row r="282" spans="1:3" x14ac:dyDescent="0.3">
      <c r="A282" s="217" t="s">
        <v>908</v>
      </c>
      <c r="B282" s="218" t="s">
        <v>909</v>
      </c>
      <c r="C282" s="219">
        <v>0.9</v>
      </c>
    </row>
    <row r="283" spans="1:3" x14ac:dyDescent="0.3">
      <c r="A283" s="217" t="s">
        <v>910</v>
      </c>
      <c r="B283" s="218" t="s">
        <v>911</v>
      </c>
      <c r="C283" s="219">
        <v>0.9</v>
      </c>
    </row>
    <row r="284" spans="1:3" x14ac:dyDescent="0.3">
      <c r="A284" s="217" t="s">
        <v>912</v>
      </c>
      <c r="B284" s="218" t="s">
        <v>913</v>
      </c>
      <c r="C284" s="219">
        <v>0.9</v>
      </c>
    </row>
    <row r="285" spans="1:3" x14ac:dyDescent="0.3">
      <c r="A285" s="217" t="s">
        <v>914</v>
      </c>
      <c r="B285" s="218" t="s">
        <v>915</v>
      </c>
      <c r="C285" s="219">
        <v>0.9</v>
      </c>
    </row>
    <row r="286" spans="1:3" x14ac:dyDescent="0.3">
      <c r="A286" s="217" t="s">
        <v>916</v>
      </c>
      <c r="B286" s="218" t="s">
        <v>917</v>
      </c>
      <c r="C286" s="219">
        <v>0.9</v>
      </c>
    </row>
    <row r="287" spans="1:3" x14ac:dyDescent="0.3">
      <c r="A287" s="217" t="s">
        <v>918</v>
      </c>
      <c r="B287" s="218" t="s">
        <v>919</v>
      </c>
      <c r="C287" s="219">
        <v>0.9</v>
      </c>
    </row>
    <row r="288" spans="1:3" x14ac:dyDescent="0.3">
      <c r="A288" s="217" t="s">
        <v>920</v>
      </c>
      <c r="B288" s="218" t="s">
        <v>921</v>
      </c>
      <c r="C288" s="220">
        <v>0.9</v>
      </c>
    </row>
    <row r="289" spans="1:3" x14ac:dyDescent="0.3">
      <c r="A289" s="217" t="s">
        <v>922</v>
      </c>
      <c r="B289" s="218" t="s">
        <v>467</v>
      </c>
      <c r="C289" s="219">
        <v>0.4</v>
      </c>
    </row>
    <row r="290" spans="1:3" x14ac:dyDescent="0.3">
      <c r="A290" s="217" t="s">
        <v>923</v>
      </c>
      <c r="B290" s="218" t="s">
        <v>924</v>
      </c>
      <c r="C290" s="219">
        <v>0.81</v>
      </c>
    </row>
    <row r="291" spans="1:3" x14ac:dyDescent="0.3">
      <c r="A291" s="217" t="s">
        <v>925</v>
      </c>
      <c r="B291" s="218" t="s">
        <v>926</v>
      </c>
      <c r="C291" s="219">
        <v>0.9</v>
      </c>
    </row>
    <row r="292" spans="1:3" x14ac:dyDescent="0.3">
      <c r="A292" s="217" t="s">
        <v>927</v>
      </c>
      <c r="B292" s="218" t="s">
        <v>928</v>
      </c>
      <c r="C292" s="219">
        <v>0.9</v>
      </c>
    </row>
    <row r="293" spans="1:3" x14ac:dyDescent="0.3">
      <c r="A293" s="217" t="s">
        <v>929</v>
      </c>
      <c r="B293" s="218" t="s">
        <v>930</v>
      </c>
      <c r="C293" s="219">
        <v>0.81</v>
      </c>
    </row>
    <row r="294" spans="1:3" x14ac:dyDescent="0.3">
      <c r="A294" s="217" t="s">
        <v>931</v>
      </c>
      <c r="B294" s="218" t="s">
        <v>932</v>
      </c>
      <c r="C294" s="220">
        <v>1.0201</v>
      </c>
    </row>
    <row r="295" spans="1:3" x14ac:dyDescent="0.3">
      <c r="A295" s="217" t="s">
        <v>933</v>
      </c>
      <c r="B295" s="218" t="s">
        <v>934</v>
      </c>
      <c r="C295" s="219">
        <v>0.9</v>
      </c>
    </row>
    <row r="296" spans="1:3" x14ac:dyDescent="0.3">
      <c r="A296" s="217" t="s">
        <v>935</v>
      </c>
      <c r="B296" s="218" t="s">
        <v>936</v>
      </c>
      <c r="C296" s="219">
        <v>0.17</v>
      </c>
    </row>
    <row r="297" spans="1:3" x14ac:dyDescent="0.3">
      <c r="A297" s="217" t="s">
        <v>937</v>
      </c>
      <c r="B297" s="218" t="s">
        <v>938</v>
      </c>
      <c r="C297" s="219">
        <v>0.21049999999999999</v>
      </c>
    </row>
    <row r="298" spans="1:3" x14ac:dyDescent="0.3">
      <c r="A298" s="217" t="s">
        <v>939</v>
      </c>
      <c r="B298" s="218" t="s">
        <v>940</v>
      </c>
      <c r="C298" s="219">
        <v>0.21049999999999999</v>
      </c>
    </row>
    <row r="299" spans="1:3" x14ac:dyDescent="0.3">
      <c r="A299" s="217" t="s">
        <v>941</v>
      </c>
      <c r="B299" s="218" t="s">
        <v>942</v>
      </c>
      <c r="C299" s="219">
        <v>0.17399999999999999</v>
      </c>
    </row>
    <row r="300" spans="1:3" x14ac:dyDescent="0.3">
      <c r="A300" s="217" t="s">
        <v>943</v>
      </c>
      <c r="B300" s="218" t="s">
        <v>944</v>
      </c>
      <c r="C300" s="219">
        <v>0.17399999999999999</v>
      </c>
    </row>
    <row r="301" spans="1:3" x14ac:dyDescent="0.3">
      <c r="A301" s="217" t="s">
        <v>945</v>
      </c>
      <c r="B301" s="218" t="s">
        <v>946</v>
      </c>
      <c r="C301" s="219">
        <v>0.17399999999999999</v>
      </c>
    </row>
    <row r="302" spans="1:3" x14ac:dyDescent="0.3">
      <c r="A302" s="217" t="s">
        <v>947</v>
      </c>
      <c r="B302" s="218" t="s">
        <v>948</v>
      </c>
      <c r="C302" s="219">
        <v>0.9</v>
      </c>
    </row>
    <row r="303" spans="1:3" x14ac:dyDescent="0.3">
      <c r="A303" s="217" t="s">
        <v>949</v>
      </c>
      <c r="B303" s="218" t="s">
        <v>467</v>
      </c>
      <c r="C303" s="220">
        <v>0.1852</v>
      </c>
    </row>
    <row r="304" spans="1:3" x14ac:dyDescent="0.3">
      <c r="A304" s="217" t="s">
        <v>950</v>
      </c>
      <c r="B304" s="218" t="s">
        <v>951</v>
      </c>
      <c r="C304" s="219">
        <v>0.46</v>
      </c>
    </row>
    <row r="305" spans="1:3" x14ac:dyDescent="0.3">
      <c r="A305" s="217" t="s">
        <v>952</v>
      </c>
      <c r="B305" s="218" t="s">
        <v>953</v>
      </c>
      <c r="C305" s="220">
        <v>0.58499999999999996</v>
      </c>
    </row>
    <row r="306" spans="1:3" x14ac:dyDescent="0.3">
      <c r="A306" s="217" t="s">
        <v>954</v>
      </c>
      <c r="B306" s="218" t="s">
        <v>955</v>
      </c>
      <c r="C306" s="220">
        <v>0.58499999999999996</v>
      </c>
    </row>
    <row r="307" spans="1:3" x14ac:dyDescent="0.3">
      <c r="A307" s="217" t="s">
        <v>956</v>
      </c>
      <c r="B307" s="218" t="s">
        <v>957</v>
      </c>
      <c r="C307" s="220">
        <v>0.58499999999999996</v>
      </c>
    </row>
    <row r="308" spans="1:3" x14ac:dyDescent="0.3">
      <c r="A308" s="217" t="s">
        <v>958</v>
      </c>
      <c r="B308" s="218" t="s">
        <v>959</v>
      </c>
      <c r="C308" s="220">
        <v>0.9</v>
      </c>
    </row>
    <row r="309" spans="1:3" x14ac:dyDescent="0.3">
      <c r="A309" s="217" t="s">
        <v>960</v>
      </c>
      <c r="B309" s="218" t="s">
        <v>961</v>
      </c>
      <c r="C309" s="219">
        <v>0.9</v>
      </c>
    </row>
    <row r="310" spans="1:3" x14ac:dyDescent="0.3">
      <c r="A310" s="217" t="s">
        <v>962</v>
      </c>
      <c r="B310" s="218" t="s">
        <v>963</v>
      </c>
      <c r="C310" s="219">
        <v>0.9</v>
      </c>
    </row>
    <row r="311" spans="1:3" x14ac:dyDescent="0.3">
      <c r="A311" s="217" t="s">
        <v>964</v>
      </c>
      <c r="B311" s="218" t="s">
        <v>965</v>
      </c>
      <c r="C311" s="220">
        <v>0.58499999999999996</v>
      </c>
    </row>
    <row r="312" spans="1:3" x14ac:dyDescent="0.3">
      <c r="A312" s="217" t="s">
        <v>966</v>
      </c>
      <c r="B312" s="218" t="s">
        <v>967</v>
      </c>
      <c r="C312" s="219">
        <v>0.46</v>
      </c>
    </row>
    <row r="313" spans="1:3" x14ac:dyDescent="0.3">
      <c r="A313" s="217" t="s">
        <v>968</v>
      </c>
      <c r="B313" s="218" t="s">
        <v>969</v>
      </c>
      <c r="C313" s="219">
        <v>0.46</v>
      </c>
    </row>
    <row r="314" spans="1:3" x14ac:dyDescent="0.3">
      <c r="A314" s="217" t="s">
        <v>970</v>
      </c>
      <c r="B314" s="218" t="s">
        <v>971</v>
      </c>
      <c r="C314" s="220">
        <v>0.58499999999999996</v>
      </c>
    </row>
    <row r="315" spans="1:3" x14ac:dyDescent="0.3">
      <c r="A315" s="217" t="s">
        <v>972</v>
      </c>
      <c r="B315" s="218" t="s">
        <v>973</v>
      </c>
      <c r="C315" s="220">
        <v>0.58499999999999996</v>
      </c>
    </row>
    <row r="316" spans="1:3" x14ac:dyDescent="0.3">
      <c r="A316" s="217" t="s">
        <v>974</v>
      </c>
      <c r="B316" s="218" t="s">
        <v>975</v>
      </c>
      <c r="C316" s="219">
        <v>0.9</v>
      </c>
    </row>
    <row r="317" spans="1:3" x14ac:dyDescent="0.3">
      <c r="A317" s="217" t="s">
        <v>976</v>
      </c>
      <c r="B317" s="218" t="s">
        <v>977</v>
      </c>
      <c r="C317" s="219">
        <v>0.9</v>
      </c>
    </row>
    <row r="318" spans="1:3" x14ac:dyDescent="0.3">
      <c r="A318" s="217" t="s">
        <v>978</v>
      </c>
      <c r="B318" s="218" t="s">
        <v>621</v>
      </c>
      <c r="C318" s="220">
        <v>0.92200000000000004</v>
      </c>
    </row>
    <row r="319" spans="1:3" x14ac:dyDescent="0.3">
      <c r="A319" s="217" t="s">
        <v>979</v>
      </c>
      <c r="B319" s="218" t="s">
        <v>980</v>
      </c>
      <c r="C319" s="220">
        <v>0.92200000000000004</v>
      </c>
    </row>
    <row r="320" spans="1:3" x14ac:dyDescent="0.3">
      <c r="A320" s="217" t="s">
        <v>981</v>
      </c>
      <c r="B320" s="218" t="s">
        <v>982</v>
      </c>
      <c r="C320" s="219">
        <v>0.9</v>
      </c>
    </row>
    <row r="321" spans="1:3" x14ac:dyDescent="0.3">
      <c r="A321" s="217" t="s">
        <v>983</v>
      </c>
      <c r="B321" s="218" t="s">
        <v>984</v>
      </c>
      <c r="C321" s="219">
        <v>0.9</v>
      </c>
    </row>
    <row r="322" spans="1:3" x14ac:dyDescent="0.3">
      <c r="A322" s="217" t="s">
        <v>985</v>
      </c>
      <c r="B322" s="218" t="s">
        <v>986</v>
      </c>
      <c r="C322" s="219">
        <v>1.17</v>
      </c>
    </row>
    <row r="323" spans="1:3" x14ac:dyDescent="0.3">
      <c r="A323" s="217" t="s">
        <v>987</v>
      </c>
      <c r="B323" s="218" t="s">
        <v>988</v>
      </c>
      <c r="C323" s="219">
        <v>0.60240000000000005</v>
      </c>
    </row>
    <row r="324" spans="1:3" x14ac:dyDescent="0.3">
      <c r="A324" s="217" t="s">
        <v>989</v>
      </c>
      <c r="B324" s="218" t="s">
        <v>990</v>
      </c>
      <c r="C324" s="219">
        <v>0.9</v>
      </c>
    </row>
    <row r="325" spans="1:3" x14ac:dyDescent="0.3">
      <c r="A325" s="217" t="s">
        <v>991</v>
      </c>
      <c r="B325" s="218" t="s">
        <v>467</v>
      </c>
      <c r="C325" s="220">
        <v>0.1852</v>
      </c>
    </row>
    <row r="326" spans="1:3" x14ac:dyDescent="0.3">
      <c r="A326" s="217" t="s">
        <v>992</v>
      </c>
      <c r="B326" s="218" t="s">
        <v>993</v>
      </c>
      <c r="C326" s="219">
        <v>1.08</v>
      </c>
    </row>
    <row r="327" spans="1:3" x14ac:dyDescent="0.3">
      <c r="A327" s="217" t="s">
        <v>994</v>
      </c>
      <c r="B327" s="218" t="s">
        <v>995</v>
      </c>
      <c r="C327" s="219">
        <v>1.08</v>
      </c>
    </row>
    <row r="328" spans="1:3" x14ac:dyDescent="0.3">
      <c r="A328" s="217" t="s">
        <v>996</v>
      </c>
      <c r="B328" s="218" t="s">
        <v>997</v>
      </c>
      <c r="C328" s="219">
        <v>0.73799999999999999</v>
      </c>
    </row>
    <row r="329" spans="1:3" x14ac:dyDescent="0.3">
      <c r="A329" s="217" t="s">
        <v>998</v>
      </c>
      <c r="B329" s="218" t="s">
        <v>999</v>
      </c>
      <c r="C329" s="219">
        <v>0.73799999999999999</v>
      </c>
    </row>
    <row r="330" spans="1:3" x14ac:dyDescent="0.3">
      <c r="A330" s="217" t="s">
        <v>1000</v>
      </c>
      <c r="B330" s="218" t="s">
        <v>1001</v>
      </c>
      <c r="C330" s="219">
        <v>1.26</v>
      </c>
    </row>
    <row r="331" spans="1:3" x14ac:dyDescent="0.3">
      <c r="A331" s="217" t="s">
        <v>1002</v>
      </c>
      <c r="B331" s="218" t="s">
        <v>1003</v>
      </c>
      <c r="C331" s="220">
        <v>0.9</v>
      </c>
    </row>
    <row r="332" spans="1:3" x14ac:dyDescent="0.3">
      <c r="A332" s="217" t="s">
        <v>1004</v>
      </c>
      <c r="B332" s="218" t="s">
        <v>1005</v>
      </c>
      <c r="C332" s="219">
        <v>0.9</v>
      </c>
    </row>
    <row r="333" spans="1:3" x14ac:dyDescent="0.3">
      <c r="A333" s="217" t="s">
        <v>1006</v>
      </c>
      <c r="B333" s="218" t="s">
        <v>1007</v>
      </c>
      <c r="C333" s="219">
        <v>0.9</v>
      </c>
    </row>
    <row r="334" spans="1:3" x14ac:dyDescent="0.3">
      <c r="A334" s="217" t="s">
        <v>1008</v>
      </c>
      <c r="B334" s="218" t="s">
        <v>1009</v>
      </c>
      <c r="C334" s="219">
        <v>0.9</v>
      </c>
    </row>
    <row r="335" spans="1:3" x14ac:dyDescent="0.3">
      <c r="A335" s="217" t="s">
        <v>1010</v>
      </c>
      <c r="B335" s="218" t="s">
        <v>1011</v>
      </c>
      <c r="C335" s="219">
        <v>0.9</v>
      </c>
    </row>
    <row r="336" spans="1:3" x14ac:dyDescent="0.3">
      <c r="A336" s="217" t="s">
        <v>1012</v>
      </c>
      <c r="B336" s="218" t="s">
        <v>467</v>
      </c>
      <c r="C336" s="220">
        <v>0.1852</v>
      </c>
    </row>
    <row r="337" spans="1:3" x14ac:dyDescent="0.3">
      <c r="A337" s="217" t="s">
        <v>1013</v>
      </c>
      <c r="B337" s="218" t="s">
        <v>1014</v>
      </c>
      <c r="C337" s="220">
        <v>0.23599999999999999</v>
      </c>
    </row>
    <row r="338" spans="1:3" x14ac:dyDescent="0.3">
      <c r="A338" s="217" t="s">
        <v>1015</v>
      </c>
      <c r="B338" s="218" t="s">
        <v>1016</v>
      </c>
      <c r="C338" s="219">
        <v>1.08</v>
      </c>
    </row>
    <row r="339" spans="1:3" x14ac:dyDescent="0.3">
      <c r="A339" s="217" t="s">
        <v>1017</v>
      </c>
      <c r="B339" s="218" t="s">
        <v>1018</v>
      </c>
      <c r="C339" s="219">
        <v>1.17</v>
      </c>
    </row>
    <row r="340" spans="1:3" x14ac:dyDescent="0.3">
      <c r="A340" s="217" t="s">
        <v>1019</v>
      </c>
      <c r="B340" s="218" t="s">
        <v>1020</v>
      </c>
      <c r="C340" s="219">
        <v>1.08</v>
      </c>
    </row>
    <row r="341" spans="1:3" x14ac:dyDescent="0.3">
      <c r="A341" s="217" t="s">
        <v>1021</v>
      </c>
      <c r="B341" s="218" t="s">
        <v>1022</v>
      </c>
      <c r="C341" s="220">
        <v>0.441</v>
      </c>
    </row>
    <row r="342" spans="1:3" x14ac:dyDescent="0.3">
      <c r="A342" s="217" t="s">
        <v>1023</v>
      </c>
      <c r="B342" s="218" t="s">
        <v>1024</v>
      </c>
      <c r="C342" s="220">
        <v>0.441</v>
      </c>
    </row>
    <row r="343" spans="1:3" x14ac:dyDescent="0.3">
      <c r="A343" s="217" t="s">
        <v>1025</v>
      </c>
      <c r="B343" s="218" t="s">
        <v>1026</v>
      </c>
      <c r="C343" s="220">
        <v>0.441</v>
      </c>
    </row>
    <row r="344" spans="1:3" x14ac:dyDescent="0.3">
      <c r="A344" s="217" t="s">
        <v>1027</v>
      </c>
      <c r="B344" s="218" t="s">
        <v>1028</v>
      </c>
      <c r="C344" s="219">
        <v>0.9</v>
      </c>
    </row>
    <row r="345" spans="1:3" x14ac:dyDescent="0.3">
      <c r="A345" s="217" t="s">
        <v>1029</v>
      </c>
      <c r="B345" s="218" t="s">
        <v>1030</v>
      </c>
      <c r="C345" s="220">
        <v>0.23599999999999999</v>
      </c>
    </row>
    <row r="346" spans="1:3" x14ac:dyDescent="0.3">
      <c r="A346" s="217" t="s">
        <v>1031</v>
      </c>
      <c r="B346" s="218" t="s">
        <v>1032</v>
      </c>
      <c r="C346" s="220">
        <v>0.73799999999999999</v>
      </c>
    </row>
    <row r="347" spans="1:3" x14ac:dyDescent="0.3">
      <c r="A347" s="217" t="s">
        <v>1033</v>
      </c>
      <c r="B347" s="218" t="s">
        <v>1034</v>
      </c>
      <c r="C347" s="220">
        <v>0.73799999999999999</v>
      </c>
    </row>
    <row r="348" spans="1:3" x14ac:dyDescent="0.3">
      <c r="A348" s="217" t="s">
        <v>1035</v>
      </c>
      <c r="B348" s="218" t="s">
        <v>1036</v>
      </c>
      <c r="C348" s="219">
        <v>0.68010000000000004</v>
      </c>
    </row>
    <row r="349" spans="1:3" x14ac:dyDescent="0.3">
      <c r="A349" s="217" t="s">
        <v>1037</v>
      </c>
      <c r="B349" s="218" t="s">
        <v>1038</v>
      </c>
      <c r="C349" s="219">
        <v>0.68010000000000004</v>
      </c>
    </row>
    <row r="350" spans="1:3" x14ac:dyDescent="0.3">
      <c r="A350" s="217" t="s">
        <v>1039</v>
      </c>
      <c r="B350" s="218" t="s">
        <v>997</v>
      </c>
      <c r="C350" s="219">
        <v>0.73799999999999999</v>
      </c>
    </row>
    <row r="351" spans="1:3" x14ac:dyDescent="0.3">
      <c r="A351" s="217" t="s">
        <v>1040</v>
      </c>
      <c r="B351" s="218" t="s">
        <v>1041</v>
      </c>
      <c r="C351" s="219">
        <v>0.73799999999999999</v>
      </c>
    </row>
    <row r="352" spans="1:3" x14ac:dyDescent="0.3">
      <c r="A352" s="217" t="s">
        <v>1042</v>
      </c>
      <c r="B352" s="218" t="s">
        <v>1007</v>
      </c>
      <c r="C352" s="219">
        <v>0.9</v>
      </c>
    </row>
    <row r="353" spans="1:3" x14ac:dyDescent="0.3">
      <c r="A353" s="217" t="s">
        <v>1043</v>
      </c>
      <c r="B353" s="218" t="s">
        <v>1044</v>
      </c>
      <c r="C353" s="219">
        <v>0.9</v>
      </c>
    </row>
    <row r="354" spans="1:3" x14ac:dyDescent="0.3">
      <c r="A354" s="217" t="s">
        <v>1045</v>
      </c>
      <c r="B354" s="218" t="s">
        <v>1003</v>
      </c>
      <c r="C354" s="220">
        <v>0.9</v>
      </c>
    </row>
    <row r="355" spans="1:3" x14ac:dyDescent="0.3">
      <c r="A355" s="217" t="s">
        <v>1046</v>
      </c>
      <c r="B355" s="218" t="s">
        <v>1047</v>
      </c>
      <c r="C355" s="219">
        <v>0.9</v>
      </c>
    </row>
    <row r="356" spans="1:3" x14ac:dyDescent="0.3">
      <c r="A356" s="217" t="s">
        <v>1048</v>
      </c>
      <c r="B356" s="218" t="s">
        <v>1049</v>
      </c>
      <c r="C356" s="219">
        <v>1.08</v>
      </c>
    </row>
    <row r="357" spans="1:3" x14ac:dyDescent="0.3">
      <c r="A357" s="217" t="s">
        <v>1050</v>
      </c>
      <c r="B357" s="218" t="s">
        <v>1051</v>
      </c>
      <c r="C357" s="219">
        <v>1.08</v>
      </c>
    </row>
    <row r="358" spans="1:3" x14ac:dyDescent="0.3">
      <c r="A358" s="217" t="s">
        <v>1052</v>
      </c>
      <c r="B358" s="218" t="s">
        <v>467</v>
      </c>
      <c r="C358" s="220">
        <v>0.1852</v>
      </c>
    </row>
    <row r="359" spans="1:3" x14ac:dyDescent="0.3">
      <c r="A359" s="217" t="s">
        <v>1053</v>
      </c>
      <c r="B359" s="218" t="s">
        <v>1054</v>
      </c>
      <c r="C359" s="219">
        <v>1.08</v>
      </c>
    </row>
    <row r="360" spans="1:3" x14ac:dyDescent="0.3">
      <c r="A360" s="217" t="s">
        <v>1055</v>
      </c>
      <c r="B360" s="218" t="s">
        <v>1056</v>
      </c>
      <c r="C360" s="220">
        <v>1.764</v>
      </c>
    </row>
    <row r="361" spans="1:3" x14ac:dyDescent="0.3">
      <c r="A361" s="217" t="s">
        <v>1057</v>
      </c>
      <c r="B361" s="218" t="s">
        <v>1058</v>
      </c>
      <c r="C361" s="219">
        <v>0.9</v>
      </c>
    </row>
    <row r="362" spans="1:3" x14ac:dyDescent="0.3">
      <c r="A362" s="217" t="s">
        <v>1059</v>
      </c>
      <c r="B362" s="218" t="s">
        <v>1060</v>
      </c>
      <c r="C362" s="220">
        <v>0.73799999999999999</v>
      </c>
    </row>
    <row r="363" spans="1:3" x14ac:dyDescent="0.3">
      <c r="A363" s="217" t="s">
        <v>1061</v>
      </c>
      <c r="B363" s="218" t="s">
        <v>1062</v>
      </c>
      <c r="C363" s="219">
        <v>0.73799999999999999</v>
      </c>
    </row>
    <row r="364" spans="1:3" x14ac:dyDescent="0.3">
      <c r="A364" s="217" t="s">
        <v>1063</v>
      </c>
      <c r="B364" s="218" t="s">
        <v>1064</v>
      </c>
      <c r="C364" s="219">
        <v>0.73799999999999999</v>
      </c>
    </row>
    <row r="365" spans="1:3" x14ac:dyDescent="0.3">
      <c r="A365" s="217" t="s">
        <v>1065</v>
      </c>
      <c r="B365" s="218" t="s">
        <v>1066</v>
      </c>
      <c r="C365" s="219">
        <v>0.9</v>
      </c>
    </row>
    <row r="366" spans="1:3" x14ac:dyDescent="0.3">
      <c r="A366" s="217" t="s">
        <v>1067</v>
      </c>
      <c r="B366" s="218" t="s">
        <v>1003</v>
      </c>
      <c r="C366" s="220">
        <v>0.9</v>
      </c>
    </row>
    <row r="367" spans="1:3" x14ac:dyDescent="0.3">
      <c r="A367" s="217" t="s">
        <v>1068</v>
      </c>
      <c r="B367" s="218" t="s">
        <v>1069</v>
      </c>
      <c r="C367" s="219">
        <v>0.9</v>
      </c>
    </row>
    <row r="368" spans="1:3" x14ac:dyDescent="0.3">
      <c r="A368" s="217" t="s">
        <v>1070</v>
      </c>
      <c r="B368" s="218" t="s">
        <v>467</v>
      </c>
      <c r="C368" s="220">
        <v>0.1852</v>
      </c>
    </row>
    <row r="369" spans="1:3" x14ac:dyDescent="0.3">
      <c r="A369" s="217" t="s">
        <v>1071</v>
      </c>
      <c r="B369" s="218" t="s">
        <v>1054</v>
      </c>
      <c r="C369" s="219">
        <v>1.08</v>
      </c>
    </row>
    <row r="370" spans="1:3" x14ac:dyDescent="0.3">
      <c r="A370" s="217" t="s">
        <v>1072</v>
      </c>
      <c r="B370" s="218" t="s">
        <v>1060</v>
      </c>
      <c r="C370" s="220">
        <v>0.73799999999999999</v>
      </c>
    </row>
    <row r="371" spans="1:3" x14ac:dyDescent="0.3">
      <c r="A371" s="217" t="s">
        <v>1073</v>
      </c>
      <c r="B371" s="218" t="s">
        <v>1062</v>
      </c>
      <c r="C371" s="219">
        <v>0.73799999999999999</v>
      </c>
    </row>
    <row r="372" spans="1:3" x14ac:dyDescent="0.3">
      <c r="A372" s="217" t="s">
        <v>1074</v>
      </c>
      <c r="B372" s="218" t="s">
        <v>1075</v>
      </c>
      <c r="C372" s="219">
        <v>0.73799999999999999</v>
      </c>
    </row>
    <row r="373" spans="1:3" x14ac:dyDescent="0.3">
      <c r="A373" s="217" t="s">
        <v>1076</v>
      </c>
      <c r="B373" s="218" t="s">
        <v>1066</v>
      </c>
      <c r="C373" s="219">
        <v>0.9</v>
      </c>
    </row>
    <row r="374" spans="1:3" x14ac:dyDescent="0.3">
      <c r="A374" s="217" t="s">
        <v>1077</v>
      </c>
      <c r="B374" s="218" t="s">
        <v>1003</v>
      </c>
      <c r="C374" s="220">
        <v>0.9</v>
      </c>
    </row>
    <row r="375" spans="1:3" x14ac:dyDescent="0.3">
      <c r="A375" s="217" t="s">
        <v>1078</v>
      </c>
      <c r="B375" s="218" t="s">
        <v>1079</v>
      </c>
      <c r="C375" s="219">
        <v>0.9</v>
      </c>
    </row>
    <row r="376" spans="1:3" x14ac:dyDescent="0.3">
      <c r="A376" s="217" t="s">
        <v>1080</v>
      </c>
      <c r="B376" s="218" t="s">
        <v>1081</v>
      </c>
      <c r="C376" s="220">
        <v>1.179</v>
      </c>
    </row>
    <row r="377" spans="1:3" x14ac:dyDescent="0.3">
      <c r="A377" s="217" t="s">
        <v>1082</v>
      </c>
      <c r="B377" s="218" t="s">
        <v>1083</v>
      </c>
      <c r="C377" s="220">
        <v>1.179</v>
      </c>
    </row>
    <row r="378" spans="1:3" x14ac:dyDescent="0.3">
      <c r="A378" s="217" t="s">
        <v>1084</v>
      </c>
      <c r="B378" s="218" t="s">
        <v>467</v>
      </c>
      <c r="C378" s="220">
        <v>0.1852</v>
      </c>
    </row>
    <row r="379" spans="1:3" x14ac:dyDescent="0.3">
      <c r="A379" s="217" t="s">
        <v>1085</v>
      </c>
      <c r="B379" s="218" t="s">
        <v>1054</v>
      </c>
      <c r="C379" s="219">
        <v>1.08</v>
      </c>
    </row>
    <row r="380" spans="1:3" x14ac:dyDescent="0.3">
      <c r="A380" s="217" t="s">
        <v>1086</v>
      </c>
      <c r="B380" s="218" t="s">
        <v>1056</v>
      </c>
      <c r="C380" s="220">
        <v>1.107</v>
      </c>
    </row>
    <row r="381" spans="1:3" x14ac:dyDescent="0.3">
      <c r="A381" s="217" t="s">
        <v>1087</v>
      </c>
      <c r="B381" s="218" t="s">
        <v>1060</v>
      </c>
      <c r="C381" s="220">
        <v>0.73799999999999999</v>
      </c>
    </row>
    <row r="382" spans="1:3" x14ac:dyDescent="0.3">
      <c r="A382" s="217" t="s">
        <v>1088</v>
      </c>
      <c r="B382" s="218" t="s">
        <v>1062</v>
      </c>
      <c r="C382" s="219">
        <v>0.73799999999999999</v>
      </c>
    </row>
    <row r="383" spans="1:3" x14ac:dyDescent="0.3">
      <c r="A383" s="217" t="s">
        <v>1089</v>
      </c>
      <c r="B383" s="218" t="s">
        <v>1064</v>
      </c>
      <c r="C383" s="219">
        <v>0.73799999999999999</v>
      </c>
    </row>
    <row r="384" spans="1:3" x14ac:dyDescent="0.3">
      <c r="A384" s="217" t="s">
        <v>1090</v>
      </c>
      <c r="B384" s="218" t="s">
        <v>1066</v>
      </c>
      <c r="C384" s="219">
        <v>0.9</v>
      </c>
    </row>
    <row r="385" spans="1:3" x14ac:dyDescent="0.3">
      <c r="A385" s="217" t="s">
        <v>1091</v>
      </c>
      <c r="B385" s="218" t="s">
        <v>1003</v>
      </c>
      <c r="C385" s="220">
        <v>0.9</v>
      </c>
    </row>
    <row r="386" spans="1:3" x14ac:dyDescent="0.3">
      <c r="A386" s="217" t="s">
        <v>1092</v>
      </c>
      <c r="B386" s="218" t="s">
        <v>1093</v>
      </c>
      <c r="C386" s="219">
        <v>0.9</v>
      </c>
    </row>
    <row r="387" spans="1:3" x14ac:dyDescent="0.3">
      <c r="A387" s="217" t="s">
        <v>1094</v>
      </c>
      <c r="B387" s="218" t="s">
        <v>467</v>
      </c>
      <c r="C387" s="220">
        <v>0.1852</v>
      </c>
    </row>
    <row r="388" spans="1:3" x14ac:dyDescent="0.3">
      <c r="A388" s="217" t="s">
        <v>1095</v>
      </c>
      <c r="B388" s="218" t="s">
        <v>1054</v>
      </c>
      <c r="C388" s="219">
        <v>1.08</v>
      </c>
    </row>
    <row r="389" spans="1:3" x14ac:dyDescent="0.3">
      <c r="A389" s="217" t="s">
        <v>1096</v>
      </c>
      <c r="B389" s="218" t="s">
        <v>1056</v>
      </c>
      <c r="C389" s="220">
        <v>1.764</v>
      </c>
    </row>
    <row r="390" spans="1:3" x14ac:dyDescent="0.3">
      <c r="A390" s="217" t="s">
        <v>1097</v>
      </c>
      <c r="B390" s="218" t="s">
        <v>1064</v>
      </c>
      <c r="C390" s="219">
        <v>0.73799999999999999</v>
      </c>
    </row>
    <row r="391" spans="1:3" x14ac:dyDescent="0.3">
      <c r="A391" s="217" t="s">
        <v>1098</v>
      </c>
      <c r="B391" s="218" t="s">
        <v>1062</v>
      </c>
      <c r="C391" s="219">
        <v>0.73799999999999999</v>
      </c>
    </row>
    <row r="392" spans="1:3" x14ac:dyDescent="0.3">
      <c r="A392" s="217" t="s">
        <v>1099</v>
      </c>
      <c r="B392" s="218" t="s">
        <v>1066</v>
      </c>
      <c r="C392" s="219">
        <v>0.9</v>
      </c>
    </row>
    <row r="393" spans="1:3" x14ac:dyDescent="0.3">
      <c r="A393" s="217" t="s">
        <v>1100</v>
      </c>
      <c r="B393" s="218" t="s">
        <v>1003</v>
      </c>
      <c r="C393" s="220">
        <v>0.9</v>
      </c>
    </row>
    <row r="394" spans="1:3" x14ac:dyDescent="0.3">
      <c r="A394" s="217" t="s">
        <v>1101</v>
      </c>
      <c r="B394" s="218" t="s">
        <v>1102</v>
      </c>
      <c r="C394" s="219">
        <v>0.9</v>
      </c>
    </row>
    <row r="395" spans="1:3" x14ac:dyDescent="0.3">
      <c r="A395" s="217" t="s">
        <v>1103</v>
      </c>
      <c r="B395" s="218" t="s">
        <v>467</v>
      </c>
      <c r="C395" s="220">
        <v>0.1852</v>
      </c>
    </row>
    <row r="396" spans="1:3" x14ac:dyDescent="0.3">
      <c r="A396" s="217" t="s">
        <v>1104</v>
      </c>
      <c r="B396" s="218" t="s">
        <v>1105</v>
      </c>
      <c r="C396" s="219">
        <v>0.73799999999999999</v>
      </c>
    </row>
    <row r="397" spans="1:3" x14ac:dyDescent="0.3">
      <c r="A397" s="217" t="s">
        <v>1106</v>
      </c>
      <c r="B397" s="218" t="s">
        <v>1107</v>
      </c>
      <c r="C397" s="219">
        <v>1.08</v>
      </c>
    </row>
    <row r="398" spans="1:3" x14ac:dyDescent="0.3">
      <c r="A398" s="217" t="s">
        <v>1108</v>
      </c>
      <c r="B398" s="218" t="s">
        <v>1109</v>
      </c>
      <c r="C398" s="219">
        <v>1.08</v>
      </c>
    </row>
    <row r="399" spans="1:3" x14ac:dyDescent="0.3">
      <c r="A399" s="217" t="s">
        <v>1110</v>
      </c>
      <c r="B399" s="218" t="s">
        <v>1081</v>
      </c>
      <c r="C399" s="220">
        <v>0.441</v>
      </c>
    </row>
    <row r="400" spans="1:3" x14ac:dyDescent="0.3">
      <c r="A400" s="217" t="s">
        <v>1111</v>
      </c>
      <c r="B400" s="218" t="s">
        <v>1112</v>
      </c>
      <c r="C400" s="220">
        <v>0.441</v>
      </c>
    </row>
    <row r="401" spans="1:3" x14ac:dyDescent="0.3">
      <c r="A401" s="217" t="s">
        <v>1113</v>
      </c>
      <c r="B401" s="218" t="s">
        <v>1028</v>
      </c>
      <c r="C401" s="219">
        <v>0.9</v>
      </c>
    </row>
    <row r="402" spans="1:3" x14ac:dyDescent="0.3">
      <c r="A402" s="217" t="s">
        <v>1114</v>
      </c>
      <c r="B402" s="218" t="s">
        <v>1115</v>
      </c>
      <c r="C402" s="220">
        <v>0.23599999999999999</v>
      </c>
    </row>
    <row r="403" spans="1:3" x14ac:dyDescent="0.3">
      <c r="A403" s="217" t="s">
        <v>1116</v>
      </c>
      <c r="B403" s="218" t="s">
        <v>1117</v>
      </c>
      <c r="C403" s="220">
        <v>0.23599999999999999</v>
      </c>
    </row>
    <row r="404" spans="1:3" x14ac:dyDescent="0.3">
      <c r="A404" s="217" t="s">
        <v>1118</v>
      </c>
      <c r="B404" s="218" t="s">
        <v>1032</v>
      </c>
      <c r="C404" s="220">
        <v>0.73799999999999999</v>
      </c>
    </row>
    <row r="405" spans="1:3" x14ac:dyDescent="0.3">
      <c r="A405" s="217" t="s">
        <v>1119</v>
      </c>
      <c r="B405" s="218" t="s">
        <v>1120</v>
      </c>
      <c r="C405" s="220">
        <v>0.73799999999999999</v>
      </c>
    </row>
    <row r="406" spans="1:3" x14ac:dyDescent="0.3">
      <c r="A406" s="217" t="s">
        <v>1121</v>
      </c>
      <c r="B406" s="218" t="s">
        <v>1122</v>
      </c>
      <c r="C406" s="219">
        <v>0.9</v>
      </c>
    </row>
    <row r="407" spans="1:3" x14ac:dyDescent="0.3">
      <c r="A407" s="217" t="s">
        <v>1123</v>
      </c>
      <c r="B407" s="218" t="s">
        <v>1124</v>
      </c>
      <c r="C407" s="219">
        <v>0.9</v>
      </c>
    </row>
    <row r="408" spans="1:3" x14ac:dyDescent="0.3">
      <c r="A408" s="217" t="s">
        <v>1125</v>
      </c>
      <c r="B408" s="218" t="s">
        <v>1003</v>
      </c>
      <c r="C408" s="220">
        <v>0.9</v>
      </c>
    </row>
    <row r="409" spans="1:3" x14ac:dyDescent="0.3">
      <c r="A409" s="217" t="s">
        <v>1126</v>
      </c>
      <c r="B409" s="218" t="s">
        <v>1127</v>
      </c>
      <c r="C409" s="219">
        <v>0.9</v>
      </c>
    </row>
    <row r="410" spans="1:3" x14ac:dyDescent="0.3">
      <c r="A410" s="217" t="s">
        <v>1128</v>
      </c>
      <c r="B410" s="218" t="s">
        <v>467</v>
      </c>
      <c r="C410" s="220">
        <v>0.1852</v>
      </c>
    </row>
    <row r="411" spans="1:3" x14ac:dyDescent="0.3">
      <c r="A411" s="217" t="s">
        <v>1129</v>
      </c>
      <c r="B411" s="218" t="s">
        <v>1130</v>
      </c>
      <c r="C411" s="219">
        <v>1.08</v>
      </c>
    </row>
    <row r="412" spans="1:3" x14ac:dyDescent="0.3">
      <c r="A412" s="217" t="s">
        <v>1131</v>
      </c>
      <c r="B412" s="218" t="s">
        <v>1132</v>
      </c>
      <c r="C412" s="219">
        <v>0.47</v>
      </c>
    </row>
    <row r="413" spans="1:3" x14ac:dyDescent="0.3">
      <c r="A413" s="217" t="s">
        <v>1133</v>
      </c>
      <c r="B413" s="218" t="s">
        <v>1134</v>
      </c>
      <c r="C413" s="219">
        <v>0.47</v>
      </c>
    </row>
    <row r="414" spans="1:3" x14ac:dyDescent="0.3">
      <c r="A414" s="217" t="s">
        <v>1135</v>
      </c>
      <c r="B414" s="218" t="s">
        <v>1136</v>
      </c>
      <c r="C414" s="219">
        <v>0.47</v>
      </c>
    </row>
    <row r="415" spans="1:3" x14ac:dyDescent="0.3">
      <c r="A415" s="217" t="s">
        <v>1137</v>
      </c>
      <c r="B415" s="218" t="s">
        <v>1138</v>
      </c>
      <c r="C415" s="219">
        <v>0.47</v>
      </c>
    </row>
    <row r="416" spans="1:3" x14ac:dyDescent="0.3">
      <c r="A416" s="217" t="s">
        <v>1139</v>
      </c>
      <c r="B416" s="218" t="s">
        <v>1032</v>
      </c>
      <c r="C416" s="220">
        <v>0.73799999999999999</v>
      </c>
    </row>
    <row r="417" spans="1:3" x14ac:dyDescent="0.3">
      <c r="A417" s="217" t="s">
        <v>1140</v>
      </c>
      <c r="B417" s="218" t="s">
        <v>1141</v>
      </c>
      <c r="C417" s="220">
        <v>0.73799999999999999</v>
      </c>
    </row>
    <row r="418" spans="1:3" x14ac:dyDescent="0.3">
      <c r="A418" s="217" t="s">
        <v>1142</v>
      </c>
      <c r="B418" s="218" t="s">
        <v>1143</v>
      </c>
      <c r="C418" s="219">
        <v>0.73799999999999999</v>
      </c>
    </row>
    <row r="419" spans="1:3" x14ac:dyDescent="0.3">
      <c r="A419" s="217" t="s">
        <v>1144</v>
      </c>
      <c r="B419" s="218" t="s">
        <v>1145</v>
      </c>
      <c r="C419" s="219">
        <v>0.73799999999999999</v>
      </c>
    </row>
    <row r="420" spans="1:3" x14ac:dyDescent="0.3">
      <c r="A420" s="217" t="s">
        <v>1146</v>
      </c>
      <c r="B420" s="218" t="s">
        <v>1147</v>
      </c>
      <c r="C420" s="219">
        <v>0.9</v>
      </c>
    </row>
    <row r="421" spans="1:3" x14ac:dyDescent="0.3">
      <c r="A421" s="217" t="s">
        <v>1148</v>
      </c>
      <c r="B421" s="218" t="s">
        <v>1149</v>
      </c>
      <c r="C421" s="219">
        <v>0.9</v>
      </c>
    </row>
    <row r="422" spans="1:3" x14ac:dyDescent="0.3">
      <c r="A422" s="217" t="s">
        <v>1150</v>
      </c>
      <c r="B422" s="218" t="s">
        <v>1151</v>
      </c>
      <c r="C422" s="219">
        <v>0.9</v>
      </c>
    </row>
    <row r="423" spans="1:3" x14ac:dyDescent="0.3">
      <c r="A423" s="217" t="s">
        <v>1152</v>
      </c>
      <c r="B423" s="218" t="s">
        <v>1153</v>
      </c>
      <c r="C423" s="219">
        <v>0.9</v>
      </c>
    </row>
    <row r="424" spans="1:3" x14ac:dyDescent="0.3">
      <c r="A424" s="217" t="s">
        <v>1154</v>
      </c>
      <c r="B424" s="218" t="s">
        <v>467</v>
      </c>
      <c r="C424" s="220">
        <v>0.1852</v>
      </c>
    </row>
    <row r="425" spans="1:3" x14ac:dyDescent="0.3">
      <c r="A425" s="217" t="s">
        <v>1155</v>
      </c>
      <c r="B425" s="218" t="s">
        <v>1130</v>
      </c>
      <c r="C425" s="219">
        <v>1.08</v>
      </c>
    </row>
    <row r="426" spans="1:3" x14ac:dyDescent="0.3">
      <c r="A426" s="217" t="s">
        <v>1156</v>
      </c>
      <c r="B426" s="218" t="s">
        <v>1157</v>
      </c>
      <c r="C426" s="219">
        <v>0.47</v>
      </c>
    </row>
    <row r="427" spans="1:3" x14ac:dyDescent="0.3">
      <c r="A427" s="217" t="s">
        <v>1158</v>
      </c>
      <c r="B427" s="218" t="s">
        <v>1159</v>
      </c>
      <c r="C427" s="219">
        <v>0.47</v>
      </c>
    </row>
    <row r="428" spans="1:3" x14ac:dyDescent="0.3">
      <c r="A428" s="217" t="s">
        <v>1160</v>
      </c>
      <c r="B428" s="218" t="s">
        <v>1161</v>
      </c>
      <c r="C428" s="219">
        <v>0.47</v>
      </c>
    </row>
    <row r="429" spans="1:3" x14ac:dyDescent="0.3">
      <c r="A429" s="217" t="s">
        <v>1162</v>
      </c>
      <c r="B429" s="218" t="s">
        <v>1163</v>
      </c>
      <c r="C429" s="219">
        <v>0.47</v>
      </c>
    </row>
    <row r="430" spans="1:3" x14ac:dyDescent="0.3">
      <c r="A430" s="217" t="s">
        <v>1164</v>
      </c>
      <c r="B430" s="218" t="s">
        <v>1032</v>
      </c>
      <c r="C430" s="220">
        <v>0.73799999999999999</v>
      </c>
    </row>
    <row r="431" spans="1:3" x14ac:dyDescent="0.3">
      <c r="A431" s="217" t="s">
        <v>1165</v>
      </c>
      <c r="B431" s="218" t="s">
        <v>1166</v>
      </c>
      <c r="C431" s="220">
        <v>0.73799999999999999</v>
      </c>
    </row>
    <row r="432" spans="1:3" x14ac:dyDescent="0.3">
      <c r="A432" s="217" t="s">
        <v>1167</v>
      </c>
      <c r="B432" s="218" t="s">
        <v>1143</v>
      </c>
      <c r="C432" s="219">
        <v>0.73799999999999999</v>
      </c>
    </row>
    <row r="433" spans="1:3" x14ac:dyDescent="0.3">
      <c r="A433" s="217" t="s">
        <v>1168</v>
      </c>
      <c r="B433" s="218" t="s">
        <v>1169</v>
      </c>
      <c r="C433" s="219">
        <v>0.73799999999999999</v>
      </c>
    </row>
    <row r="434" spans="1:3" x14ac:dyDescent="0.3">
      <c r="A434" s="217" t="s">
        <v>1170</v>
      </c>
      <c r="B434" s="218" t="s">
        <v>1147</v>
      </c>
      <c r="C434" s="219">
        <v>0.9</v>
      </c>
    </row>
    <row r="435" spans="1:3" x14ac:dyDescent="0.3">
      <c r="A435" s="217" t="s">
        <v>1171</v>
      </c>
      <c r="B435" s="218" t="s">
        <v>1172</v>
      </c>
      <c r="C435" s="219">
        <v>0.9</v>
      </c>
    </row>
    <row r="436" spans="1:3" x14ac:dyDescent="0.3">
      <c r="A436" s="217" t="s">
        <v>1173</v>
      </c>
      <c r="B436" s="218" t="s">
        <v>1151</v>
      </c>
      <c r="C436" s="219">
        <v>0.9</v>
      </c>
    </row>
    <row r="437" spans="1:3" x14ac:dyDescent="0.3">
      <c r="A437" s="217" t="s">
        <v>1174</v>
      </c>
      <c r="B437" s="218" t="s">
        <v>1175</v>
      </c>
      <c r="C437" s="219">
        <v>0.9</v>
      </c>
    </row>
    <row r="438" spans="1:3" x14ac:dyDescent="0.3">
      <c r="A438" s="217" t="s">
        <v>1176</v>
      </c>
      <c r="B438" s="218" t="s">
        <v>467</v>
      </c>
      <c r="C438" s="220">
        <v>0.1852</v>
      </c>
    </row>
    <row r="439" spans="1:3" x14ac:dyDescent="0.3">
      <c r="A439" s="217" t="s">
        <v>1177</v>
      </c>
      <c r="B439" s="218" t="s">
        <v>1178</v>
      </c>
      <c r="C439" s="219">
        <v>0.22</v>
      </c>
    </row>
    <row r="440" spans="1:3" x14ac:dyDescent="0.3">
      <c r="A440" s="217" t="s">
        <v>1179</v>
      </c>
      <c r="B440" s="218" t="s">
        <v>1105</v>
      </c>
      <c r="C440" s="219">
        <v>0.73799999999999999</v>
      </c>
    </row>
    <row r="441" spans="1:3" x14ac:dyDescent="0.3">
      <c r="A441" s="217" t="s">
        <v>1180</v>
      </c>
      <c r="B441" s="218" t="s">
        <v>1181</v>
      </c>
      <c r="C441" s="219">
        <v>0.9</v>
      </c>
    </row>
    <row r="442" spans="1:3" x14ac:dyDescent="0.3">
      <c r="A442" s="217" t="s">
        <v>1182</v>
      </c>
      <c r="B442" s="218" t="s">
        <v>1183</v>
      </c>
      <c r="C442" s="219">
        <v>0.9</v>
      </c>
    </row>
    <row r="443" spans="1:3" x14ac:dyDescent="0.3">
      <c r="A443" s="217" t="s">
        <v>1184</v>
      </c>
      <c r="B443" s="218" t="s">
        <v>1185</v>
      </c>
      <c r="C443" s="219">
        <v>1.2050000000000001</v>
      </c>
    </row>
    <row r="444" spans="1:3" x14ac:dyDescent="0.3">
      <c r="A444" s="217" t="s">
        <v>1186</v>
      </c>
      <c r="B444" s="218" t="s">
        <v>1187</v>
      </c>
      <c r="C444" s="219">
        <v>0.56999999999999995</v>
      </c>
    </row>
    <row r="445" spans="1:3" x14ac:dyDescent="0.3">
      <c r="A445" s="217" t="s">
        <v>1188</v>
      </c>
      <c r="B445" s="218" t="s">
        <v>1189</v>
      </c>
      <c r="C445" s="219">
        <v>0.9</v>
      </c>
    </row>
    <row r="446" spans="1:3" x14ac:dyDescent="0.3">
      <c r="A446" s="217" t="s">
        <v>1190</v>
      </c>
      <c r="B446" s="218" t="s">
        <v>1191</v>
      </c>
      <c r="C446" s="219">
        <v>0.9</v>
      </c>
    </row>
    <row r="447" spans="1:3" x14ac:dyDescent="0.3">
      <c r="A447" s="217" t="s">
        <v>1192</v>
      </c>
      <c r="B447" s="218" t="s">
        <v>1193</v>
      </c>
      <c r="C447" s="220">
        <v>0.73799999999999999</v>
      </c>
    </row>
    <row r="448" spans="1:3" x14ac:dyDescent="0.3">
      <c r="A448" s="217" t="s">
        <v>1194</v>
      </c>
      <c r="B448" s="218" t="s">
        <v>1195</v>
      </c>
      <c r="C448" s="220">
        <v>0.73799999999999999</v>
      </c>
    </row>
    <row r="449" spans="1:3" x14ac:dyDescent="0.3">
      <c r="A449" s="217" t="s">
        <v>1196</v>
      </c>
      <c r="B449" s="218" t="s">
        <v>1122</v>
      </c>
      <c r="C449" s="219">
        <v>0.9</v>
      </c>
    </row>
    <row r="450" spans="1:3" x14ac:dyDescent="0.3">
      <c r="A450" s="217" t="s">
        <v>1197</v>
      </c>
      <c r="B450" s="218" t="s">
        <v>1198</v>
      </c>
      <c r="C450" s="219">
        <v>0.9</v>
      </c>
    </row>
    <row r="451" spans="1:3" x14ac:dyDescent="0.3">
      <c r="A451" s="217" t="s">
        <v>1199</v>
      </c>
      <c r="B451" s="218" t="s">
        <v>1200</v>
      </c>
      <c r="C451" s="219">
        <v>0.50280000000000002</v>
      </c>
    </row>
    <row r="452" spans="1:3" x14ac:dyDescent="0.3">
      <c r="A452" s="217" t="s">
        <v>1201</v>
      </c>
      <c r="B452" s="218" t="s">
        <v>1202</v>
      </c>
      <c r="C452" s="219">
        <v>0.50280000000000002</v>
      </c>
    </row>
    <row r="453" spans="1:3" x14ac:dyDescent="0.3">
      <c r="A453" s="217" t="s">
        <v>1203</v>
      </c>
      <c r="B453" s="218" t="s">
        <v>467</v>
      </c>
      <c r="C453" s="219">
        <v>0.17</v>
      </c>
    </row>
    <row r="454" spans="1:3" x14ac:dyDescent="0.3">
      <c r="A454" s="217" t="s">
        <v>1204</v>
      </c>
      <c r="B454" s="218" t="s">
        <v>1205</v>
      </c>
      <c r="C454" s="219">
        <v>0.9</v>
      </c>
    </row>
    <row r="455" spans="1:3" x14ac:dyDescent="0.3">
      <c r="A455" s="217" t="s">
        <v>1206</v>
      </c>
      <c r="B455" s="218" t="s">
        <v>1105</v>
      </c>
      <c r="C455" s="219">
        <v>0.48</v>
      </c>
    </row>
    <row r="456" spans="1:3" x14ac:dyDescent="0.3">
      <c r="A456" s="217" t="s">
        <v>1207</v>
      </c>
      <c r="B456" s="218" t="s">
        <v>1066</v>
      </c>
      <c r="C456" s="219">
        <v>0.9</v>
      </c>
    </row>
    <row r="457" spans="1:3" x14ac:dyDescent="0.3">
      <c r="A457" s="217" t="s">
        <v>1208</v>
      </c>
      <c r="B457" s="218" t="s">
        <v>1209</v>
      </c>
      <c r="C457" s="221">
        <v>1.5449561403508767</v>
      </c>
    </row>
    <row r="458" spans="1:3" x14ac:dyDescent="0.3">
      <c r="A458" s="217" t="s">
        <v>1210</v>
      </c>
      <c r="B458" s="218" t="s">
        <v>1211</v>
      </c>
      <c r="C458" s="219">
        <v>0.56000000000000005</v>
      </c>
    </row>
    <row r="459" spans="1:3" x14ac:dyDescent="0.3">
      <c r="A459" s="217" t="s">
        <v>1212</v>
      </c>
      <c r="B459" s="218" t="s">
        <v>997</v>
      </c>
      <c r="C459" s="219">
        <v>0.73799999999999999</v>
      </c>
    </row>
    <row r="460" spans="1:3" x14ac:dyDescent="0.3">
      <c r="A460" s="217" t="s">
        <v>1213</v>
      </c>
      <c r="B460" s="218" t="s">
        <v>1214</v>
      </c>
      <c r="C460" s="219">
        <v>0.73799999999999999</v>
      </c>
    </row>
    <row r="461" spans="1:3" x14ac:dyDescent="0.3">
      <c r="A461" s="217" t="s">
        <v>1215</v>
      </c>
      <c r="B461" s="218" t="s">
        <v>1216</v>
      </c>
      <c r="C461" s="219">
        <v>0.9</v>
      </c>
    </row>
    <row r="462" spans="1:3" x14ac:dyDescent="0.3">
      <c r="A462" s="217" t="s">
        <v>1217</v>
      </c>
      <c r="B462" s="218" t="s">
        <v>1218</v>
      </c>
      <c r="C462" s="219">
        <v>0.9</v>
      </c>
    </row>
    <row r="463" spans="1:3" x14ac:dyDescent="0.3">
      <c r="A463" s="217" t="s">
        <v>1219</v>
      </c>
      <c r="B463" s="218" t="s">
        <v>1220</v>
      </c>
      <c r="C463" s="219">
        <v>0.9</v>
      </c>
    </row>
    <row r="464" spans="1:3" x14ac:dyDescent="0.3">
      <c r="A464" s="217" t="s">
        <v>1221</v>
      </c>
      <c r="B464" s="218" t="s">
        <v>467</v>
      </c>
      <c r="C464" s="220">
        <v>0.1852</v>
      </c>
    </row>
    <row r="465" spans="1:3" x14ac:dyDescent="0.3">
      <c r="A465" s="217" t="s">
        <v>1222</v>
      </c>
      <c r="B465" s="218" t="s">
        <v>1205</v>
      </c>
      <c r="C465" s="219">
        <v>0.9</v>
      </c>
    </row>
    <row r="466" spans="1:3" x14ac:dyDescent="0.3">
      <c r="A466" s="217" t="s">
        <v>1223</v>
      </c>
      <c r="B466" s="218" t="s">
        <v>1224</v>
      </c>
      <c r="C466" s="219">
        <v>0.9</v>
      </c>
    </row>
    <row r="467" spans="1:3" x14ac:dyDescent="0.3">
      <c r="A467" s="217" t="s">
        <v>1225</v>
      </c>
      <c r="B467" s="218" t="s">
        <v>1226</v>
      </c>
      <c r="C467" s="219">
        <v>0.73799999999999999</v>
      </c>
    </row>
    <row r="468" spans="1:3" x14ac:dyDescent="0.3">
      <c r="A468" s="217" t="s">
        <v>1227</v>
      </c>
      <c r="B468" s="218" t="s">
        <v>1066</v>
      </c>
      <c r="C468" s="219">
        <v>0.9</v>
      </c>
    </row>
    <row r="469" spans="1:3" x14ac:dyDescent="0.3">
      <c r="A469" s="217" t="s">
        <v>1228</v>
      </c>
      <c r="B469" s="218" t="s">
        <v>1229</v>
      </c>
      <c r="C469" s="219">
        <v>0.43690000000000001</v>
      </c>
    </row>
    <row r="470" spans="1:3" x14ac:dyDescent="0.3">
      <c r="A470" s="217" t="s">
        <v>1230</v>
      </c>
      <c r="B470" s="218" t="s">
        <v>1231</v>
      </c>
      <c r="C470" s="219">
        <v>0.1852</v>
      </c>
    </row>
    <row r="471" spans="1:3" x14ac:dyDescent="0.3">
      <c r="A471" s="217" t="s">
        <v>1232</v>
      </c>
      <c r="B471" s="218" t="s">
        <v>1233</v>
      </c>
      <c r="C471" s="219">
        <v>0.43690000000000001</v>
      </c>
    </row>
    <row r="472" spans="1:3" x14ac:dyDescent="0.3">
      <c r="A472" s="217" t="s">
        <v>1234</v>
      </c>
      <c r="B472" s="218" t="s">
        <v>997</v>
      </c>
      <c r="C472" s="219">
        <v>0.73799999999999999</v>
      </c>
    </row>
    <row r="473" spans="1:3" x14ac:dyDescent="0.3">
      <c r="A473" s="217" t="s">
        <v>1235</v>
      </c>
      <c r="B473" s="218" t="s">
        <v>1236</v>
      </c>
      <c r="C473" s="219">
        <v>0.73799999999999999</v>
      </c>
    </row>
    <row r="474" spans="1:3" x14ac:dyDescent="0.3">
      <c r="A474" s="217" t="s">
        <v>1237</v>
      </c>
      <c r="B474" s="218" t="s">
        <v>1238</v>
      </c>
      <c r="C474" s="219">
        <v>0.9</v>
      </c>
    </row>
    <row r="475" spans="1:3" x14ac:dyDescent="0.3">
      <c r="A475" s="217" t="s">
        <v>1239</v>
      </c>
      <c r="B475" s="218" t="s">
        <v>467</v>
      </c>
      <c r="C475" s="220">
        <v>0.1852</v>
      </c>
    </row>
    <row r="476" spans="1:3" x14ac:dyDescent="0.3">
      <c r="A476" s="217" t="s">
        <v>1240</v>
      </c>
      <c r="B476" s="218" t="s">
        <v>1241</v>
      </c>
      <c r="C476" s="219">
        <v>0.9</v>
      </c>
    </row>
    <row r="477" spans="1:3" x14ac:dyDescent="0.3">
      <c r="A477" s="217" t="s">
        <v>1242</v>
      </c>
      <c r="B477" s="218" t="s">
        <v>1243</v>
      </c>
      <c r="C477" s="219">
        <v>0.9</v>
      </c>
    </row>
    <row r="478" spans="1:3" x14ac:dyDescent="0.3">
      <c r="A478" s="217" t="s">
        <v>1244</v>
      </c>
      <c r="B478" s="218" t="s">
        <v>1245</v>
      </c>
      <c r="C478" s="219">
        <v>0.9</v>
      </c>
    </row>
    <row r="479" spans="1:3" x14ac:dyDescent="0.3">
      <c r="A479" s="217" t="s">
        <v>1246</v>
      </c>
      <c r="B479" s="218" t="s">
        <v>1247</v>
      </c>
      <c r="C479" s="219">
        <v>0.9</v>
      </c>
    </row>
    <row r="480" spans="1:3" x14ac:dyDescent="0.3">
      <c r="A480" s="217" t="s">
        <v>1248</v>
      </c>
      <c r="B480" s="218" t="s">
        <v>1249</v>
      </c>
      <c r="C480" s="219">
        <v>0.9</v>
      </c>
    </row>
    <row r="481" spans="1:3" x14ac:dyDescent="0.3">
      <c r="A481" s="217" t="s">
        <v>1250</v>
      </c>
      <c r="B481" s="218" t="s">
        <v>1251</v>
      </c>
      <c r="C481" s="219">
        <v>0.9</v>
      </c>
    </row>
    <row r="482" spans="1:3" x14ac:dyDescent="0.3">
      <c r="A482" s="217" t="s">
        <v>1252</v>
      </c>
      <c r="B482" s="218" t="s">
        <v>1253</v>
      </c>
      <c r="C482" s="219">
        <v>0.9</v>
      </c>
    </row>
    <row r="483" spans="1:3" x14ac:dyDescent="0.3">
      <c r="A483" s="217" t="s">
        <v>1254</v>
      </c>
      <c r="B483" s="218" t="s">
        <v>1255</v>
      </c>
      <c r="C483" s="219">
        <v>0.9</v>
      </c>
    </row>
    <row r="484" spans="1:3" x14ac:dyDescent="0.3">
      <c r="A484" s="217" t="s">
        <v>1256</v>
      </c>
      <c r="B484" s="218" t="s">
        <v>1257</v>
      </c>
      <c r="C484" s="219">
        <v>0.9</v>
      </c>
    </row>
    <row r="485" spans="1:3" x14ac:dyDescent="0.3">
      <c r="A485" s="217" t="s">
        <v>1258</v>
      </c>
      <c r="B485" s="218" t="s">
        <v>1259</v>
      </c>
      <c r="C485" s="220">
        <v>0.9</v>
      </c>
    </row>
    <row r="486" spans="1:3" x14ac:dyDescent="0.3">
      <c r="A486" s="217" t="s">
        <v>1260</v>
      </c>
      <c r="B486" s="218" t="s">
        <v>1261</v>
      </c>
      <c r="C486" s="220">
        <v>0.9</v>
      </c>
    </row>
    <row r="487" spans="1:3" x14ac:dyDescent="0.3">
      <c r="A487" s="217" t="s">
        <v>1262</v>
      </c>
      <c r="B487" s="218" t="s">
        <v>1263</v>
      </c>
      <c r="C487" s="219">
        <v>0.9</v>
      </c>
    </row>
    <row r="488" spans="1:3" x14ac:dyDescent="0.3">
      <c r="A488" s="217" t="s">
        <v>1264</v>
      </c>
      <c r="B488" s="218" t="s">
        <v>1265</v>
      </c>
      <c r="C488" s="219">
        <v>0.41799999999999998</v>
      </c>
    </row>
    <row r="489" spans="1:3" x14ac:dyDescent="0.3">
      <c r="A489" s="217" t="s">
        <v>1266</v>
      </c>
      <c r="B489" s="218" t="s">
        <v>1267</v>
      </c>
      <c r="C489" s="219">
        <v>0.72399999999999998</v>
      </c>
    </row>
    <row r="490" spans="1:3" x14ac:dyDescent="0.3">
      <c r="A490" s="217" t="s">
        <v>1268</v>
      </c>
      <c r="B490" s="218" t="s">
        <v>467</v>
      </c>
      <c r="C490" s="220">
        <v>0.1852</v>
      </c>
    </row>
    <row r="491" spans="1:3" x14ac:dyDescent="0.3">
      <c r="A491" s="217" t="s">
        <v>1269</v>
      </c>
      <c r="B491" s="218" t="s">
        <v>1270</v>
      </c>
      <c r="C491" s="219">
        <v>0.9</v>
      </c>
    </row>
    <row r="492" spans="1:3" x14ac:dyDescent="0.3">
      <c r="A492" s="217" t="s">
        <v>1271</v>
      </c>
      <c r="B492" s="218" t="s">
        <v>1272</v>
      </c>
      <c r="C492" s="219">
        <v>0.9</v>
      </c>
    </row>
    <row r="493" spans="1:3" x14ac:dyDescent="0.3">
      <c r="A493" s="217" t="s">
        <v>1273</v>
      </c>
      <c r="B493" s="218" t="s">
        <v>1274</v>
      </c>
      <c r="C493" s="219">
        <v>0.9</v>
      </c>
    </row>
    <row r="494" spans="1:3" x14ac:dyDescent="0.3">
      <c r="A494" s="217" t="s">
        <v>1275</v>
      </c>
      <c r="B494" s="218" t="s">
        <v>1276</v>
      </c>
      <c r="C494" s="219">
        <v>0.9</v>
      </c>
    </row>
    <row r="495" spans="1:3" x14ac:dyDescent="0.3">
      <c r="A495" s="217" t="s">
        <v>1277</v>
      </c>
      <c r="B495" s="218" t="s">
        <v>1267</v>
      </c>
      <c r="C495" s="219">
        <v>0.72399999999999998</v>
      </c>
    </row>
    <row r="496" spans="1:3" x14ac:dyDescent="0.3">
      <c r="A496" s="217" t="s">
        <v>1278</v>
      </c>
      <c r="B496" s="218" t="s">
        <v>467</v>
      </c>
      <c r="C496" s="220">
        <v>0.1852</v>
      </c>
    </row>
    <row r="497" spans="1:3" x14ac:dyDescent="0.3">
      <c r="A497" s="217" t="s">
        <v>1279</v>
      </c>
      <c r="B497" s="218" t="s">
        <v>1280</v>
      </c>
      <c r="C497" s="219">
        <v>0.9</v>
      </c>
    </row>
    <row r="498" spans="1:3" x14ac:dyDescent="0.3">
      <c r="A498" s="217" t="s">
        <v>1281</v>
      </c>
      <c r="B498" s="218" t="s">
        <v>1282</v>
      </c>
      <c r="C498" s="219">
        <v>1.17</v>
      </c>
    </row>
    <row r="499" spans="1:3" x14ac:dyDescent="0.3">
      <c r="A499" s="217" t="s">
        <v>1283</v>
      </c>
      <c r="B499" s="218" t="s">
        <v>1284</v>
      </c>
      <c r="C499" s="219">
        <v>0.9</v>
      </c>
    </row>
    <row r="500" spans="1:3" x14ac:dyDescent="0.3">
      <c r="A500" s="217" t="s">
        <v>1285</v>
      </c>
      <c r="B500" s="218" t="s">
        <v>1286</v>
      </c>
      <c r="C500" s="219">
        <v>0.9</v>
      </c>
    </row>
    <row r="501" spans="1:3" x14ac:dyDescent="0.3">
      <c r="A501" s="217" t="s">
        <v>1287</v>
      </c>
      <c r="B501" s="218" t="s">
        <v>1064</v>
      </c>
      <c r="C501" s="219">
        <v>0.73799999999999999</v>
      </c>
    </row>
    <row r="502" spans="1:3" x14ac:dyDescent="0.3">
      <c r="A502" s="217" t="s">
        <v>1288</v>
      </c>
      <c r="B502" s="218" t="s">
        <v>1289</v>
      </c>
      <c r="C502" s="219">
        <v>0.9</v>
      </c>
    </row>
    <row r="503" spans="1:3" x14ac:dyDescent="0.3">
      <c r="A503" s="217" t="s">
        <v>1290</v>
      </c>
      <c r="B503" s="218" t="s">
        <v>467</v>
      </c>
      <c r="C503" s="220">
        <v>0.1852</v>
      </c>
    </row>
    <row r="504" spans="1:3" x14ac:dyDescent="0.3">
      <c r="A504" s="217" t="s">
        <v>1291</v>
      </c>
      <c r="B504" s="218" t="s">
        <v>1292</v>
      </c>
      <c r="C504" s="220">
        <v>0.30370000000000003</v>
      </c>
    </row>
    <row r="505" spans="1:3" x14ac:dyDescent="0.3">
      <c r="A505" s="217" t="s">
        <v>1293</v>
      </c>
      <c r="B505" s="218" t="s">
        <v>1294</v>
      </c>
      <c r="C505" s="220">
        <v>0.30370000000000003</v>
      </c>
    </row>
    <row r="506" spans="1:3" x14ac:dyDescent="0.3">
      <c r="A506" s="217" t="s">
        <v>1295</v>
      </c>
      <c r="B506" s="218" t="s">
        <v>1296</v>
      </c>
      <c r="C506" s="219">
        <v>0.22</v>
      </c>
    </row>
    <row r="507" spans="1:3" x14ac:dyDescent="0.3">
      <c r="A507" s="217" t="s">
        <v>1297</v>
      </c>
      <c r="B507" s="218" t="s">
        <v>1298</v>
      </c>
      <c r="C507" s="222">
        <v>0.9</v>
      </c>
    </row>
    <row r="508" spans="1:3" x14ac:dyDescent="0.3">
      <c r="A508" s="217" t="s">
        <v>1299</v>
      </c>
      <c r="B508" s="218" t="s">
        <v>1300</v>
      </c>
      <c r="C508" s="219">
        <v>0.2</v>
      </c>
    </row>
    <row r="509" spans="1:3" x14ac:dyDescent="0.3">
      <c r="A509" s="217" t="s">
        <v>1301</v>
      </c>
      <c r="B509" s="218" t="s">
        <v>1302</v>
      </c>
      <c r="C509" s="220">
        <v>0.9</v>
      </c>
    </row>
    <row r="510" spans="1:3" x14ac:dyDescent="0.3">
      <c r="A510" s="217" t="s">
        <v>1303</v>
      </c>
      <c r="B510" s="218" t="s">
        <v>1304</v>
      </c>
      <c r="C510" s="220">
        <v>0.9</v>
      </c>
    </row>
    <row r="511" spans="1:3" x14ac:dyDescent="0.3">
      <c r="A511" s="217" t="s">
        <v>1305</v>
      </c>
      <c r="B511" s="218" t="s">
        <v>1306</v>
      </c>
      <c r="C511" s="219">
        <v>0.72</v>
      </c>
    </row>
    <row r="512" spans="1:3" x14ac:dyDescent="0.3">
      <c r="A512" s="217" t="s">
        <v>1307</v>
      </c>
      <c r="B512" s="218" t="s">
        <v>1308</v>
      </c>
      <c r="C512" s="219">
        <v>0.72</v>
      </c>
    </row>
    <row r="513" spans="1:3" x14ac:dyDescent="0.3">
      <c r="A513" s="217" t="s">
        <v>1309</v>
      </c>
      <c r="B513" s="218" t="s">
        <v>1310</v>
      </c>
      <c r="C513" s="220">
        <v>0.9</v>
      </c>
    </row>
    <row r="514" spans="1:3" x14ac:dyDescent="0.3">
      <c r="A514" s="217" t="s">
        <v>1311</v>
      </c>
      <c r="B514" s="218" t="s">
        <v>1312</v>
      </c>
      <c r="C514" s="219">
        <v>0.6109</v>
      </c>
    </row>
    <row r="515" spans="1:3" x14ac:dyDescent="0.3">
      <c r="A515" s="217" t="s">
        <v>1313</v>
      </c>
      <c r="B515" s="218" t="s">
        <v>1314</v>
      </c>
      <c r="C515" s="219">
        <v>0.9</v>
      </c>
    </row>
    <row r="516" spans="1:3" x14ac:dyDescent="0.3">
      <c r="A516" s="217" t="s">
        <v>1315</v>
      </c>
      <c r="B516" s="218" t="s">
        <v>1316</v>
      </c>
      <c r="C516" s="219">
        <v>0.9</v>
      </c>
    </row>
    <row r="517" spans="1:3" x14ac:dyDescent="0.3">
      <c r="A517" s="217" t="s">
        <v>1317</v>
      </c>
      <c r="B517" s="218" t="s">
        <v>1318</v>
      </c>
      <c r="C517" s="219">
        <v>0.9</v>
      </c>
    </row>
    <row r="518" spans="1:3" x14ac:dyDescent="0.3">
      <c r="A518" s="217" t="s">
        <v>1319</v>
      </c>
      <c r="B518" s="218" t="s">
        <v>1320</v>
      </c>
      <c r="C518" s="219">
        <v>0.68010000000000004</v>
      </c>
    </row>
    <row r="519" spans="1:3" x14ac:dyDescent="0.3">
      <c r="A519" s="217" t="s">
        <v>1321</v>
      </c>
      <c r="B519" s="218" t="s">
        <v>1322</v>
      </c>
      <c r="C519" s="219">
        <v>0.97</v>
      </c>
    </row>
    <row r="520" spans="1:3" x14ac:dyDescent="0.3">
      <c r="A520" s="217" t="s">
        <v>1323</v>
      </c>
      <c r="B520" s="218" t="s">
        <v>1324</v>
      </c>
      <c r="C520" s="219">
        <v>0.9</v>
      </c>
    </row>
    <row r="521" spans="1:3" x14ac:dyDescent="0.3">
      <c r="A521" s="217" t="s">
        <v>1325</v>
      </c>
      <c r="B521" s="218" t="s">
        <v>1326</v>
      </c>
      <c r="C521" s="220">
        <v>0.9</v>
      </c>
    </row>
    <row r="522" spans="1:3" x14ac:dyDescent="0.3">
      <c r="A522" s="217" t="s">
        <v>1327</v>
      </c>
      <c r="B522" s="218" t="s">
        <v>1328</v>
      </c>
      <c r="C522" s="219">
        <v>1.26</v>
      </c>
    </row>
    <row r="523" spans="1:3" x14ac:dyDescent="0.3">
      <c r="A523" s="217" t="s">
        <v>1329</v>
      </c>
      <c r="B523" s="218" t="s">
        <v>1330</v>
      </c>
      <c r="C523" s="219">
        <v>1.26</v>
      </c>
    </row>
    <row r="524" spans="1:3" x14ac:dyDescent="0.3">
      <c r="A524" s="217" t="s">
        <v>1331</v>
      </c>
      <c r="B524" s="218" t="s">
        <v>467</v>
      </c>
      <c r="C524" s="220">
        <v>0.1852</v>
      </c>
    </row>
    <row r="525" spans="1:3" x14ac:dyDescent="0.3">
      <c r="A525" s="217" t="s">
        <v>1332</v>
      </c>
      <c r="B525" s="218" t="s">
        <v>1333</v>
      </c>
      <c r="C525" s="219">
        <v>0.9</v>
      </c>
    </row>
    <row r="526" spans="1:3" x14ac:dyDescent="0.3">
      <c r="A526" s="217" t="s">
        <v>1334</v>
      </c>
      <c r="B526" s="218" t="s">
        <v>1335</v>
      </c>
      <c r="C526" s="219">
        <v>0.9</v>
      </c>
    </row>
    <row r="527" spans="1:3" x14ac:dyDescent="0.3">
      <c r="A527" s="217" t="s">
        <v>1336</v>
      </c>
      <c r="B527" s="218" t="s">
        <v>1337</v>
      </c>
      <c r="C527" s="220">
        <v>0.9</v>
      </c>
    </row>
    <row r="528" spans="1:3" x14ac:dyDescent="0.3">
      <c r="A528" s="217" t="s">
        <v>1338</v>
      </c>
      <c r="B528" s="218" t="s">
        <v>1339</v>
      </c>
      <c r="C528" s="219">
        <v>0.9</v>
      </c>
    </row>
    <row r="529" spans="1:3" x14ac:dyDescent="0.3">
      <c r="A529" s="217" t="s">
        <v>1340</v>
      </c>
      <c r="B529" s="218" t="s">
        <v>1341</v>
      </c>
      <c r="C529" s="219">
        <v>0.72</v>
      </c>
    </row>
    <row r="530" spans="1:3" x14ac:dyDescent="0.3">
      <c r="A530" s="217" t="s">
        <v>1342</v>
      </c>
      <c r="B530" s="218" t="s">
        <v>1343</v>
      </c>
      <c r="C530" s="220">
        <v>0.9</v>
      </c>
    </row>
    <row r="531" spans="1:3" x14ac:dyDescent="0.3">
      <c r="A531" s="217" t="s">
        <v>1344</v>
      </c>
      <c r="B531" s="218" t="s">
        <v>1345</v>
      </c>
      <c r="C531" s="220">
        <v>0.9</v>
      </c>
    </row>
    <row r="532" spans="1:3" x14ac:dyDescent="0.3">
      <c r="A532" s="217" t="s">
        <v>1346</v>
      </c>
      <c r="B532" s="218" t="s">
        <v>1347</v>
      </c>
      <c r="C532" s="220">
        <v>0.9</v>
      </c>
    </row>
    <row r="533" spans="1:3" x14ac:dyDescent="0.3">
      <c r="A533" s="217" t="s">
        <v>1348</v>
      </c>
      <c r="B533" s="218" t="s">
        <v>1349</v>
      </c>
      <c r="C533" s="220">
        <v>0.9</v>
      </c>
    </row>
    <row r="534" spans="1:3" x14ac:dyDescent="0.3">
      <c r="A534" s="217" t="s">
        <v>1350</v>
      </c>
      <c r="B534" s="218" t="s">
        <v>1351</v>
      </c>
      <c r="C534" s="220">
        <v>0.9</v>
      </c>
    </row>
    <row r="535" spans="1:3" x14ac:dyDescent="0.3">
      <c r="A535" s="217" t="s">
        <v>1352</v>
      </c>
      <c r="B535" s="218" t="s">
        <v>1353</v>
      </c>
      <c r="C535" s="220">
        <v>0.9</v>
      </c>
    </row>
    <row r="536" spans="1:3" x14ac:dyDescent="0.3">
      <c r="A536" s="217" t="s">
        <v>1354</v>
      </c>
      <c r="B536" s="218" t="s">
        <v>1355</v>
      </c>
      <c r="C536" s="220">
        <v>0.9</v>
      </c>
    </row>
    <row r="537" spans="1:3" x14ac:dyDescent="0.3">
      <c r="A537" s="217" t="s">
        <v>1356</v>
      </c>
      <c r="B537" s="218" t="s">
        <v>1357</v>
      </c>
      <c r="C537" s="220">
        <v>0.9</v>
      </c>
    </row>
    <row r="538" spans="1:3" x14ac:dyDescent="0.3">
      <c r="A538" s="217" t="s">
        <v>1358</v>
      </c>
      <c r="B538" s="218" t="s">
        <v>1359</v>
      </c>
      <c r="C538" s="220">
        <v>0.9</v>
      </c>
    </row>
    <row r="539" spans="1:3" x14ac:dyDescent="0.3">
      <c r="A539" s="217" t="s">
        <v>1360</v>
      </c>
      <c r="B539" s="218" t="s">
        <v>1361</v>
      </c>
      <c r="C539" s="220">
        <v>0.9</v>
      </c>
    </row>
    <row r="540" spans="1:3" x14ac:dyDescent="0.3">
      <c r="A540" s="217" t="s">
        <v>1362</v>
      </c>
      <c r="B540" s="218" t="s">
        <v>1363</v>
      </c>
      <c r="C540" s="220">
        <v>0.9</v>
      </c>
    </row>
    <row r="541" spans="1:3" x14ac:dyDescent="0.3">
      <c r="A541" s="217" t="s">
        <v>1364</v>
      </c>
      <c r="B541" s="218" t="s">
        <v>1365</v>
      </c>
      <c r="C541" s="220">
        <v>0.9</v>
      </c>
    </row>
    <row r="542" spans="1:3" x14ac:dyDescent="0.3">
      <c r="A542" s="217" t="s">
        <v>1366</v>
      </c>
      <c r="B542" s="218" t="s">
        <v>1367</v>
      </c>
      <c r="C542" s="220">
        <v>0.9</v>
      </c>
    </row>
    <row r="543" spans="1:3" x14ac:dyDescent="0.3">
      <c r="A543" s="217" t="s">
        <v>1368</v>
      </c>
      <c r="B543" s="218" t="s">
        <v>1369</v>
      </c>
      <c r="C543" s="220">
        <v>0.9</v>
      </c>
    </row>
    <row r="544" spans="1:3" x14ac:dyDescent="0.3">
      <c r="A544" s="217" t="s">
        <v>1370</v>
      </c>
      <c r="B544" s="218" t="s">
        <v>1371</v>
      </c>
      <c r="C544" s="220">
        <v>0.9</v>
      </c>
    </row>
    <row r="545" spans="1:3" x14ac:dyDescent="0.3">
      <c r="A545" s="217" t="s">
        <v>1372</v>
      </c>
      <c r="B545" s="218" t="s">
        <v>1373</v>
      </c>
      <c r="C545" s="220">
        <v>0.9</v>
      </c>
    </row>
    <row r="546" spans="1:3" x14ac:dyDescent="0.3">
      <c r="A546" s="217" t="s">
        <v>1374</v>
      </c>
      <c r="B546" s="218" t="s">
        <v>1375</v>
      </c>
      <c r="C546" s="220">
        <v>0.9</v>
      </c>
    </row>
    <row r="547" spans="1:3" x14ac:dyDescent="0.3">
      <c r="A547" s="217" t="s">
        <v>1376</v>
      </c>
      <c r="B547" s="218" t="s">
        <v>1377</v>
      </c>
      <c r="C547" s="220">
        <v>0.9</v>
      </c>
    </row>
    <row r="548" spans="1:3" x14ac:dyDescent="0.3">
      <c r="A548" s="217" t="s">
        <v>1378</v>
      </c>
      <c r="B548" s="218" t="s">
        <v>1379</v>
      </c>
      <c r="C548" s="220">
        <v>0.9</v>
      </c>
    </row>
    <row r="549" spans="1:3" x14ac:dyDescent="0.3">
      <c r="A549" s="217" t="s">
        <v>1380</v>
      </c>
      <c r="B549" s="218" t="s">
        <v>1381</v>
      </c>
      <c r="C549" s="220">
        <v>0.9</v>
      </c>
    </row>
    <row r="550" spans="1:3" x14ac:dyDescent="0.3">
      <c r="A550" s="217" t="s">
        <v>1382</v>
      </c>
      <c r="B550" s="218" t="s">
        <v>1383</v>
      </c>
      <c r="C550" s="219">
        <v>0.9</v>
      </c>
    </row>
    <row r="551" spans="1:3" x14ac:dyDescent="0.3">
      <c r="A551" s="217" t="s">
        <v>1384</v>
      </c>
      <c r="B551" s="218" t="s">
        <v>1385</v>
      </c>
      <c r="C551" s="219">
        <v>0.9</v>
      </c>
    </row>
    <row r="552" spans="1:3" x14ac:dyDescent="0.3">
      <c r="A552" s="217" t="s">
        <v>1386</v>
      </c>
      <c r="B552" s="218" t="s">
        <v>1387</v>
      </c>
      <c r="C552" s="220">
        <v>0.9</v>
      </c>
    </row>
    <row r="553" spans="1:3" x14ac:dyDescent="0.3">
      <c r="A553" s="217" t="s">
        <v>1388</v>
      </c>
      <c r="B553" s="218" t="s">
        <v>1389</v>
      </c>
      <c r="C553" s="220">
        <v>0.9</v>
      </c>
    </row>
    <row r="554" spans="1:3" x14ac:dyDescent="0.3">
      <c r="A554" s="217" t="s">
        <v>1390</v>
      </c>
      <c r="B554" s="218" t="s">
        <v>1391</v>
      </c>
      <c r="C554" s="220">
        <v>0.9</v>
      </c>
    </row>
    <row r="555" spans="1:3" x14ac:dyDescent="0.3">
      <c r="A555" s="217" t="s">
        <v>1392</v>
      </c>
      <c r="B555" s="218" t="s">
        <v>1393</v>
      </c>
      <c r="C555" s="220">
        <v>0.9</v>
      </c>
    </row>
    <row r="556" spans="1:3" x14ac:dyDescent="0.3">
      <c r="A556" s="217" t="s">
        <v>1394</v>
      </c>
      <c r="B556" s="218" t="s">
        <v>1395</v>
      </c>
      <c r="C556" s="219">
        <v>0.72</v>
      </c>
    </row>
    <row r="557" spans="1:3" x14ac:dyDescent="0.3">
      <c r="A557" s="217" t="s">
        <v>1396</v>
      </c>
      <c r="B557" s="218" t="s">
        <v>1397</v>
      </c>
      <c r="C557" s="219">
        <v>0.72</v>
      </c>
    </row>
    <row r="558" spans="1:3" x14ac:dyDescent="0.3">
      <c r="A558" s="217" t="s">
        <v>1398</v>
      </c>
      <c r="B558" s="218" t="s">
        <v>1399</v>
      </c>
      <c r="C558" s="219">
        <v>0.9</v>
      </c>
    </row>
    <row r="559" spans="1:3" x14ac:dyDescent="0.3">
      <c r="A559" s="217" t="s">
        <v>1400</v>
      </c>
      <c r="B559" s="218" t="s">
        <v>1401</v>
      </c>
      <c r="C559" s="219">
        <v>0.84109999999999996</v>
      </c>
    </row>
    <row r="560" spans="1:3" x14ac:dyDescent="0.3">
      <c r="A560" s="217" t="s">
        <v>1402</v>
      </c>
      <c r="B560" s="218" t="s">
        <v>467</v>
      </c>
      <c r="C560" s="220">
        <v>0.1852</v>
      </c>
    </row>
    <row r="561" spans="1:3" x14ac:dyDescent="0.3">
      <c r="A561" s="217" t="s">
        <v>1403</v>
      </c>
      <c r="B561" s="218" t="s">
        <v>1404</v>
      </c>
      <c r="C561" s="220">
        <v>4.3E-3</v>
      </c>
    </row>
    <row r="562" spans="1:3" x14ac:dyDescent="0.3">
      <c r="A562" s="217" t="s">
        <v>1405</v>
      </c>
      <c r="B562" s="218" t="s">
        <v>1406</v>
      </c>
      <c r="C562" s="219">
        <v>0.9</v>
      </c>
    </row>
    <row r="563" spans="1:3" x14ac:dyDescent="0.3">
      <c r="A563" s="217" t="s">
        <v>1407</v>
      </c>
      <c r="B563" s="218" t="s">
        <v>1408</v>
      </c>
      <c r="C563" s="219">
        <v>0.65469999999999995</v>
      </c>
    </row>
    <row r="564" spans="1:3" x14ac:dyDescent="0.3">
      <c r="A564" s="217" t="s">
        <v>1409</v>
      </c>
      <c r="B564" s="218" t="s">
        <v>1410</v>
      </c>
      <c r="C564" s="219">
        <v>0.9</v>
      </c>
    </row>
    <row r="565" spans="1:3" x14ac:dyDescent="0.3">
      <c r="A565" s="217" t="s">
        <v>1411</v>
      </c>
      <c r="B565" s="218" t="s">
        <v>1412</v>
      </c>
      <c r="C565" s="219">
        <v>0.9</v>
      </c>
    </row>
    <row r="566" spans="1:3" x14ac:dyDescent="0.3">
      <c r="A566" s="217" t="s">
        <v>1413</v>
      </c>
      <c r="B566" s="218" t="s">
        <v>1414</v>
      </c>
      <c r="C566" s="219">
        <v>0.2</v>
      </c>
    </row>
    <row r="567" spans="1:3" x14ac:dyDescent="0.3">
      <c r="A567" s="217" t="s">
        <v>1415</v>
      </c>
      <c r="B567" s="218" t="s">
        <v>1416</v>
      </c>
      <c r="C567" s="219">
        <v>0.22</v>
      </c>
    </row>
    <row r="568" spans="1:3" x14ac:dyDescent="0.3">
      <c r="A568" s="217" t="s">
        <v>1417</v>
      </c>
      <c r="B568" s="218" t="s">
        <v>1418</v>
      </c>
      <c r="C568" s="219">
        <v>0.11</v>
      </c>
    </row>
    <row r="569" spans="1:3" x14ac:dyDescent="0.3">
      <c r="A569" s="217" t="s">
        <v>1419</v>
      </c>
      <c r="B569" s="218" t="s">
        <v>1420</v>
      </c>
      <c r="C569" s="219">
        <v>0.22</v>
      </c>
    </row>
    <row r="570" spans="1:3" x14ac:dyDescent="0.3">
      <c r="A570" s="217" t="s">
        <v>1421</v>
      </c>
      <c r="B570" s="218" t="s">
        <v>1422</v>
      </c>
      <c r="C570" s="219">
        <v>0.2</v>
      </c>
    </row>
    <row r="571" spans="1:3" x14ac:dyDescent="0.3">
      <c r="A571" s="217" t="s">
        <v>1423</v>
      </c>
      <c r="B571" s="218" t="s">
        <v>1424</v>
      </c>
      <c r="C571" s="219">
        <v>0.2</v>
      </c>
    </row>
    <row r="572" spans="1:3" x14ac:dyDescent="0.3">
      <c r="A572" s="217" t="s">
        <v>1425</v>
      </c>
      <c r="B572" s="218" t="s">
        <v>1426</v>
      </c>
      <c r="C572" s="220">
        <v>0.3332</v>
      </c>
    </row>
    <row r="573" spans="1:3" x14ac:dyDescent="0.3">
      <c r="A573" s="217" t="s">
        <v>1427</v>
      </c>
      <c r="B573" s="218" t="s">
        <v>1428</v>
      </c>
      <c r="C573" s="219">
        <v>0.18390000000000001</v>
      </c>
    </row>
    <row r="574" spans="1:3" x14ac:dyDescent="0.3">
      <c r="A574" s="217" t="s">
        <v>1429</v>
      </c>
      <c r="B574" s="218" t="s">
        <v>1430</v>
      </c>
      <c r="C574" s="219">
        <v>0.21</v>
      </c>
    </row>
    <row r="575" spans="1:3" x14ac:dyDescent="0.3">
      <c r="A575" s="217" t="s">
        <v>1431</v>
      </c>
      <c r="B575" s="218" t="s">
        <v>1432</v>
      </c>
      <c r="C575" s="219">
        <v>0.17</v>
      </c>
    </row>
    <row r="576" spans="1:3" x14ac:dyDescent="0.3">
      <c r="A576" s="217" t="s">
        <v>1433</v>
      </c>
      <c r="B576" s="218" t="s">
        <v>1434</v>
      </c>
      <c r="C576" s="220">
        <v>0.41799999999999998</v>
      </c>
    </row>
    <row r="577" spans="1:3" x14ac:dyDescent="0.3">
      <c r="A577" s="217" t="s">
        <v>1435</v>
      </c>
      <c r="B577" s="218" t="s">
        <v>1436</v>
      </c>
      <c r="C577" s="219">
        <v>7.0000000000000007E-2</v>
      </c>
    </row>
    <row r="578" spans="1:3" x14ac:dyDescent="0.3">
      <c r="A578" s="217" t="s">
        <v>1437</v>
      </c>
      <c r="B578" s="218" t="s">
        <v>1438</v>
      </c>
      <c r="C578" s="220">
        <v>0.4657</v>
      </c>
    </row>
    <row r="579" spans="1:3" x14ac:dyDescent="0.3">
      <c r="A579" s="217" t="s">
        <v>1439</v>
      </c>
      <c r="B579" s="218" t="s">
        <v>1440</v>
      </c>
      <c r="C579" s="220">
        <v>0.4597</v>
      </c>
    </row>
    <row r="580" spans="1:3" x14ac:dyDescent="0.3">
      <c r="A580" s="217" t="s">
        <v>1441</v>
      </c>
      <c r="B580" s="218" t="s">
        <v>1442</v>
      </c>
      <c r="C580" s="220">
        <v>0.4597</v>
      </c>
    </row>
    <row r="581" spans="1:3" x14ac:dyDescent="0.3">
      <c r="A581" s="217" t="s">
        <v>1443</v>
      </c>
      <c r="B581" s="218" t="s">
        <v>1444</v>
      </c>
      <c r="C581" s="220">
        <v>0.1852</v>
      </c>
    </row>
    <row r="582" spans="1:3" x14ac:dyDescent="0.3">
      <c r="A582" s="217" t="s">
        <v>1445</v>
      </c>
      <c r="B582" s="218" t="s">
        <v>1446</v>
      </c>
      <c r="C582" s="220">
        <v>0.21310000000000001</v>
      </c>
    </row>
    <row r="583" spans="1:3" x14ac:dyDescent="0.3">
      <c r="A583" s="217" t="s">
        <v>1447</v>
      </c>
      <c r="B583" s="218" t="s">
        <v>1448</v>
      </c>
      <c r="C583" s="220">
        <v>0.30370000000000003</v>
      </c>
    </row>
    <row r="584" spans="1:3" x14ac:dyDescent="0.3">
      <c r="A584" s="217" t="s">
        <v>1449</v>
      </c>
      <c r="B584" s="218" t="s">
        <v>1450</v>
      </c>
      <c r="C584" s="220">
        <v>0.21310000000000001</v>
      </c>
    </row>
    <row r="585" spans="1:3" x14ac:dyDescent="0.3">
      <c r="A585" s="217" t="s">
        <v>1451</v>
      </c>
      <c r="B585" s="218" t="s">
        <v>1452</v>
      </c>
      <c r="C585" s="220">
        <v>0.43690000000000001</v>
      </c>
    </row>
    <row r="586" spans="1:3" x14ac:dyDescent="0.3">
      <c r="A586" s="217" t="s">
        <v>1453</v>
      </c>
      <c r="B586" s="218" t="s">
        <v>1454</v>
      </c>
      <c r="C586" s="220">
        <v>0.43690000000000001</v>
      </c>
    </row>
    <row r="587" spans="1:3" x14ac:dyDescent="0.3">
      <c r="A587" s="217" t="s">
        <v>1455</v>
      </c>
      <c r="B587" s="218" t="s">
        <v>1456</v>
      </c>
      <c r="C587" s="219">
        <v>0.72</v>
      </c>
    </row>
    <row r="588" spans="1:3" x14ac:dyDescent="0.3">
      <c r="A588" s="217" t="s">
        <v>1457</v>
      </c>
      <c r="B588" s="218" t="s">
        <v>1458</v>
      </c>
      <c r="C588" s="219">
        <v>0.9</v>
      </c>
    </row>
    <row r="589" spans="1:3" x14ac:dyDescent="0.3">
      <c r="A589" s="217" t="s">
        <v>1459</v>
      </c>
      <c r="B589" s="218" t="s">
        <v>1460</v>
      </c>
      <c r="C589" s="219">
        <v>0.9</v>
      </c>
    </row>
    <row r="590" spans="1:3" x14ac:dyDescent="0.3">
      <c r="A590" s="217" t="s">
        <v>1461</v>
      </c>
      <c r="B590" s="218" t="s">
        <v>1462</v>
      </c>
      <c r="C590" s="219">
        <v>0.22670000000000001</v>
      </c>
    </row>
    <row r="591" spans="1:3" x14ac:dyDescent="0.3">
      <c r="A591" s="217" t="s">
        <v>1463</v>
      </c>
      <c r="B591" s="218" t="s">
        <v>1464</v>
      </c>
      <c r="C591" s="220">
        <v>0.30370000000000003</v>
      </c>
    </row>
    <row r="592" spans="1:3" x14ac:dyDescent="0.3">
      <c r="A592" s="217" t="s">
        <v>1465</v>
      </c>
      <c r="B592" s="218" t="s">
        <v>1466</v>
      </c>
      <c r="C592" s="222">
        <v>0.9</v>
      </c>
    </row>
    <row r="593" spans="1:3" x14ac:dyDescent="0.3">
      <c r="A593" s="217" t="s">
        <v>1467</v>
      </c>
      <c r="B593" s="218" t="s">
        <v>1468</v>
      </c>
      <c r="C593" s="219">
        <v>0.36</v>
      </c>
    </row>
    <row r="594" spans="1:3" x14ac:dyDescent="0.3">
      <c r="A594" s="217" t="s">
        <v>1469</v>
      </c>
      <c r="B594" s="218" t="s">
        <v>1470</v>
      </c>
      <c r="C594" s="219">
        <v>0.85</v>
      </c>
    </row>
    <row r="595" spans="1:3" x14ac:dyDescent="0.3">
      <c r="A595" s="217" t="s">
        <v>1471</v>
      </c>
      <c r="B595" s="218" t="s">
        <v>1472</v>
      </c>
      <c r="C595" s="219">
        <v>0.4597</v>
      </c>
    </row>
    <row r="596" spans="1:3" x14ac:dyDescent="0.3">
      <c r="A596" s="217" t="s">
        <v>1473</v>
      </c>
      <c r="B596" s="218" t="s">
        <v>1474</v>
      </c>
      <c r="C596" s="220">
        <v>0.30370000000000003</v>
      </c>
    </row>
    <row r="597" spans="1:3" x14ac:dyDescent="0.3">
      <c r="A597" s="217" t="s">
        <v>1475</v>
      </c>
      <c r="B597" s="218" t="s">
        <v>467</v>
      </c>
      <c r="C597" s="220">
        <v>0.1852</v>
      </c>
    </row>
    <row r="598" spans="1:3" x14ac:dyDescent="0.3">
      <c r="A598" s="217" t="s">
        <v>1476</v>
      </c>
      <c r="B598" s="218" t="s">
        <v>1477</v>
      </c>
      <c r="C598" s="219">
        <v>0.4597</v>
      </c>
    </row>
    <row r="599" spans="1:3" x14ac:dyDescent="0.3">
      <c r="A599" s="217" t="s">
        <v>1478</v>
      </c>
      <c r="B599" s="218" t="s">
        <v>1479</v>
      </c>
      <c r="C599" s="220">
        <v>0.30370000000000003</v>
      </c>
    </row>
    <row r="600" spans="1:3" x14ac:dyDescent="0.3">
      <c r="A600" s="217" t="s">
        <v>1480</v>
      </c>
      <c r="B600" s="218" t="s">
        <v>1481</v>
      </c>
      <c r="C600" s="222">
        <v>0.30370000000000003</v>
      </c>
    </row>
    <row r="601" spans="1:3" x14ac:dyDescent="0.3">
      <c r="A601" s="217" t="s">
        <v>1482</v>
      </c>
      <c r="B601" s="218" t="s">
        <v>1483</v>
      </c>
      <c r="C601" s="222">
        <v>0.30370000000000003</v>
      </c>
    </row>
    <row r="602" spans="1:3" x14ac:dyDescent="0.3">
      <c r="A602" s="217" t="s">
        <v>1484</v>
      </c>
      <c r="B602" s="218" t="s">
        <v>1485</v>
      </c>
      <c r="C602" s="219">
        <v>0.26</v>
      </c>
    </row>
    <row r="603" spans="1:3" x14ac:dyDescent="0.3">
      <c r="A603" s="217" t="s">
        <v>1486</v>
      </c>
      <c r="B603" s="218" t="s">
        <v>1487</v>
      </c>
      <c r="C603" s="219">
        <v>0.26</v>
      </c>
    </row>
    <row r="604" spans="1:3" x14ac:dyDescent="0.3">
      <c r="A604" s="217" t="s">
        <v>1488</v>
      </c>
      <c r="B604" s="218" t="s">
        <v>1489</v>
      </c>
      <c r="C604" s="222">
        <v>0.4597</v>
      </c>
    </row>
    <row r="605" spans="1:3" x14ac:dyDescent="0.3">
      <c r="A605" s="217" t="s">
        <v>1490</v>
      </c>
      <c r="B605" s="218" t="s">
        <v>1491</v>
      </c>
      <c r="C605" s="220">
        <v>0.30370000000000003</v>
      </c>
    </row>
    <row r="606" spans="1:3" x14ac:dyDescent="0.3">
      <c r="A606" s="217" t="s">
        <v>1492</v>
      </c>
      <c r="B606" s="218" t="s">
        <v>1493</v>
      </c>
      <c r="C606" s="219">
        <v>0.9</v>
      </c>
    </row>
    <row r="607" spans="1:3" x14ac:dyDescent="0.3">
      <c r="A607" s="217" t="s">
        <v>1494</v>
      </c>
      <c r="B607" s="218" t="s">
        <v>1495</v>
      </c>
      <c r="C607" s="219">
        <v>0.9</v>
      </c>
    </row>
    <row r="608" spans="1:3" x14ac:dyDescent="0.3">
      <c r="A608" s="217" t="s">
        <v>1496</v>
      </c>
      <c r="B608" s="218" t="s">
        <v>1497</v>
      </c>
      <c r="C608" s="219">
        <v>0.81</v>
      </c>
    </row>
    <row r="609" spans="1:3" x14ac:dyDescent="0.3">
      <c r="A609" s="217" t="s">
        <v>1498</v>
      </c>
      <c r="B609" s="218" t="s">
        <v>1499</v>
      </c>
      <c r="C609" s="219">
        <v>0.81</v>
      </c>
    </row>
    <row r="610" spans="1:3" x14ac:dyDescent="0.3">
      <c r="A610" s="217" t="s">
        <v>1500</v>
      </c>
      <c r="B610" s="218" t="s">
        <v>1501</v>
      </c>
      <c r="C610" s="219">
        <v>0.18</v>
      </c>
    </row>
    <row r="611" spans="1:3" x14ac:dyDescent="0.3">
      <c r="A611" s="217" t="s">
        <v>1502</v>
      </c>
      <c r="B611" s="218" t="s">
        <v>1503</v>
      </c>
      <c r="C611" s="219"/>
    </row>
    <row r="612" spans="1:3" x14ac:dyDescent="0.3">
      <c r="A612" s="217" t="s">
        <v>1504</v>
      </c>
      <c r="B612" s="218" t="s">
        <v>1505</v>
      </c>
      <c r="C612" s="219">
        <v>0.18</v>
      </c>
    </row>
    <row r="613" spans="1:3" x14ac:dyDescent="0.3">
      <c r="A613" s="217" t="s">
        <v>1506</v>
      </c>
      <c r="B613" s="218" t="s">
        <v>1507</v>
      </c>
      <c r="C613" s="220">
        <v>0.30370000000000003</v>
      </c>
    </row>
    <row r="614" spans="1:3" x14ac:dyDescent="0.3">
      <c r="A614" s="217" t="s">
        <v>1508</v>
      </c>
      <c r="B614" s="218" t="s">
        <v>1509</v>
      </c>
      <c r="C614" s="220">
        <v>0.30370000000000003</v>
      </c>
    </row>
    <row r="615" spans="1:3" x14ac:dyDescent="0.3">
      <c r="A615" s="217" t="s">
        <v>1510</v>
      </c>
      <c r="B615" s="218" t="s">
        <v>1511</v>
      </c>
      <c r="C615" s="219">
        <v>0.9</v>
      </c>
    </row>
    <row r="616" spans="1:3" x14ac:dyDescent="0.3">
      <c r="A616" s="217" t="s">
        <v>1512</v>
      </c>
      <c r="B616" s="218" t="s">
        <v>1513</v>
      </c>
      <c r="C616" s="219">
        <v>0.9</v>
      </c>
    </row>
    <row r="617" spans="1:3" x14ac:dyDescent="0.3">
      <c r="A617" s="217" t="s">
        <v>1514</v>
      </c>
      <c r="B617" s="218" t="s">
        <v>1515</v>
      </c>
      <c r="C617" s="220">
        <v>0.81</v>
      </c>
    </row>
    <row r="618" spans="1:3" x14ac:dyDescent="0.3">
      <c r="A618" s="217" t="s">
        <v>1516</v>
      </c>
      <c r="B618" s="218" t="s">
        <v>1517</v>
      </c>
      <c r="C618" s="219">
        <v>0.9</v>
      </c>
    </row>
    <row r="619" spans="1:3" x14ac:dyDescent="0.3">
      <c r="A619" s="217" t="s">
        <v>1518</v>
      </c>
      <c r="B619" s="218" t="s">
        <v>1519</v>
      </c>
      <c r="C619" s="219">
        <v>1.35</v>
      </c>
    </row>
    <row r="620" spans="1:3" x14ac:dyDescent="0.3">
      <c r="A620" s="217" t="s">
        <v>1520</v>
      </c>
      <c r="B620" s="218" t="s">
        <v>1521</v>
      </c>
      <c r="C620" s="219">
        <v>1.35</v>
      </c>
    </row>
    <row r="621" spans="1:3" x14ac:dyDescent="0.3">
      <c r="A621" s="217" t="s">
        <v>1522</v>
      </c>
      <c r="B621" s="218" t="s">
        <v>1523</v>
      </c>
      <c r="C621" s="219">
        <v>1.35</v>
      </c>
    </row>
    <row r="622" spans="1:3" x14ac:dyDescent="0.3">
      <c r="A622" s="217" t="s">
        <v>1524</v>
      </c>
      <c r="B622" s="218" t="s">
        <v>1525</v>
      </c>
      <c r="C622" s="219">
        <v>1.35</v>
      </c>
    </row>
    <row r="623" spans="1:3" x14ac:dyDescent="0.3">
      <c r="A623" s="217" t="s">
        <v>1526</v>
      </c>
      <c r="B623" s="218" t="s">
        <v>1527</v>
      </c>
      <c r="C623" s="219">
        <v>1.35</v>
      </c>
    </row>
    <row r="624" spans="1:3" x14ac:dyDescent="0.3">
      <c r="A624" s="217" t="s">
        <v>1528</v>
      </c>
      <c r="B624" s="218" t="s">
        <v>1529</v>
      </c>
      <c r="C624" s="219">
        <v>1.35</v>
      </c>
    </row>
    <row r="625" spans="1:3" x14ac:dyDescent="0.3">
      <c r="A625" s="217" t="s">
        <v>1530</v>
      </c>
      <c r="B625" s="218" t="s">
        <v>1531</v>
      </c>
      <c r="C625" s="220">
        <v>0.1852</v>
      </c>
    </row>
    <row r="626" spans="1:3" x14ac:dyDescent="0.3">
      <c r="A626" s="217" t="s">
        <v>1532</v>
      </c>
      <c r="B626" s="218" t="s">
        <v>1533</v>
      </c>
      <c r="C626" s="219">
        <v>0.9</v>
      </c>
    </row>
    <row r="627" spans="1:3" x14ac:dyDescent="0.3">
      <c r="A627" s="217" t="s">
        <v>1534</v>
      </c>
      <c r="B627" s="218" t="s">
        <v>467</v>
      </c>
      <c r="C627" s="220">
        <v>0.1852</v>
      </c>
    </row>
    <row r="628" spans="1:3" x14ac:dyDescent="0.3">
      <c r="A628" s="217" t="s">
        <v>1535</v>
      </c>
      <c r="B628" s="218" t="s">
        <v>1536</v>
      </c>
      <c r="C628" s="219">
        <v>0.9</v>
      </c>
    </row>
    <row r="629" spans="1:3" x14ac:dyDescent="0.3">
      <c r="A629" s="217" t="s">
        <v>1537</v>
      </c>
      <c r="B629" s="218" t="s">
        <v>1538</v>
      </c>
      <c r="C629" s="219">
        <v>0.9</v>
      </c>
    </row>
    <row r="630" spans="1:3" x14ac:dyDescent="0.3">
      <c r="A630" s="217" t="s">
        <v>1539</v>
      </c>
      <c r="B630" s="218" t="s">
        <v>1540</v>
      </c>
      <c r="C630" s="219">
        <v>0.9</v>
      </c>
    </row>
    <row r="631" spans="1:3" x14ac:dyDescent="0.3">
      <c r="A631" s="217" t="s">
        <v>1541</v>
      </c>
      <c r="B631" s="218" t="s">
        <v>1542</v>
      </c>
      <c r="C631" s="219">
        <v>0.9</v>
      </c>
    </row>
    <row r="632" spans="1:3" x14ac:dyDescent="0.3">
      <c r="A632" s="217" t="s">
        <v>1543</v>
      </c>
      <c r="B632" s="218" t="s">
        <v>1544</v>
      </c>
      <c r="C632" s="219">
        <v>0.9</v>
      </c>
    </row>
    <row r="633" spans="1:3" x14ac:dyDescent="0.3">
      <c r="A633" s="217" t="s">
        <v>1545</v>
      </c>
      <c r="B633" s="218" t="s">
        <v>1546</v>
      </c>
      <c r="C633" s="219">
        <v>0.9</v>
      </c>
    </row>
    <row r="634" spans="1:3" x14ac:dyDescent="0.3">
      <c r="A634" s="217" t="s">
        <v>1547</v>
      </c>
      <c r="B634" s="218" t="s">
        <v>1548</v>
      </c>
      <c r="C634" s="219">
        <v>0.9</v>
      </c>
    </row>
    <row r="635" spans="1:3" x14ac:dyDescent="0.3">
      <c r="A635" s="217" t="s">
        <v>1549</v>
      </c>
      <c r="B635" s="218" t="s">
        <v>1550</v>
      </c>
      <c r="C635" s="219">
        <v>0.9</v>
      </c>
    </row>
    <row r="636" spans="1:3" x14ac:dyDescent="0.3">
      <c r="A636" s="217" t="s">
        <v>1551</v>
      </c>
      <c r="B636" s="218" t="s">
        <v>1552</v>
      </c>
      <c r="C636" s="220">
        <v>0.9</v>
      </c>
    </row>
    <row r="637" spans="1:3" x14ac:dyDescent="0.3">
      <c r="A637" s="217" t="s">
        <v>1553</v>
      </c>
      <c r="B637" s="218" t="s">
        <v>1554</v>
      </c>
      <c r="C637" s="219">
        <v>0.9</v>
      </c>
    </row>
    <row r="638" spans="1:3" x14ac:dyDescent="0.3">
      <c r="A638" s="217" t="s">
        <v>1555</v>
      </c>
      <c r="B638" s="218" t="s">
        <v>1556</v>
      </c>
      <c r="C638" s="219">
        <v>0.9</v>
      </c>
    </row>
    <row r="639" spans="1:3" x14ac:dyDescent="0.3">
      <c r="A639" s="217" t="s">
        <v>1557</v>
      </c>
      <c r="B639" s="218" t="s">
        <v>1558</v>
      </c>
      <c r="C639" s="219">
        <v>0.9</v>
      </c>
    </row>
    <row r="640" spans="1:3" x14ac:dyDescent="0.3">
      <c r="A640" s="217" t="s">
        <v>1559</v>
      </c>
      <c r="B640" s="218" t="s">
        <v>1560</v>
      </c>
      <c r="C640" s="219">
        <v>0.9</v>
      </c>
    </row>
    <row r="641" spans="1:3" x14ac:dyDescent="0.3">
      <c r="A641" s="217" t="s">
        <v>1561</v>
      </c>
      <c r="B641" s="218" t="s">
        <v>1562</v>
      </c>
      <c r="C641" s="219">
        <v>0.9</v>
      </c>
    </row>
    <row r="642" spans="1:3" x14ac:dyDescent="0.3">
      <c r="A642" s="217" t="s">
        <v>1563</v>
      </c>
      <c r="B642" s="218" t="s">
        <v>1564</v>
      </c>
      <c r="C642" s="219">
        <v>0.9</v>
      </c>
    </row>
    <row r="643" spans="1:3" x14ac:dyDescent="0.3">
      <c r="A643" s="217" t="s">
        <v>1565</v>
      </c>
      <c r="B643" s="218" t="s">
        <v>1566</v>
      </c>
      <c r="C643" s="219">
        <v>0.28999999999999998</v>
      </c>
    </row>
    <row r="644" spans="1:3" x14ac:dyDescent="0.3">
      <c r="A644" s="217" t="s">
        <v>1567</v>
      </c>
      <c r="B644" s="218" t="s">
        <v>1568</v>
      </c>
      <c r="C644" s="219">
        <v>0.28999999999999998</v>
      </c>
    </row>
    <row r="645" spans="1:3" x14ac:dyDescent="0.3">
      <c r="A645" s="217" t="s">
        <v>1569</v>
      </c>
      <c r="B645" s="218" t="s">
        <v>1570</v>
      </c>
      <c r="C645" s="219">
        <v>1.17</v>
      </c>
    </row>
    <row r="646" spans="1:3" x14ac:dyDescent="0.3">
      <c r="A646" s="217" t="s">
        <v>1571</v>
      </c>
      <c r="B646" s="218" t="s">
        <v>1572</v>
      </c>
      <c r="C646" s="219">
        <v>1.17</v>
      </c>
    </row>
    <row r="647" spans="1:3" x14ac:dyDescent="0.3">
      <c r="A647" s="217" t="s">
        <v>1573</v>
      </c>
      <c r="B647" s="218" t="s">
        <v>1574</v>
      </c>
      <c r="C647" s="219">
        <v>1.17</v>
      </c>
    </row>
    <row r="648" spans="1:3" x14ac:dyDescent="0.3">
      <c r="A648" s="217" t="s">
        <v>1575</v>
      </c>
      <c r="B648" s="218" t="s">
        <v>1576</v>
      </c>
      <c r="C648" s="219">
        <v>1.17</v>
      </c>
    </row>
    <row r="649" spans="1:3" x14ac:dyDescent="0.3">
      <c r="A649" s="217" t="s">
        <v>1577</v>
      </c>
      <c r="B649" s="218" t="s">
        <v>1578</v>
      </c>
      <c r="C649" s="219">
        <v>0.93</v>
      </c>
    </row>
    <row r="650" spans="1:3" x14ac:dyDescent="0.3">
      <c r="A650" s="217" t="s">
        <v>1579</v>
      </c>
      <c r="B650" s="218" t="s">
        <v>1580</v>
      </c>
      <c r="C650" s="219">
        <v>0.66</v>
      </c>
    </row>
    <row r="651" spans="1:3" x14ac:dyDescent="0.3">
      <c r="A651" s="217" t="s">
        <v>1581</v>
      </c>
      <c r="B651" s="218" t="s">
        <v>1582</v>
      </c>
      <c r="C651" s="219">
        <v>0.59</v>
      </c>
    </row>
    <row r="652" spans="1:3" x14ac:dyDescent="0.3">
      <c r="A652" s="217" t="s">
        <v>1583</v>
      </c>
      <c r="B652" s="218" t="s">
        <v>1584</v>
      </c>
      <c r="C652" s="219">
        <v>0.66</v>
      </c>
    </row>
    <row r="653" spans="1:3" x14ac:dyDescent="0.3">
      <c r="A653" s="217" t="s">
        <v>1585</v>
      </c>
      <c r="B653" s="218" t="s">
        <v>1586</v>
      </c>
      <c r="C653" s="219">
        <v>0.66</v>
      </c>
    </row>
    <row r="654" spans="1:3" x14ac:dyDescent="0.3">
      <c r="A654" s="217" t="s">
        <v>1587</v>
      </c>
      <c r="B654" s="218" t="s">
        <v>1588</v>
      </c>
      <c r="C654" s="219">
        <v>0.33</v>
      </c>
    </row>
    <row r="655" spans="1:3" x14ac:dyDescent="0.3">
      <c r="A655" s="217" t="s">
        <v>1589</v>
      </c>
      <c r="B655" s="218" t="s">
        <v>1470</v>
      </c>
      <c r="C655" s="220">
        <v>0.3332</v>
      </c>
    </row>
    <row r="656" spans="1:3" x14ac:dyDescent="0.3">
      <c r="A656" s="217" t="s">
        <v>1590</v>
      </c>
      <c r="B656" s="218" t="s">
        <v>1468</v>
      </c>
      <c r="C656" s="219">
        <v>0.25</v>
      </c>
    </row>
    <row r="657" spans="1:3" x14ac:dyDescent="0.3">
      <c r="A657" s="217" t="s">
        <v>1591</v>
      </c>
      <c r="B657" s="218" t="s">
        <v>1592</v>
      </c>
      <c r="C657" s="219">
        <v>0.28999999999999998</v>
      </c>
    </row>
    <row r="658" spans="1:3" x14ac:dyDescent="0.3">
      <c r="A658" s="217" t="s">
        <v>1593</v>
      </c>
      <c r="B658" s="218" t="s">
        <v>1594</v>
      </c>
      <c r="C658" s="219">
        <v>0.9</v>
      </c>
    </row>
    <row r="659" spans="1:3" x14ac:dyDescent="0.3">
      <c r="A659" s="217" t="s">
        <v>1595</v>
      </c>
      <c r="B659" s="218" t="s">
        <v>1596</v>
      </c>
      <c r="C659" s="219">
        <v>0.9</v>
      </c>
    </row>
    <row r="660" spans="1:3" x14ac:dyDescent="0.3">
      <c r="A660" s="217" t="s">
        <v>1597</v>
      </c>
      <c r="B660" s="218" t="s">
        <v>1598</v>
      </c>
      <c r="C660" s="219">
        <v>1.95</v>
      </c>
    </row>
    <row r="661" spans="1:3" x14ac:dyDescent="0.3">
      <c r="A661" s="217" t="s">
        <v>1599</v>
      </c>
      <c r="B661" s="218" t="s">
        <v>1600</v>
      </c>
      <c r="C661" s="219">
        <v>0.9</v>
      </c>
    </row>
    <row r="662" spans="1:3" x14ac:dyDescent="0.3">
      <c r="A662" s="217" t="s">
        <v>1601</v>
      </c>
      <c r="B662" s="218" t="s">
        <v>1602</v>
      </c>
      <c r="C662" s="219">
        <v>0.9</v>
      </c>
    </row>
    <row r="663" spans="1:3" x14ac:dyDescent="0.3">
      <c r="A663" s="217" t="s">
        <v>1603</v>
      </c>
      <c r="B663" s="218" t="s">
        <v>1604</v>
      </c>
      <c r="C663" s="219">
        <v>0.9</v>
      </c>
    </row>
    <row r="664" spans="1:3" x14ac:dyDescent="0.3">
      <c r="A664" s="217" t="s">
        <v>1605</v>
      </c>
      <c r="B664" s="218" t="s">
        <v>1606</v>
      </c>
      <c r="C664" s="219">
        <v>0.9</v>
      </c>
    </row>
    <row r="665" spans="1:3" x14ac:dyDescent="0.3">
      <c r="A665" s="217" t="s">
        <v>1607</v>
      </c>
      <c r="B665" s="218" t="s">
        <v>1608</v>
      </c>
      <c r="C665" s="219">
        <v>0.43</v>
      </c>
    </row>
    <row r="666" spans="1:3" x14ac:dyDescent="0.3">
      <c r="A666" s="217" t="s">
        <v>1609</v>
      </c>
      <c r="B666" s="218" t="s">
        <v>1610</v>
      </c>
      <c r="C666" s="219">
        <v>0.9</v>
      </c>
    </row>
    <row r="667" spans="1:3" x14ac:dyDescent="0.3">
      <c r="A667" s="217" t="s">
        <v>1611</v>
      </c>
      <c r="B667" s="218" t="s">
        <v>1612</v>
      </c>
      <c r="C667" s="219">
        <v>0.27</v>
      </c>
    </row>
    <row r="668" spans="1:3" x14ac:dyDescent="0.3">
      <c r="A668" s="217" t="s">
        <v>1613</v>
      </c>
      <c r="B668" s="218" t="s">
        <v>1614</v>
      </c>
      <c r="C668" s="219">
        <v>0.4597</v>
      </c>
    </row>
    <row r="669" spans="1:3" x14ac:dyDescent="0.3">
      <c r="A669" s="217" t="s">
        <v>1615</v>
      </c>
      <c r="B669" s="218" t="s">
        <v>1616</v>
      </c>
      <c r="C669" s="220">
        <v>0.21310000000000001</v>
      </c>
    </row>
    <row r="670" spans="1:3" x14ac:dyDescent="0.3">
      <c r="A670" s="217" t="s">
        <v>1617</v>
      </c>
      <c r="B670" s="218" t="s">
        <v>1618</v>
      </c>
      <c r="C670" s="220">
        <v>0.1137</v>
      </c>
    </row>
    <row r="671" spans="1:3" x14ac:dyDescent="0.3">
      <c r="A671" s="217" t="s">
        <v>1619</v>
      </c>
      <c r="B671" s="218" t="s">
        <v>1620</v>
      </c>
      <c r="C671" s="219">
        <v>1.31</v>
      </c>
    </row>
    <row r="672" spans="1:3" x14ac:dyDescent="0.3">
      <c r="A672" s="217" t="s">
        <v>1621</v>
      </c>
      <c r="B672" s="218" t="s">
        <v>1622</v>
      </c>
      <c r="C672" s="219">
        <v>1.06</v>
      </c>
    </row>
    <row r="673" spans="1:3" x14ac:dyDescent="0.3">
      <c r="A673" s="217" t="s">
        <v>1623</v>
      </c>
      <c r="B673" s="218" t="s">
        <v>1624</v>
      </c>
      <c r="C673" s="220">
        <v>0.51070000000000004</v>
      </c>
    </row>
    <row r="674" spans="1:3" x14ac:dyDescent="0.3">
      <c r="A674" s="217" t="s">
        <v>1625</v>
      </c>
      <c r="B674" s="218" t="s">
        <v>1626</v>
      </c>
      <c r="C674" s="220">
        <v>0.51070000000000004</v>
      </c>
    </row>
    <row r="675" spans="1:3" x14ac:dyDescent="0.3">
      <c r="A675" s="217" t="s">
        <v>1627</v>
      </c>
      <c r="B675" s="218" t="s">
        <v>1628</v>
      </c>
      <c r="C675" s="219">
        <v>1.0871999999999999</v>
      </c>
    </row>
    <row r="676" spans="1:3" x14ac:dyDescent="0.3">
      <c r="A676" s="217" t="s">
        <v>1629</v>
      </c>
      <c r="B676" s="218" t="s">
        <v>1630</v>
      </c>
      <c r="C676" s="219">
        <v>1.0871999999999999</v>
      </c>
    </row>
    <row r="677" spans="1:3" x14ac:dyDescent="0.3">
      <c r="A677" s="217" t="s">
        <v>1631</v>
      </c>
      <c r="B677" s="218" t="s">
        <v>1632</v>
      </c>
      <c r="C677" s="219">
        <v>0.28000000000000003</v>
      </c>
    </row>
    <row r="678" spans="1:3" x14ac:dyDescent="0.3">
      <c r="A678" s="217" t="s">
        <v>1633</v>
      </c>
      <c r="B678" s="218" t="s">
        <v>1634</v>
      </c>
      <c r="C678" s="219">
        <v>0.2</v>
      </c>
    </row>
    <row r="679" spans="1:3" x14ac:dyDescent="0.3">
      <c r="A679" s="217" t="s">
        <v>1635</v>
      </c>
      <c r="B679" s="218" t="s">
        <v>1636</v>
      </c>
      <c r="C679" s="219">
        <v>0.25</v>
      </c>
    </row>
    <row r="680" spans="1:3" x14ac:dyDescent="0.3">
      <c r="A680" s="217" t="s">
        <v>1637</v>
      </c>
      <c r="B680" s="218" t="s">
        <v>1638</v>
      </c>
      <c r="C680" s="219">
        <v>0.31</v>
      </c>
    </row>
    <row r="681" spans="1:3" x14ac:dyDescent="0.3">
      <c r="A681" s="217" t="s">
        <v>1639</v>
      </c>
      <c r="B681" s="218" t="s">
        <v>1640</v>
      </c>
      <c r="C681" s="220">
        <v>0.60919999999999996</v>
      </c>
    </row>
    <row r="682" spans="1:3" x14ac:dyDescent="0.3">
      <c r="A682" s="217" t="s">
        <v>1641</v>
      </c>
      <c r="B682" s="218" t="s">
        <v>1642</v>
      </c>
      <c r="C682" s="220">
        <v>0.60919999999999996</v>
      </c>
    </row>
    <row r="683" spans="1:3" x14ac:dyDescent="0.3">
      <c r="A683" s="217" t="s">
        <v>1643</v>
      </c>
      <c r="B683" s="218" t="s">
        <v>1644</v>
      </c>
      <c r="C683" s="220">
        <v>0.7218</v>
      </c>
    </row>
    <row r="684" spans="1:3" x14ac:dyDescent="0.3">
      <c r="A684" s="217" t="s">
        <v>1645</v>
      </c>
      <c r="B684" s="218" t="s">
        <v>1646</v>
      </c>
      <c r="C684" s="220">
        <v>0.93489999999999995</v>
      </c>
    </row>
    <row r="685" spans="1:3" x14ac:dyDescent="0.3">
      <c r="A685" s="217" t="s">
        <v>1647</v>
      </c>
      <c r="B685" s="218" t="s">
        <v>1648</v>
      </c>
      <c r="C685" s="219">
        <v>0.27</v>
      </c>
    </row>
    <row r="686" spans="1:3" x14ac:dyDescent="0.3">
      <c r="A686" s="217" t="s">
        <v>1649</v>
      </c>
      <c r="B686" s="218" t="s">
        <v>1650</v>
      </c>
      <c r="C686" s="219">
        <v>0.32</v>
      </c>
    </row>
    <row r="687" spans="1:3" x14ac:dyDescent="0.3">
      <c r="A687" s="217" t="s">
        <v>1651</v>
      </c>
      <c r="B687" s="218" t="s">
        <v>1652</v>
      </c>
      <c r="C687" s="219">
        <v>0.19</v>
      </c>
    </row>
    <row r="688" spans="1:3" x14ac:dyDescent="0.3">
      <c r="A688" s="217" t="s">
        <v>1653</v>
      </c>
      <c r="B688" s="218" t="s">
        <v>1654</v>
      </c>
      <c r="C688" s="220">
        <v>0.28770000000000001</v>
      </c>
    </row>
    <row r="689" spans="1:3" x14ac:dyDescent="0.3">
      <c r="A689" s="217" t="s">
        <v>1655</v>
      </c>
      <c r="B689" s="218" t="s">
        <v>1656</v>
      </c>
      <c r="C689" s="219">
        <v>0.22500000000000001</v>
      </c>
    </row>
    <row r="690" spans="1:3" x14ac:dyDescent="0.3">
      <c r="A690" s="217" t="s">
        <v>1657</v>
      </c>
      <c r="B690" s="218" t="s">
        <v>1658</v>
      </c>
      <c r="C690" s="219">
        <v>0.21</v>
      </c>
    </row>
    <row r="691" spans="1:3" x14ac:dyDescent="0.3">
      <c r="A691" s="217" t="s">
        <v>1659</v>
      </c>
      <c r="B691" s="218" t="s">
        <v>1660</v>
      </c>
      <c r="C691" s="219">
        <v>0.9</v>
      </c>
    </row>
    <row r="692" spans="1:3" x14ac:dyDescent="0.3">
      <c r="A692" s="217" t="s">
        <v>1661</v>
      </c>
      <c r="B692" s="218" t="s">
        <v>1662</v>
      </c>
      <c r="C692" s="219">
        <v>0.9</v>
      </c>
    </row>
    <row r="693" spans="1:3" x14ac:dyDescent="0.3">
      <c r="A693" s="217" t="s">
        <v>1663</v>
      </c>
      <c r="B693" s="218" t="s">
        <v>1664</v>
      </c>
      <c r="C693" s="219">
        <v>0.9</v>
      </c>
    </row>
    <row r="694" spans="1:3" x14ac:dyDescent="0.3">
      <c r="A694" s="217" t="s">
        <v>1665</v>
      </c>
      <c r="B694" s="218" t="s">
        <v>1666</v>
      </c>
      <c r="C694" s="219">
        <v>0.9</v>
      </c>
    </row>
    <row r="695" spans="1:3" x14ac:dyDescent="0.3">
      <c r="A695" s="217" t="s">
        <v>1667</v>
      </c>
      <c r="B695" s="218" t="s">
        <v>1668</v>
      </c>
      <c r="C695" s="219">
        <v>0.9</v>
      </c>
    </row>
    <row r="696" spans="1:3" x14ac:dyDescent="0.3">
      <c r="A696" s="217" t="s">
        <v>1669</v>
      </c>
      <c r="B696" s="218" t="s">
        <v>1670</v>
      </c>
      <c r="C696" s="219">
        <v>0.18</v>
      </c>
    </row>
    <row r="697" spans="1:3" x14ac:dyDescent="0.3">
      <c r="A697" s="217" t="s">
        <v>1671</v>
      </c>
      <c r="B697" s="218" t="s">
        <v>1656</v>
      </c>
      <c r="C697" s="219">
        <v>0.22500000000000001</v>
      </c>
    </row>
    <row r="698" spans="1:3" x14ac:dyDescent="0.3">
      <c r="A698" s="217" t="s">
        <v>1672</v>
      </c>
      <c r="B698" s="218" t="s">
        <v>1673</v>
      </c>
      <c r="C698" s="219">
        <v>0.22500000000000001</v>
      </c>
    </row>
    <row r="699" spans="1:3" x14ac:dyDescent="0.3">
      <c r="A699" s="217" t="s">
        <v>1674</v>
      </c>
      <c r="B699" s="218" t="s">
        <v>1660</v>
      </c>
      <c r="C699" s="219">
        <v>0.9</v>
      </c>
    </row>
    <row r="700" spans="1:3" x14ac:dyDescent="0.3">
      <c r="A700" s="217" t="s">
        <v>1675</v>
      </c>
      <c r="B700" s="218" t="s">
        <v>1676</v>
      </c>
      <c r="C700" s="219">
        <v>0.9</v>
      </c>
    </row>
    <row r="701" spans="1:3" x14ac:dyDescent="0.3">
      <c r="A701" s="217" t="s">
        <v>1677</v>
      </c>
      <c r="B701" s="218" t="s">
        <v>1664</v>
      </c>
      <c r="C701" s="219">
        <v>0.9</v>
      </c>
    </row>
    <row r="702" spans="1:3" x14ac:dyDescent="0.3">
      <c r="A702" s="217" t="s">
        <v>1678</v>
      </c>
      <c r="B702" s="218" t="s">
        <v>1679</v>
      </c>
      <c r="C702" s="219">
        <v>0.9</v>
      </c>
    </row>
    <row r="703" spans="1:3" x14ac:dyDescent="0.3">
      <c r="A703" s="217" t="s">
        <v>1680</v>
      </c>
      <c r="B703" s="218" t="s">
        <v>1681</v>
      </c>
      <c r="C703" s="219">
        <v>0.43</v>
      </c>
    </row>
    <row r="704" spans="1:3" x14ac:dyDescent="0.3">
      <c r="A704" s="217" t="s">
        <v>1682</v>
      </c>
      <c r="B704" s="218" t="s">
        <v>1683</v>
      </c>
      <c r="C704" s="221">
        <v>0.33419354838709675</v>
      </c>
    </row>
    <row r="705" spans="1:3" x14ac:dyDescent="0.3">
      <c r="A705" s="217" t="s">
        <v>1684</v>
      </c>
      <c r="B705" s="218" t="s">
        <v>1685</v>
      </c>
      <c r="C705" s="219">
        <v>0.9</v>
      </c>
    </row>
    <row r="706" spans="1:3" x14ac:dyDescent="0.3">
      <c r="A706" s="217" t="s">
        <v>1686</v>
      </c>
      <c r="B706" s="218" t="s">
        <v>1064</v>
      </c>
      <c r="C706" s="219">
        <v>0.73799999999999999</v>
      </c>
    </row>
    <row r="707" spans="1:3" x14ac:dyDescent="0.3">
      <c r="A707" s="217" t="s">
        <v>1687</v>
      </c>
      <c r="B707" s="218" t="s">
        <v>1688</v>
      </c>
      <c r="C707" s="220">
        <v>0.23599999999999999</v>
      </c>
    </row>
    <row r="708" spans="1:3" x14ac:dyDescent="0.3">
      <c r="A708" s="217" t="s">
        <v>1689</v>
      </c>
      <c r="B708" s="218" t="s">
        <v>1690</v>
      </c>
      <c r="C708" s="219">
        <v>0.46</v>
      </c>
    </row>
    <row r="709" spans="1:3" x14ac:dyDescent="0.3">
      <c r="A709" s="217" t="s">
        <v>1691</v>
      </c>
      <c r="B709" s="218" t="s">
        <v>1692</v>
      </c>
      <c r="C709" s="219">
        <v>0.46</v>
      </c>
    </row>
    <row r="710" spans="1:3" x14ac:dyDescent="0.3">
      <c r="A710" s="217" t="s">
        <v>1693</v>
      </c>
      <c r="B710" s="218" t="s">
        <v>1694</v>
      </c>
      <c r="C710" s="220">
        <v>0.59399999999999997</v>
      </c>
    </row>
    <row r="711" spans="1:3" x14ac:dyDescent="0.3">
      <c r="A711" s="217" t="s">
        <v>1695</v>
      </c>
      <c r="B711" s="218" t="s">
        <v>1696</v>
      </c>
      <c r="C711" s="220">
        <v>0.59399999999999997</v>
      </c>
    </row>
    <row r="712" spans="1:3" x14ac:dyDescent="0.3">
      <c r="A712" s="217" t="s">
        <v>1697</v>
      </c>
      <c r="B712" s="218" t="s">
        <v>1698</v>
      </c>
      <c r="C712" s="219"/>
    </row>
    <row r="713" spans="1:3" x14ac:dyDescent="0.3">
      <c r="A713" s="217" t="s">
        <v>1699</v>
      </c>
      <c r="B713" s="218" t="s">
        <v>1700</v>
      </c>
      <c r="C713" s="219"/>
    </row>
    <row r="714" spans="1:3" x14ac:dyDescent="0.3">
      <c r="A714" s="217" t="s">
        <v>1701</v>
      </c>
      <c r="B714" s="218" t="s">
        <v>1702</v>
      </c>
      <c r="C714" s="219">
        <v>0.9</v>
      </c>
    </row>
    <row r="715" spans="1:3" x14ac:dyDescent="0.3">
      <c r="A715" s="217" t="s">
        <v>1703</v>
      </c>
      <c r="B715" s="218" t="s">
        <v>1704</v>
      </c>
      <c r="C715" s="219">
        <v>0.9</v>
      </c>
    </row>
    <row r="716" spans="1:3" x14ac:dyDescent="0.3">
      <c r="A716" s="217" t="s">
        <v>1705</v>
      </c>
      <c r="B716" s="218" t="s">
        <v>986</v>
      </c>
      <c r="C716" s="219">
        <v>1.17</v>
      </c>
    </row>
    <row r="717" spans="1:3" x14ac:dyDescent="0.3">
      <c r="A717" s="217" t="s">
        <v>1706</v>
      </c>
      <c r="B717" s="218" t="s">
        <v>467</v>
      </c>
      <c r="C717" s="220">
        <v>0.1852</v>
      </c>
    </row>
    <row r="718" spans="1:3" x14ac:dyDescent="0.3">
      <c r="A718" s="217" t="s">
        <v>1707</v>
      </c>
      <c r="B718" s="218" t="s">
        <v>1708</v>
      </c>
      <c r="C718" s="219">
        <v>0.49370000000000003</v>
      </c>
    </row>
    <row r="719" spans="1:3" x14ac:dyDescent="0.3">
      <c r="A719" s="217" t="s">
        <v>1709</v>
      </c>
      <c r="B719" s="218" t="s">
        <v>1710</v>
      </c>
      <c r="C719" s="219">
        <v>0.49370000000000003</v>
      </c>
    </row>
    <row r="720" spans="1:3" x14ac:dyDescent="0.3">
      <c r="A720" s="217" t="s">
        <v>1711</v>
      </c>
      <c r="B720" s="218" t="s">
        <v>1712</v>
      </c>
      <c r="C720" s="219">
        <v>0.9</v>
      </c>
    </row>
    <row r="721" spans="1:3" x14ac:dyDescent="0.3">
      <c r="A721" s="217" t="s">
        <v>1713</v>
      </c>
      <c r="B721" s="218" t="s">
        <v>1714</v>
      </c>
      <c r="C721" s="219">
        <v>0.9</v>
      </c>
    </row>
    <row r="722" spans="1:3" x14ac:dyDescent="0.3">
      <c r="A722" s="217" t="s">
        <v>1715</v>
      </c>
      <c r="B722" s="218" t="s">
        <v>1716</v>
      </c>
      <c r="C722" s="219">
        <v>0.9</v>
      </c>
    </row>
    <row r="723" spans="1:3" x14ac:dyDescent="0.3">
      <c r="A723" s="217" t="s">
        <v>1717</v>
      </c>
      <c r="B723" s="218" t="s">
        <v>1718</v>
      </c>
      <c r="C723" s="219">
        <v>0.65469999999999995</v>
      </c>
    </row>
    <row r="724" spans="1:3" x14ac:dyDescent="0.3">
      <c r="A724" s="217" t="s">
        <v>1719</v>
      </c>
      <c r="B724" s="218" t="s">
        <v>1720</v>
      </c>
      <c r="C724" s="219">
        <v>0.22500000000000001</v>
      </c>
    </row>
    <row r="725" spans="1:3" x14ac:dyDescent="0.3">
      <c r="A725" s="217" t="s">
        <v>1721</v>
      </c>
      <c r="B725" s="218" t="s">
        <v>1722</v>
      </c>
      <c r="C725" s="221">
        <v>0.37020103060441095</v>
      </c>
    </row>
    <row r="726" spans="1:3" x14ac:dyDescent="0.3">
      <c r="A726" s="217" t="s">
        <v>1723</v>
      </c>
      <c r="B726" s="218" t="s">
        <v>1267</v>
      </c>
      <c r="C726" s="219">
        <v>0.72399999999999998</v>
      </c>
    </row>
    <row r="727" spans="1:3" x14ac:dyDescent="0.3">
      <c r="A727" s="217" t="s">
        <v>1724</v>
      </c>
      <c r="B727" s="218" t="s">
        <v>467</v>
      </c>
      <c r="C727" s="220">
        <v>0.1852</v>
      </c>
    </row>
    <row r="728" spans="1:3" x14ac:dyDescent="0.3">
      <c r="A728" s="217" t="s">
        <v>1725</v>
      </c>
      <c r="B728" s="218" t="s">
        <v>1726</v>
      </c>
      <c r="C728" s="219">
        <v>1.17</v>
      </c>
    </row>
    <row r="729" spans="1:3" x14ac:dyDescent="0.3">
      <c r="A729" s="217" t="s">
        <v>1727</v>
      </c>
      <c r="B729" s="218" t="s">
        <v>1728</v>
      </c>
      <c r="C729" s="219">
        <v>1.4811000000000001</v>
      </c>
    </row>
    <row r="730" spans="1:3" x14ac:dyDescent="0.3">
      <c r="A730" s="217" t="s">
        <v>1729</v>
      </c>
      <c r="B730" s="218" t="s">
        <v>1730</v>
      </c>
      <c r="C730" s="219">
        <v>1.17</v>
      </c>
    </row>
    <row r="731" spans="1:3" x14ac:dyDescent="0.3">
      <c r="A731" s="217" t="s">
        <v>1731</v>
      </c>
      <c r="B731" s="218" t="s">
        <v>1732</v>
      </c>
      <c r="C731" s="219">
        <v>0.36</v>
      </c>
    </row>
    <row r="732" spans="1:3" x14ac:dyDescent="0.3">
      <c r="A732" s="217" t="s">
        <v>1733</v>
      </c>
      <c r="B732" s="218" t="s">
        <v>1734</v>
      </c>
      <c r="C732" s="219">
        <v>1.35</v>
      </c>
    </row>
    <row r="733" spans="1:3" x14ac:dyDescent="0.3">
      <c r="A733" s="217" t="s">
        <v>1735</v>
      </c>
      <c r="B733" s="218" t="s">
        <v>1736</v>
      </c>
      <c r="C733" s="220">
        <v>0.59399999999999997</v>
      </c>
    </row>
    <row r="734" spans="1:3" x14ac:dyDescent="0.3">
      <c r="A734" s="217" t="s">
        <v>1737</v>
      </c>
      <c r="B734" s="218" t="s">
        <v>1738</v>
      </c>
      <c r="C734" s="219">
        <v>0.9</v>
      </c>
    </row>
    <row r="735" spans="1:3" x14ac:dyDescent="0.3">
      <c r="A735" s="217" t="s">
        <v>1739</v>
      </c>
      <c r="B735" s="218" t="s">
        <v>1740</v>
      </c>
      <c r="C735" s="219">
        <v>0.9</v>
      </c>
    </row>
    <row r="736" spans="1:3" x14ac:dyDescent="0.3">
      <c r="A736" s="217" t="s">
        <v>1741</v>
      </c>
      <c r="B736" s="218" t="s">
        <v>1742</v>
      </c>
      <c r="C736" s="219">
        <v>0.3473</v>
      </c>
    </row>
    <row r="737" spans="1:3" x14ac:dyDescent="0.3">
      <c r="A737" s="217" t="s">
        <v>1743</v>
      </c>
      <c r="B737" s="218" t="s">
        <v>1744</v>
      </c>
      <c r="C737" s="219">
        <v>0.3473</v>
      </c>
    </row>
    <row r="738" spans="1:3" x14ac:dyDescent="0.3">
      <c r="A738" s="217" t="s">
        <v>1745</v>
      </c>
      <c r="B738" s="218" t="s">
        <v>1746</v>
      </c>
      <c r="C738" s="219">
        <v>0.43359999999999999</v>
      </c>
    </row>
    <row r="739" spans="1:3" x14ac:dyDescent="0.3">
      <c r="A739" s="217" t="s">
        <v>1747</v>
      </c>
      <c r="B739" s="218" t="s">
        <v>467</v>
      </c>
      <c r="C739" s="220">
        <v>0.1852</v>
      </c>
    </row>
    <row r="740" spans="1:3" x14ac:dyDescent="0.3">
      <c r="A740" s="217" t="s">
        <v>1748</v>
      </c>
      <c r="B740" s="218" t="s">
        <v>1749</v>
      </c>
      <c r="C740" s="219">
        <v>0.92200000000000004</v>
      </c>
    </row>
    <row r="741" spans="1:3" x14ac:dyDescent="0.3">
      <c r="A741" s="217" t="s">
        <v>1750</v>
      </c>
      <c r="B741" s="218" t="s">
        <v>1751</v>
      </c>
      <c r="C741" s="220">
        <v>0.52559999999999996</v>
      </c>
    </row>
    <row r="742" spans="1:3" x14ac:dyDescent="0.3">
      <c r="A742" s="217" t="s">
        <v>1752</v>
      </c>
      <c r="B742" s="218" t="s">
        <v>1753</v>
      </c>
      <c r="C742" s="219">
        <v>0.92200000000000004</v>
      </c>
    </row>
    <row r="743" spans="1:3" x14ac:dyDescent="0.3">
      <c r="A743" s="217" t="s">
        <v>1754</v>
      </c>
      <c r="B743" s="218" t="s">
        <v>1755</v>
      </c>
      <c r="C743" s="220">
        <v>0.52559999999999996</v>
      </c>
    </row>
    <row r="744" spans="1:3" x14ac:dyDescent="0.3">
      <c r="A744" s="217" t="s">
        <v>1756</v>
      </c>
      <c r="B744" s="218" t="s">
        <v>467</v>
      </c>
      <c r="C744" s="220">
        <v>0.1852</v>
      </c>
    </row>
    <row r="745" spans="1:3" x14ac:dyDescent="0.3">
      <c r="A745" s="217" t="s">
        <v>1757</v>
      </c>
      <c r="B745" s="218" t="s">
        <v>1758</v>
      </c>
      <c r="C745" s="219">
        <v>0.9</v>
      </c>
    </row>
    <row r="746" spans="1:3" x14ac:dyDescent="0.3">
      <c r="A746" s="217" t="s">
        <v>1759</v>
      </c>
      <c r="B746" s="218" t="s">
        <v>1760</v>
      </c>
      <c r="C746" s="219">
        <v>0.9</v>
      </c>
    </row>
    <row r="747" spans="1:3" x14ac:dyDescent="0.3">
      <c r="A747" s="217" t="s">
        <v>1761</v>
      </c>
      <c r="B747" s="218" t="s">
        <v>1762</v>
      </c>
      <c r="C747" s="219">
        <v>0.33</v>
      </c>
    </row>
    <row r="748" spans="1:3" x14ac:dyDescent="0.3">
      <c r="A748" s="217" t="s">
        <v>1763</v>
      </c>
      <c r="B748" s="218" t="s">
        <v>1764</v>
      </c>
      <c r="C748" s="219">
        <v>0.74</v>
      </c>
    </row>
    <row r="749" spans="1:3" x14ac:dyDescent="0.3">
      <c r="A749" s="217" t="s">
        <v>1765</v>
      </c>
      <c r="B749" s="218" t="s">
        <v>1766</v>
      </c>
      <c r="C749" s="220">
        <v>0.33</v>
      </c>
    </row>
    <row r="750" spans="1:3" x14ac:dyDescent="0.3">
      <c r="A750" s="217" t="s">
        <v>1767</v>
      </c>
      <c r="B750" s="218" t="s">
        <v>1265</v>
      </c>
      <c r="C750" s="219">
        <v>0.41799999999999998</v>
      </c>
    </row>
    <row r="751" spans="1:3" x14ac:dyDescent="0.3">
      <c r="A751" s="217" t="s">
        <v>1768</v>
      </c>
      <c r="B751" s="218" t="s">
        <v>1769</v>
      </c>
      <c r="C751" s="219">
        <v>0.9</v>
      </c>
    </row>
    <row r="752" spans="1:3" x14ac:dyDescent="0.3">
      <c r="A752" s="217" t="s">
        <v>1770</v>
      </c>
      <c r="B752" s="218" t="s">
        <v>1771</v>
      </c>
      <c r="C752" s="219">
        <v>0.72399999999999998</v>
      </c>
    </row>
    <row r="753" spans="1:3" x14ac:dyDescent="0.3">
      <c r="A753" s="217" t="s">
        <v>1772</v>
      </c>
      <c r="B753" s="218" t="s">
        <v>1773</v>
      </c>
      <c r="C753" s="219">
        <v>0.6109</v>
      </c>
    </row>
    <row r="754" spans="1:3" x14ac:dyDescent="0.3">
      <c r="A754" s="217" t="s">
        <v>1774</v>
      </c>
      <c r="B754" s="218" t="s">
        <v>1775</v>
      </c>
      <c r="C754" s="219">
        <v>0.6109</v>
      </c>
    </row>
    <row r="755" spans="1:3" x14ac:dyDescent="0.3">
      <c r="A755" s="217" t="s">
        <v>1776</v>
      </c>
      <c r="B755" s="218" t="s">
        <v>1777</v>
      </c>
      <c r="C755" s="220">
        <v>0.40350000000000003</v>
      </c>
    </row>
    <row r="756" spans="1:3" x14ac:dyDescent="0.3">
      <c r="A756" s="217" t="s">
        <v>1778</v>
      </c>
      <c r="B756" s="218" t="s">
        <v>1779</v>
      </c>
      <c r="C756" s="220">
        <v>0.40350000000000003</v>
      </c>
    </row>
    <row r="757" spans="1:3" x14ac:dyDescent="0.3">
      <c r="A757" s="217" t="s">
        <v>1780</v>
      </c>
      <c r="B757" s="218" t="s">
        <v>1781</v>
      </c>
      <c r="C757" s="219">
        <v>0.9</v>
      </c>
    </row>
    <row r="758" spans="1:3" x14ac:dyDescent="0.3">
      <c r="A758" s="217" t="s">
        <v>1782</v>
      </c>
      <c r="B758" s="218" t="s">
        <v>1783</v>
      </c>
      <c r="C758" s="219">
        <v>0.9</v>
      </c>
    </row>
    <row r="759" spans="1:3" x14ac:dyDescent="0.3">
      <c r="A759" s="217" t="s">
        <v>1784</v>
      </c>
      <c r="B759" s="218" t="s">
        <v>467</v>
      </c>
      <c r="C759" s="219">
        <v>0.41</v>
      </c>
    </row>
    <row r="760" spans="1:3" x14ac:dyDescent="0.3">
      <c r="A760" s="217" t="s">
        <v>1785</v>
      </c>
      <c r="B760" s="218" t="s">
        <v>1786</v>
      </c>
      <c r="C760" s="219">
        <v>0.40350000000000003</v>
      </c>
    </row>
    <row r="761" spans="1:3" x14ac:dyDescent="0.3">
      <c r="A761" s="217" t="s">
        <v>1787</v>
      </c>
      <c r="B761" s="218" t="s">
        <v>1788</v>
      </c>
      <c r="C761" s="219">
        <v>0.9</v>
      </c>
    </row>
    <row r="762" spans="1:3" x14ac:dyDescent="0.3">
      <c r="A762" s="217" t="s">
        <v>1789</v>
      </c>
      <c r="B762" s="218" t="s">
        <v>1790</v>
      </c>
      <c r="C762" s="219">
        <v>0.9</v>
      </c>
    </row>
    <row r="763" spans="1:3" x14ac:dyDescent="0.3">
      <c r="A763" s="217" t="s">
        <v>1791</v>
      </c>
      <c r="B763" s="218" t="s">
        <v>1792</v>
      </c>
      <c r="C763" s="220">
        <v>0.23599999999999999</v>
      </c>
    </row>
    <row r="764" spans="1:3" x14ac:dyDescent="0.3">
      <c r="A764" s="217" t="s">
        <v>1793</v>
      </c>
      <c r="B764" s="218" t="s">
        <v>1265</v>
      </c>
      <c r="C764" s="219">
        <v>0.41799999999999998</v>
      </c>
    </row>
    <row r="765" spans="1:3" x14ac:dyDescent="0.3">
      <c r="A765" s="217" t="s">
        <v>1794</v>
      </c>
      <c r="B765" s="218" t="s">
        <v>1769</v>
      </c>
      <c r="C765" s="219">
        <v>0.9</v>
      </c>
    </row>
    <row r="766" spans="1:3" x14ac:dyDescent="0.3">
      <c r="A766" s="217" t="s">
        <v>1795</v>
      </c>
      <c r="B766" s="218" t="s">
        <v>467</v>
      </c>
      <c r="C766" s="220">
        <v>0.1852</v>
      </c>
    </row>
    <row r="767" spans="1:3" x14ac:dyDescent="0.3">
      <c r="A767" s="217" t="s">
        <v>1796</v>
      </c>
      <c r="B767" s="218" t="s">
        <v>1797</v>
      </c>
      <c r="C767" s="219">
        <v>0.30370000000000003</v>
      </c>
    </row>
    <row r="768" spans="1:3" x14ac:dyDescent="0.3">
      <c r="A768" s="217" t="s">
        <v>1798</v>
      </c>
      <c r="B768" s="218" t="s">
        <v>1799</v>
      </c>
      <c r="C768" s="222">
        <v>0.9</v>
      </c>
    </row>
    <row r="769" spans="1:3" x14ac:dyDescent="0.3">
      <c r="A769" s="217" t="s">
        <v>1800</v>
      </c>
      <c r="B769" s="218" t="s">
        <v>1801</v>
      </c>
      <c r="C769" s="220">
        <v>0.27760000000000001</v>
      </c>
    </row>
    <row r="770" spans="1:3" x14ac:dyDescent="0.3">
      <c r="A770" s="217" t="s">
        <v>1802</v>
      </c>
      <c r="B770" s="218" t="s">
        <v>1803</v>
      </c>
      <c r="C770" s="220">
        <v>0.27760000000000001</v>
      </c>
    </row>
    <row r="771" spans="1:3" x14ac:dyDescent="0.3">
      <c r="A771" s="217" t="s">
        <v>1804</v>
      </c>
      <c r="B771" s="218" t="s">
        <v>1805</v>
      </c>
      <c r="C771" s="219">
        <v>0.21310000000000001</v>
      </c>
    </row>
    <row r="772" spans="1:3" x14ac:dyDescent="0.3">
      <c r="A772" s="217" t="s">
        <v>1806</v>
      </c>
      <c r="B772" s="218" t="s">
        <v>1807</v>
      </c>
      <c r="C772" s="219">
        <v>0.21310000000000001</v>
      </c>
    </row>
    <row r="773" spans="1:3" x14ac:dyDescent="0.3">
      <c r="A773" s="217" t="s">
        <v>1808</v>
      </c>
      <c r="B773" s="218" t="s">
        <v>655</v>
      </c>
      <c r="C773" s="219">
        <v>0.41599999999999998</v>
      </c>
    </row>
    <row r="774" spans="1:3" x14ac:dyDescent="0.3">
      <c r="A774" s="217" t="s">
        <v>1809</v>
      </c>
      <c r="B774" s="218" t="s">
        <v>640</v>
      </c>
      <c r="C774" s="219">
        <v>0.9</v>
      </c>
    </row>
    <row r="775" spans="1:3" x14ac:dyDescent="0.3">
      <c r="A775" s="217" t="s">
        <v>1810</v>
      </c>
      <c r="B775" s="218" t="s">
        <v>1811</v>
      </c>
      <c r="C775" s="219">
        <v>0.9</v>
      </c>
    </row>
    <row r="776" spans="1:3" x14ac:dyDescent="0.3">
      <c r="A776" s="217" t="s">
        <v>1812</v>
      </c>
      <c r="B776" s="218" t="s">
        <v>1813</v>
      </c>
      <c r="C776" s="219">
        <v>0.9</v>
      </c>
    </row>
    <row r="777" spans="1:3" x14ac:dyDescent="0.3">
      <c r="A777" s="217" t="s">
        <v>1814</v>
      </c>
      <c r="B777" s="218" t="s">
        <v>621</v>
      </c>
      <c r="C777" s="220">
        <v>0.92200000000000004</v>
      </c>
    </row>
    <row r="778" spans="1:3" x14ac:dyDescent="0.3">
      <c r="A778" s="217" t="s">
        <v>1815</v>
      </c>
      <c r="B778" s="218" t="s">
        <v>1816</v>
      </c>
      <c r="C778" s="220">
        <v>0.92200000000000004</v>
      </c>
    </row>
    <row r="779" spans="1:3" x14ac:dyDescent="0.3">
      <c r="A779" s="217" t="s">
        <v>1817</v>
      </c>
      <c r="B779" s="218" t="s">
        <v>1818</v>
      </c>
      <c r="C779" s="220">
        <v>0.73799999999999999</v>
      </c>
    </row>
    <row r="780" spans="1:3" x14ac:dyDescent="0.3">
      <c r="A780" s="217" t="s">
        <v>1819</v>
      </c>
      <c r="B780" s="218" t="s">
        <v>467</v>
      </c>
      <c r="C780" s="220">
        <v>0.1852</v>
      </c>
    </row>
    <row r="781" spans="1:3" x14ac:dyDescent="0.3">
      <c r="A781" s="217" t="s">
        <v>1820</v>
      </c>
      <c r="B781" s="218" t="s">
        <v>1821</v>
      </c>
      <c r="C781" s="219">
        <v>0.21049999999999999</v>
      </c>
    </row>
    <row r="782" spans="1:3" x14ac:dyDescent="0.3">
      <c r="A782" s="217" t="s">
        <v>1822</v>
      </c>
      <c r="B782" s="218" t="s">
        <v>1464</v>
      </c>
      <c r="C782" s="220">
        <v>0.30370000000000003</v>
      </c>
    </row>
    <row r="783" spans="1:3" x14ac:dyDescent="0.3">
      <c r="A783" s="217" t="s">
        <v>1823</v>
      </c>
      <c r="B783" s="218" t="s">
        <v>1466</v>
      </c>
      <c r="C783" s="222">
        <v>0.9</v>
      </c>
    </row>
    <row r="784" spans="1:3" x14ac:dyDescent="0.3">
      <c r="A784" s="217" t="s">
        <v>1824</v>
      </c>
      <c r="B784" s="218" t="s">
        <v>1825</v>
      </c>
      <c r="C784" s="219">
        <v>0.27760000000000001</v>
      </c>
    </row>
    <row r="785" spans="1:3" x14ac:dyDescent="0.3">
      <c r="A785" s="217" t="s">
        <v>1826</v>
      </c>
      <c r="B785" s="218" t="s">
        <v>1470</v>
      </c>
      <c r="C785" s="220">
        <v>0.3332</v>
      </c>
    </row>
    <row r="786" spans="1:3" x14ac:dyDescent="0.3">
      <c r="A786" s="217" t="s">
        <v>1827</v>
      </c>
      <c r="B786" s="218" t="s">
        <v>1828</v>
      </c>
      <c r="C786" s="219">
        <v>0.24</v>
      </c>
    </row>
    <row r="787" spans="1:3" x14ac:dyDescent="0.3">
      <c r="A787" s="217" t="s">
        <v>1829</v>
      </c>
      <c r="B787" s="218" t="s">
        <v>1830</v>
      </c>
      <c r="C787" s="219">
        <v>0.24</v>
      </c>
    </row>
    <row r="788" spans="1:3" x14ac:dyDescent="0.3">
      <c r="A788" s="217" t="s">
        <v>1831</v>
      </c>
      <c r="B788" s="218" t="s">
        <v>1832</v>
      </c>
      <c r="C788" s="219">
        <v>0.23</v>
      </c>
    </row>
    <row r="789" spans="1:3" x14ac:dyDescent="0.3">
      <c r="A789" s="217" t="s">
        <v>1833</v>
      </c>
      <c r="B789" s="218" t="s">
        <v>1834</v>
      </c>
      <c r="C789" s="219">
        <v>1.2371000000000001</v>
      </c>
    </row>
    <row r="790" spans="1:3" x14ac:dyDescent="0.3">
      <c r="A790" s="217" t="s">
        <v>1835</v>
      </c>
      <c r="B790" s="218" t="s">
        <v>1836</v>
      </c>
      <c r="C790" s="221">
        <v>0.37020103060441095</v>
      </c>
    </row>
    <row r="791" spans="1:3" x14ac:dyDescent="0.3">
      <c r="A791" s="217" t="s">
        <v>1837</v>
      </c>
      <c r="B791" s="218" t="s">
        <v>1838</v>
      </c>
      <c r="C791" s="219">
        <v>0.37</v>
      </c>
    </row>
    <row r="792" spans="1:3" x14ac:dyDescent="0.3">
      <c r="A792" s="217" t="s">
        <v>1839</v>
      </c>
      <c r="B792" s="218" t="s">
        <v>1840</v>
      </c>
      <c r="C792" s="219">
        <v>0.37</v>
      </c>
    </row>
    <row r="793" spans="1:3" x14ac:dyDescent="0.3">
      <c r="A793" s="217" t="s">
        <v>1841</v>
      </c>
      <c r="B793" s="218" t="s">
        <v>1842</v>
      </c>
      <c r="C793" s="220">
        <v>1.1725000000000001</v>
      </c>
    </row>
    <row r="794" spans="1:3" x14ac:dyDescent="0.3">
      <c r="A794" s="217" t="s">
        <v>1843</v>
      </c>
      <c r="B794" s="218" t="s">
        <v>1844</v>
      </c>
      <c r="C794" s="220">
        <v>1.1725000000000001</v>
      </c>
    </row>
    <row r="795" spans="1:3" x14ac:dyDescent="0.3">
      <c r="A795" s="217" t="s">
        <v>1845</v>
      </c>
      <c r="B795" s="218" t="s">
        <v>1846</v>
      </c>
      <c r="C795" s="219">
        <v>0.9</v>
      </c>
    </row>
    <row r="796" spans="1:3" x14ac:dyDescent="0.3">
      <c r="A796" s="217" t="s">
        <v>1847</v>
      </c>
      <c r="B796" s="218" t="s">
        <v>1848</v>
      </c>
      <c r="C796" s="219">
        <v>0.9</v>
      </c>
    </row>
    <row r="797" spans="1:3" x14ac:dyDescent="0.3">
      <c r="A797" s="217" t="s">
        <v>1849</v>
      </c>
      <c r="B797" s="218" t="s">
        <v>1850</v>
      </c>
      <c r="C797" s="219">
        <v>0.9</v>
      </c>
    </row>
    <row r="798" spans="1:3" x14ac:dyDescent="0.3">
      <c r="A798" s="217" t="s">
        <v>1851</v>
      </c>
      <c r="B798" s="218" t="s">
        <v>1852</v>
      </c>
      <c r="C798" s="219">
        <v>0.9</v>
      </c>
    </row>
    <row r="799" spans="1:3" x14ac:dyDescent="0.3">
      <c r="A799" s="217" t="s">
        <v>1853</v>
      </c>
      <c r="B799" s="218" t="s">
        <v>1854</v>
      </c>
      <c r="C799" s="219">
        <v>0.9</v>
      </c>
    </row>
    <row r="800" spans="1:3" x14ac:dyDescent="0.3">
      <c r="A800" s="217" t="s">
        <v>1855</v>
      </c>
      <c r="B800" s="218" t="s">
        <v>1856</v>
      </c>
      <c r="C800" s="219">
        <v>0.9</v>
      </c>
    </row>
    <row r="801" spans="1:3" x14ac:dyDescent="0.3">
      <c r="A801" s="217" t="s">
        <v>1857</v>
      </c>
      <c r="B801" s="218" t="s">
        <v>1821</v>
      </c>
      <c r="C801" s="219">
        <v>0.21049999999999999</v>
      </c>
    </row>
    <row r="802" spans="1:3" x14ac:dyDescent="0.3">
      <c r="A802" s="217" t="s">
        <v>1858</v>
      </c>
      <c r="B802" s="218" t="s">
        <v>1470</v>
      </c>
      <c r="C802" s="220">
        <v>0.3332</v>
      </c>
    </row>
    <row r="803" spans="1:3" x14ac:dyDescent="0.3">
      <c r="A803" s="217" t="s">
        <v>1859</v>
      </c>
      <c r="B803" s="218" t="s">
        <v>1860</v>
      </c>
      <c r="C803" s="219">
        <v>0.2</v>
      </c>
    </row>
    <row r="804" spans="1:3" x14ac:dyDescent="0.3">
      <c r="A804" s="217" t="s">
        <v>1861</v>
      </c>
      <c r="B804" s="218" t="s">
        <v>1862</v>
      </c>
      <c r="C804" s="219">
        <v>0.2</v>
      </c>
    </row>
    <row r="805" spans="1:3" x14ac:dyDescent="0.3">
      <c r="A805" s="217" t="s">
        <v>1863</v>
      </c>
      <c r="B805" s="218" t="s">
        <v>1832</v>
      </c>
      <c r="C805" s="219">
        <v>0.2</v>
      </c>
    </row>
    <row r="806" spans="1:3" x14ac:dyDescent="0.3">
      <c r="A806" s="217" t="s">
        <v>1864</v>
      </c>
      <c r="B806" s="218" t="s">
        <v>1865</v>
      </c>
      <c r="C806" s="219">
        <v>0.81</v>
      </c>
    </row>
    <row r="807" spans="1:3" x14ac:dyDescent="0.3">
      <c r="A807" s="217" t="s">
        <v>1866</v>
      </c>
      <c r="B807" s="218" t="s">
        <v>1867</v>
      </c>
      <c r="C807" s="219">
        <v>0.9</v>
      </c>
    </row>
    <row r="808" spans="1:3" x14ac:dyDescent="0.3">
      <c r="A808" s="217" t="s">
        <v>1868</v>
      </c>
      <c r="B808" s="218" t="s">
        <v>1869</v>
      </c>
      <c r="C808" s="219">
        <v>0.9</v>
      </c>
    </row>
    <row r="809" spans="1:3" x14ac:dyDescent="0.3">
      <c r="A809" s="217" t="s">
        <v>1870</v>
      </c>
      <c r="B809" s="218" t="s">
        <v>1871</v>
      </c>
      <c r="C809" s="219">
        <v>0.9</v>
      </c>
    </row>
    <row r="810" spans="1:3" x14ac:dyDescent="0.3">
      <c r="A810" s="217" t="s">
        <v>1872</v>
      </c>
      <c r="B810" s="218" t="s">
        <v>1873</v>
      </c>
      <c r="C810" s="219">
        <v>0.9</v>
      </c>
    </row>
    <row r="811" spans="1:3" x14ac:dyDescent="0.3">
      <c r="A811" s="217" t="s">
        <v>1874</v>
      </c>
      <c r="B811" s="218" t="s">
        <v>1875</v>
      </c>
      <c r="C811" s="220">
        <v>0.18859999999999999</v>
      </c>
    </row>
    <row r="812" spans="1:3" x14ac:dyDescent="0.3">
      <c r="A812" s="217" t="s">
        <v>1876</v>
      </c>
      <c r="B812" s="218" t="s">
        <v>1877</v>
      </c>
      <c r="C812" s="222">
        <v>0.30370000000000003</v>
      </c>
    </row>
    <row r="813" spans="1:3" x14ac:dyDescent="0.3">
      <c r="A813" s="217" t="s">
        <v>1878</v>
      </c>
      <c r="B813" s="218" t="s">
        <v>1879</v>
      </c>
      <c r="C813" s="220">
        <v>0.6109</v>
      </c>
    </row>
    <row r="814" spans="1:3" x14ac:dyDescent="0.3">
      <c r="A814" s="217" t="s">
        <v>1880</v>
      </c>
      <c r="B814" s="218" t="s">
        <v>1881</v>
      </c>
      <c r="C814" s="219">
        <v>0.56540000000000001</v>
      </c>
    </row>
    <row r="815" spans="1:3" x14ac:dyDescent="0.3">
      <c r="A815" s="217" t="s">
        <v>1882</v>
      </c>
      <c r="B815" s="218" t="s">
        <v>1883</v>
      </c>
      <c r="C815" s="219">
        <v>0.56699999999999995</v>
      </c>
    </row>
    <row r="816" spans="1:3" x14ac:dyDescent="0.3">
      <c r="A816" s="217" t="s">
        <v>1884</v>
      </c>
      <c r="B816" s="218" t="s">
        <v>1885</v>
      </c>
      <c r="C816" s="219">
        <v>0.56699999999999995</v>
      </c>
    </row>
    <row r="817" spans="1:3" x14ac:dyDescent="0.3">
      <c r="A817" s="217" t="s">
        <v>1886</v>
      </c>
      <c r="B817" s="218" t="s">
        <v>1887</v>
      </c>
      <c r="C817" s="220">
        <v>0.9</v>
      </c>
    </row>
    <row r="818" spans="1:3" x14ac:dyDescent="0.3">
      <c r="A818" s="217" t="s">
        <v>1888</v>
      </c>
      <c r="B818" s="218" t="s">
        <v>1889</v>
      </c>
      <c r="C818" s="220">
        <v>0.9</v>
      </c>
    </row>
    <row r="819" spans="1:3" x14ac:dyDescent="0.3">
      <c r="A819" s="217" t="s">
        <v>1890</v>
      </c>
      <c r="B819" s="218" t="s">
        <v>1664</v>
      </c>
      <c r="C819" s="219">
        <v>0.9</v>
      </c>
    </row>
    <row r="820" spans="1:3" x14ac:dyDescent="0.3">
      <c r="A820" s="217" t="s">
        <v>1891</v>
      </c>
      <c r="B820" s="218" t="s">
        <v>1892</v>
      </c>
      <c r="C820" s="219">
        <v>0.9</v>
      </c>
    </row>
    <row r="821" spans="1:3" x14ac:dyDescent="0.3">
      <c r="A821" s="217" t="s">
        <v>1893</v>
      </c>
      <c r="B821" s="218" t="s">
        <v>1894</v>
      </c>
      <c r="C821" s="219">
        <v>1.35</v>
      </c>
    </row>
    <row r="822" spans="1:3" x14ac:dyDescent="0.3">
      <c r="A822" s="217" t="s">
        <v>1895</v>
      </c>
      <c r="B822" s="218" t="s">
        <v>1896</v>
      </c>
      <c r="C822" s="219">
        <v>1.35</v>
      </c>
    </row>
    <row r="823" spans="1:3" x14ac:dyDescent="0.3">
      <c r="A823" s="217" t="s">
        <v>1897</v>
      </c>
      <c r="B823" s="218" t="s">
        <v>1898</v>
      </c>
      <c r="C823" s="220">
        <v>0.21310000000000001</v>
      </c>
    </row>
    <row r="824" spans="1:3" x14ac:dyDescent="0.3">
      <c r="A824" s="217" t="s">
        <v>1899</v>
      </c>
      <c r="B824" s="218" t="s">
        <v>1900</v>
      </c>
      <c r="C824" s="220">
        <v>0.21310000000000001</v>
      </c>
    </row>
    <row r="825" spans="1:3" x14ac:dyDescent="0.3">
      <c r="A825" s="217" t="s">
        <v>1901</v>
      </c>
      <c r="B825" s="218" t="s">
        <v>1828</v>
      </c>
      <c r="C825" s="219">
        <v>0.2341</v>
      </c>
    </row>
    <row r="826" spans="1:3" x14ac:dyDescent="0.3">
      <c r="A826" s="217" t="s">
        <v>1902</v>
      </c>
      <c r="B826" s="218" t="s">
        <v>1903</v>
      </c>
      <c r="C826" s="219">
        <v>0.1855</v>
      </c>
    </row>
    <row r="827" spans="1:3" x14ac:dyDescent="0.3">
      <c r="A827" s="217" t="s">
        <v>1904</v>
      </c>
      <c r="B827" s="218" t="s">
        <v>1905</v>
      </c>
      <c r="C827" s="219">
        <v>0.14000000000000001</v>
      </c>
    </row>
    <row r="828" spans="1:3" x14ac:dyDescent="0.3">
      <c r="A828" s="217" t="s">
        <v>1906</v>
      </c>
      <c r="B828" s="218" t="s">
        <v>1907</v>
      </c>
      <c r="C828" s="219">
        <v>0.23</v>
      </c>
    </row>
    <row r="829" spans="1:3" x14ac:dyDescent="0.3">
      <c r="A829" s="217" t="s">
        <v>1908</v>
      </c>
      <c r="B829" s="218" t="s">
        <v>1909</v>
      </c>
      <c r="C829" s="223">
        <v>0.73799999999999999</v>
      </c>
    </row>
    <row r="830" spans="1:3" x14ac:dyDescent="0.3">
      <c r="A830" s="217" t="s">
        <v>1910</v>
      </c>
      <c r="B830" s="218" t="s">
        <v>1911</v>
      </c>
      <c r="C830" s="219">
        <v>0.27</v>
      </c>
    </row>
    <row r="831" spans="1:3" x14ac:dyDescent="0.3">
      <c r="A831" s="217" t="s">
        <v>1912</v>
      </c>
      <c r="B831" s="218" t="s">
        <v>1913</v>
      </c>
      <c r="C831" s="219">
        <v>0.38</v>
      </c>
    </row>
    <row r="832" spans="1:3" x14ac:dyDescent="0.3">
      <c r="A832" s="217" t="s">
        <v>1914</v>
      </c>
      <c r="B832" s="218" t="s">
        <v>1915</v>
      </c>
      <c r="C832" s="219">
        <v>0.86</v>
      </c>
    </row>
    <row r="833" spans="1:3" x14ac:dyDescent="0.3">
      <c r="A833" s="217" t="s">
        <v>1916</v>
      </c>
      <c r="B833" s="218" t="s">
        <v>1917</v>
      </c>
      <c r="C833" s="219">
        <v>0.21820000000000001</v>
      </c>
    </row>
    <row r="834" spans="1:3" x14ac:dyDescent="0.3">
      <c r="A834" s="217" t="s">
        <v>1918</v>
      </c>
      <c r="B834" s="218" t="s">
        <v>1919</v>
      </c>
      <c r="C834" s="219">
        <v>0.26</v>
      </c>
    </row>
    <row r="835" spans="1:3" x14ac:dyDescent="0.3">
      <c r="A835" s="217" t="s">
        <v>1920</v>
      </c>
      <c r="B835" s="218" t="s">
        <v>1921</v>
      </c>
      <c r="C835" s="219">
        <v>0.14000000000000001</v>
      </c>
    </row>
    <row r="836" spans="1:3" x14ac:dyDescent="0.3">
      <c r="A836" s="217" t="s">
        <v>1922</v>
      </c>
      <c r="B836" s="218" t="s">
        <v>1923</v>
      </c>
      <c r="C836" s="219">
        <v>0.47</v>
      </c>
    </row>
    <row r="837" spans="1:3" x14ac:dyDescent="0.3">
      <c r="A837" s="217" t="s">
        <v>1924</v>
      </c>
      <c r="B837" s="218" t="s">
        <v>1925</v>
      </c>
      <c r="C837" s="220">
        <v>0.92200000000000004</v>
      </c>
    </row>
    <row r="838" spans="1:3" x14ac:dyDescent="0.3">
      <c r="A838" s="217" t="s">
        <v>1926</v>
      </c>
      <c r="B838" s="218" t="s">
        <v>1927</v>
      </c>
      <c r="C838" s="219">
        <v>0.92200000000000004</v>
      </c>
    </row>
    <row r="839" spans="1:3" x14ac:dyDescent="0.3">
      <c r="A839" s="217" t="s">
        <v>1928</v>
      </c>
      <c r="B839" s="218" t="s">
        <v>1929</v>
      </c>
      <c r="C839" s="219">
        <v>0.18</v>
      </c>
    </row>
    <row r="840" spans="1:3" x14ac:dyDescent="0.3">
      <c r="A840" s="217" t="s">
        <v>1930</v>
      </c>
      <c r="B840" s="218" t="s">
        <v>1931</v>
      </c>
      <c r="C840" s="219">
        <v>0.56000000000000005</v>
      </c>
    </row>
  </sheetData>
  <autoFilter ref="A1:C840" xr:uid="{00000000-0001-0000-0100-000000000000}"/>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7</vt:i4>
      </vt:variant>
      <vt:variant>
        <vt:lpstr>Intervalos com Nome</vt:lpstr>
      </vt:variant>
      <vt:variant>
        <vt:i4>5</vt:i4>
      </vt:variant>
    </vt:vector>
  </HeadingPairs>
  <TitlesOfParts>
    <vt:vector size="12" baseType="lpstr">
      <vt:lpstr>Folha 1 Metodologia</vt:lpstr>
      <vt:lpstr>Folha 2 Capacidades Inst. Arm</vt:lpstr>
      <vt:lpstr>Folha 3 ResíduosPerigosos</vt:lpstr>
      <vt:lpstr>Folha 4 Resumo</vt:lpstr>
      <vt:lpstr>Folha 5 Capacidades AIA e PCIP</vt:lpstr>
      <vt:lpstr>Folha 6 NOTES</vt:lpstr>
      <vt:lpstr>Folha 7 FACTORS</vt:lpstr>
      <vt:lpstr>'Folha 2 Capacidades Inst. Arm'!Área_de_Impressão</vt:lpstr>
      <vt:lpstr>'Folha 3 ResíduosPerigosos'!Área_de_Impressão</vt:lpstr>
      <vt:lpstr>'Folha 4 Resumo'!Área_de_Impressão</vt:lpstr>
      <vt:lpstr>'Folha 2 Capacidades Inst. Arm'!Títulos_de_Impressão</vt:lpstr>
      <vt:lpstr>'Folha 4 Resumo'!Títulos_de_Impressão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Patrícia Soares</dc:creator>
  <cp:lastModifiedBy>Susete Lamego</cp:lastModifiedBy>
  <cp:lastPrinted>2025-10-13T15:07:45Z</cp:lastPrinted>
  <dcterms:created xsi:type="dcterms:W3CDTF">2015-06-05T18:17:20Z</dcterms:created>
  <dcterms:modified xsi:type="dcterms:W3CDTF">2025-10-31T14:50:23Z</dcterms:modified>
</cp:coreProperties>
</file>