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lisboa\EmCurso\QDE\T2022-519-00\10 - WIP\01-Concept Design\02-ENVIRONMENT\07-Licenciamento Único Ambiental e Industrial\EQUIPA\01-MJC\Pedido de elementos\Regime PCIP\Módulos Comuns\"/>
    </mc:Choice>
  </mc:AlternateContent>
  <xr:revisionPtr revIDLastSave="0" documentId="13_ncr:1_{84A63662-DC04-4C4D-8EB2-1EF4EAEFACD6}" xr6:coauthVersionLast="47" xr6:coauthVersionMax="47" xr10:uidLastSave="{00000000-0000-0000-0000-000000000000}"/>
  <bookViews>
    <workbookView xWindow="-28920" yWindow="-120" windowWidth="29040" windowHeight="15840" firstSheet="3" activeTab="7" xr2:uid="{86EAA92B-64EB-4C23-A663-BD141DF08001}"/>
  </bookViews>
  <sheets>
    <sheet name="Limpeza cubas mistura " sheetId="3" r:id="rId1"/>
    <sheet name=" Revestimento dos elétrodos" sheetId="1" r:id="rId2"/>
    <sheet name=" Limpeza dos invólucros" sheetId="4" r:id="rId3"/>
    <sheet name=" Limpeza de baterias" sheetId="5" r:id="rId4"/>
    <sheet name="Capacidade instalada PCIP 6.7" sheetId="7" r:id="rId5"/>
    <sheet name="Capacidade instalada AIA 11 h)" sheetId="10" r:id="rId6"/>
    <sheet name="Regime COV - Ativ 7" sheetId="8" r:id="rId7"/>
    <sheet name="Regime COV - Ativ 5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12" i="3" s="1"/>
  <c r="F4" i="7" s="1"/>
  <c r="C21" i="1"/>
  <c r="E36" i="1"/>
  <c r="F6" i="7" l="1"/>
  <c r="C18" i="5"/>
  <c r="F6" i="10"/>
  <c r="E14" i="5"/>
  <c r="E12" i="5"/>
  <c r="C16" i="4"/>
  <c r="F17" i="9"/>
  <c r="F4" i="10"/>
  <c r="E30" i="9"/>
  <c r="F42" i="8"/>
  <c r="D44" i="8" s="1"/>
  <c r="D48" i="8" s="1"/>
  <c r="C50" i="8" s="1"/>
  <c r="F31" i="8"/>
  <c r="C33" i="8" s="1"/>
  <c r="C35" i="8" s="1"/>
  <c r="F19" i="8"/>
  <c r="C21" i="8" s="1"/>
  <c r="C23" i="8" s="1"/>
  <c r="C25" i="8" s="1"/>
  <c r="G36" i="1"/>
  <c r="C34" i="1"/>
  <c r="C30" i="1"/>
  <c r="C29" i="1"/>
  <c r="D45" i="1"/>
  <c r="D53" i="1"/>
  <c r="D49" i="1"/>
  <c r="F27" i="1"/>
  <c r="C14" i="1"/>
  <c r="C17" i="1" s="1"/>
  <c r="F12" i="1"/>
  <c r="E16" i="4"/>
  <c r="G11" i="4"/>
  <c r="G10" i="4"/>
  <c r="F43" i="1"/>
  <c r="F45" i="1" s="1"/>
  <c r="E18" i="5" l="1"/>
  <c r="C15" i="1"/>
  <c r="F53" i="1" l="1"/>
</calcChain>
</file>

<file path=xl/sharedStrings.xml><?xml version="1.0" encoding="utf-8"?>
<sst xmlns="http://schemas.openxmlformats.org/spreadsheetml/2006/main" count="142" uniqueCount="53">
  <si>
    <t>Regime normal de funcionamento 24 horas por dia, 330 dias por ano</t>
  </si>
  <si>
    <t>ton/ano</t>
  </si>
  <si>
    <t>ton/h</t>
  </si>
  <si>
    <t>kg/h</t>
  </si>
  <si>
    <t>Para o regime máximo de funcionamento de 24 horas por dia e 365 dias por ano</t>
  </si>
  <si>
    <t xml:space="preserve">Capacidade máxima </t>
  </si>
  <si>
    <t xml:space="preserve">As cubas de mistura serão limpas uma vez por mês. </t>
  </si>
  <si>
    <t xml:space="preserve">Por cada limpeza são utilizados </t>
  </si>
  <si>
    <t xml:space="preserve">kg </t>
  </si>
  <si>
    <t>Quantidade anual de NMP</t>
  </si>
  <si>
    <t>Cátodo</t>
  </si>
  <si>
    <t>A pasta que é obtida na etapa da mistura e que vai ser "barrada" na bobina de alumínio</t>
  </si>
  <si>
    <t>Fracção de NMP presente na pasta</t>
  </si>
  <si>
    <t>%</t>
  </si>
  <si>
    <t>Quantidade de NMP</t>
  </si>
  <si>
    <t>Ânodo</t>
  </si>
  <si>
    <t>A pasta que é obtida na etapa da mistura e que vai ser "barrada" na bobina de cobre</t>
  </si>
  <si>
    <t>1ª e 2ª Linha de produção</t>
  </si>
  <si>
    <t>3ª Linha de produção</t>
  </si>
  <si>
    <t>Capacidade máxima NMP</t>
  </si>
  <si>
    <t>Capacidade máxima NMP ( 3 linhas do cátodo)</t>
  </si>
  <si>
    <t>Quantidade de NMP (1ª e 2ª Linha)</t>
  </si>
  <si>
    <t>Quantidade de NMP (3ª Linha)</t>
  </si>
  <si>
    <t>Quantidade NMP (1 Linha de produção)</t>
  </si>
  <si>
    <t>Para três Linhas de Produção:</t>
  </si>
  <si>
    <t>Quantidade NMP (3 Linhas de produção)</t>
  </si>
  <si>
    <t>Capacidade máxima NMP (3 Linhas de produção)</t>
  </si>
  <si>
    <t>No edifício M5, na etapa de lavagem de invólucros, serão utilizadas cubas para o desengorduramento dos invólucros.</t>
  </si>
  <si>
    <t>M5 - Limpeza dos invólucros</t>
  </si>
  <si>
    <t>Revestimento dos elétrodos (cátodo e ânodo)</t>
  </si>
  <si>
    <t>Apenas as cubas 1, 6 e 7 utilizarão um solvente, neste caso o Renoclean 8016 MVS</t>
  </si>
  <si>
    <t xml:space="preserve">Quantidade anual consumida de Renoclean 8016 MVS </t>
  </si>
  <si>
    <t>Limpeza de baterias</t>
  </si>
  <si>
    <t>No final do processo as baterias são limpas, sempre que necessário, com recurso a álcool etílico.</t>
  </si>
  <si>
    <t>Consumo estimado de álcool etílico</t>
  </si>
  <si>
    <t>Capacidade máxima</t>
  </si>
  <si>
    <t>Categoria 6.7 - Limpeza das cubas de mistura do cátodo, com NMP</t>
  </si>
  <si>
    <t>Quantidade necessária para limpeza das cubas</t>
  </si>
  <si>
    <t>Categoria 6.7 - Revestimento dos elétrodos (cátodo e ânodo)</t>
  </si>
  <si>
    <t>Produção (células/ano)</t>
  </si>
  <si>
    <t>Consumo de álcool por célula (g/célula)</t>
  </si>
  <si>
    <t>Capacidade instalada  (kg/h)</t>
  </si>
  <si>
    <t>Capacidade instalada (ton/ano)</t>
  </si>
  <si>
    <t>REGIME COV</t>
  </si>
  <si>
    <t>Consumo anual de NMP</t>
  </si>
  <si>
    <t xml:space="preserve">Diploma REI, Anexo VII, Parte II
</t>
  </si>
  <si>
    <t>Atividade 7. Revestimento de bobinas – Limiar 25 toneladas/ano</t>
  </si>
  <si>
    <t>Atividade 5. Outros processos de limpeza – Limiar 2 toneladas/ano</t>
  </si>
  <si>
    <t>Categoria 11h - Regime AIA</t>
  </si>
  <si>
    <t>Categoria 6.7- Regime PCIP</t>
  </si>
  <si>
    <t xml:space="preserve">Quantidade NMP </t>
  </si>
  <si>
    <t>Categoria 6.7 - Limpeza dos invólucros</t>
  </si>
  <si>
    <t>Categoria 6.7 - Limpeza de baterias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</si>
</sst>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8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8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15F40-6CAC-4A43-88D4-64741F5B284C}">
  <dimension ref="A2:F12"/>
  <sheetViews>
    <sheetView workbookViewId="0">
      <selection activeCell="G34" sqref="G34"/>
    </sheetView>
  </sheetViews>
  <sheetFormatPr defaultRowHeight="14.4" x14ac:dyDescent="0.3"/>
  <cols>
    <col min="3" max="3" width="10.109375" customWidth="1"/>
  </cols>
  <sheetData>
    <row r="2" spans="1:6" x14ac:dyDescent="0.3">
      <c r="A2" s="1" t="s">
        <v>36</v>
      </c>
    </row>
    <row r="4" spans="1:6" x14ac:dyDescent="0.3">
      <c r="A4" s="4" t="s">
        <v>0</v>
      </c>
    </row>
    <row r="6" spans="1:6" x14ac:dyDescent="0.3">
      <c r="A6" t="s">
        <v>6</v>
      </c>
    </row>
    <row r="8" spans="1:6" x14ac:dyDescent="0.3">
      <c r="A8" t="s">
        <v>7</v>
      </c>
      <c r="D8">
        <v>1800</v>
      </c>
      <c r="E8" t="s">
        <v>8</v>
      </c>
      <c r="F8" t="s">
        <v>37</v>
      </c>
    </row>
    <row r="10" spans="1:6" x14ac:dyDescent="0.3">
      <c r="A10" s="1" t="s">
        <v>9</v>
      </c>
      <c r="D10">
        <f>(D8*12)/1000</f>
        <v>21.6</v>
      </c>
      <c r="E10" t="s">
        <v>1</v>
      </c>
    </row>
    <row r="12" spans="1:6" x14ac:dyDescent="0.3">
      <c r="A12" s="1" t="s">
        <v>50</v>
      </c>
      <c r="D12" s="12">
        <f>D10/(330*24)</f>
        <v>2.7272727272727275E-3</v>
      </c>
      <c r="E12" t="s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7B22-5293-4E68-9860-65938488F07F}">
  <dimension ref="A2:J57"/>
  <sheetViews>
    <sheetView workbookViewId="0">
      <selection activeCell="K35" sqref="K35"/>
    </sheetView>
  </sheetViews>
  <sheetFormatPr defaultRowHeight="14.4" x14ac:dyDescent="0.3"/>
  <cols>
    <col min="2" max="2" width="22.33203125" customWidth="1"/>
    <col min="3" max="3" width="11.5546875" customWidth="1"/>
    <col min="8" max="8" width="7.33203125" customWidth="1"/>
    <col min="9" max="9" width="6.5546875" customWidth="1"/>
  </cols>
  <sheetData>
    <row r="2" spans="1:10" x14ac:dyDescent="0.3">
      <c r="A2" s="1" t="s">
        <v>38</v>
      </c>
    </row>
    <row r="4" spans="1:10" x14ac:dyDescent="0.3">
      <c r="A4" s="4" t="s">
        <v>0</v>
      </c>
    </row>
    <row r="6" spans="1:10" x14ac:dyDescent="0.3">
      <c r="A6" s="5" t="s">
        <v>10</v>
      </c>
    </row>
    <row r="8" spans="1:10" x14ac:dyDescent="0.3">
      <c r="A8" s="1" t="s">
        <v>17</v>
      </c>
    </row>
    <row r="9" spans="1:10" x14ac:dyDescent="0.3">
      <c r="A9" s="1"/>
    </row>
    <row r="10" spans="1:10" x14ac:dyDescent="0.3">
      <c r="A10" t="s">
        <v>11</v>
      </c>
      <c r="I10">
        <v>2980</v>
      </c>
      <c r="J10" t="s">
        <v>3</v>
      </c>
    </row>
    <row r="12" spans="1:10" x14ac:dyDescent="0.3">
      <c r="A12" t="s">
        <v>12</v>
      </c>
      <c r="D12">
        <v>47</v>
      </c>
      <c r="E12" t="s">
        <v>13</v>
      </c>
      <c r="F12">
        <f>D12/100</f>
        <v>0.47</v>
      </c>
    </row>
    <row r="14" spans="1:10" x14ac:dyDescent="0.3">
      <c r="A14" t="s">
        <v>14</v>
      </c>
      <c r="C14">
        <f>I10*F12</f>
        <v>1400.6</v>
      </c>
      <c r="D14" t="s">
        <v>3</v>
      </c>
    </row>
    <row r="15" spans="1:10" x14ac:dyDescent="0.3">
      <c r="C15">
        <f>C14/1000</f>
        <v>1.4005999999999998</v>
      </c>
      <c r="D15" t="s">
        <v>2</v>
      </c>
    </row>
    <row r="17" spans="1:10" x14ac:dyDescent="0.3">
      <c r="A17" t="s">
        <v>21</v>
      </c>
      <c r="C17" s="1">
        <f>C14*2</f>
        <v>2801.2</v>
      </c>
      <c r="D17" s="1" t="s">
        <v>3</v>
      </c>
    </row>
    <row r="19" spans="1:10" x14ac:dyDescent="0.3">
      <c r="A19" s="4" t="s">
        <v>4</v>
      </c>
    </row>
    <row r="21" spans="1:10" x14ac:dyDescent="0.3">
      <c r="A21" t="s">
        <v>19</v>
      </c>
      <c r="C21">
        <f>(C17*24*365)/1000</f>
        <v>24538.511999999995</v>
      </c>
      <c r="D21" t="s">
        <v>1</v>
      </c>
    </row>
    <row r="23" spans="1:10" x14ac:dyDescent="0.3">
      <c r="A23" s="1" t="s">
        <v>18</v>
      </c>
    </row>
    <row r="25" spans="1:10" x14ac:dyDescent="0.3">
      <c r="A25" t="s">
        <v>11</v>
      </c>
      <c r="I25">
        <v>765</v>
      </c>
      <c r="J25" t="s">
        <v>3</v>
      </c>
    </row>
    <row r="27" spans="1:10" x14ac:dyDescent="0.3">
      <c r="A27" t="s">
        <v>12</v>
      </c>
      <c r="D27">
        <v>46</v>
      </c>
      <c r="E27" t="s">
        <v>13</v>
      </c>
      <c r="F27">
        <f>D27/100</f>
        <v>0.46</v>
      </c>
    </row>
    <row r="29" spans="1:10" x14ac:dyDescent="0.3">
      <c r="A29" t="s">
        <v>22</v>
      </c>
      <c r="C29">
        <f>I25*F27</f>
        <v>351.90000000000003</v>
      </c>
      <c r="D29" t="s">
        <v>3</v>
      </c>
    </row>
    <row r="30" spans="1:10" ht="13.8" customHeight="1" x14ac:dyDescent="0.3">
      <c r="C30">
        <f>C29/1000</f>
        <v>0.35190000000000005</v>
      </c>
      <c r="D30" t="s">
        <v>2</v>
      </c>
    </row>
    <row r="31" spans="1:10" ht="13.8" customHeight="1" x14ac:dyDescent="0.3"/>
    <row r="32" spans="1:10" x14ac:dyDescent="0.3">
      <c r="A32" s="4" t="s">
        <v>4</v>
      </c>
    </row>
    <row r="34" spans="1:9" x14ac:dyDescent="0.3">
      <c r="A34" t="s">
        <v>19</v>
      </c>
      <c r="C34">
        <f>(C29*24*365)/1000</f>
        <v>3082.6439999999998</v>
      </c>
      <c r="D34" t="s">
        <v>1</v>
      </c>
    </row>
    <row r="36" spans="1:9" x14ac:dyDescent="0.3">
      <c r="A36" s="6" t="s">
        <v>20</v>
      </c>
      <c r="B36" s="6"/>
      <c r="C36" s="6"/>
      <c r="D36" s="6"/>
      <c r="E36" s="7">
        <f>C17+C29</f>
        <v>3153.1</v>
      </c>
      <c r="F36" s="7" t="s">
        <v>3</v>
      </c>
      <c r="G36" s="7">
        <f>(E36*24*365)/1000</f>
        <v>27621.155999999995</v>
      </c>
      <c r="H36" s="7" t="s">
        <v>1</v>
      </c>
    </row>
    <row r="39" spans="1:9" x14ac:dyDescent="0.3">
      <c r="A39" s="5" t="s">
        <v>15</v>
      </c>
    </row>
    <row r="41" spans="1:9" x14ac:dyDescent="0.3">
      <c r="A41" t="s">
        <v>16</v>
      </c>
      <c r="H41">
        <v>1612.8</v>
      </c>
      <c r="I41" t="s">
        <v>3</v>
      </c>
    </row>
    <row r="43" spans="1:9" x14ac:dyDescent="0.3">
      <c r="A43" t="s">
        <v>12</v>
      </c>
      <c r="D43">
        <v>0.76800000000000002</v>
      </c>
      <c r="E43" t="s">
        <v>13</v>
      </c>
      <c r="F43">
        <f>D43/100</f>
        <v>7.6800000000000002E-3</v>
      </c>
    </row>
    <row r="45" spans="1:9" x14ac:dyDescent="0.3">
      <c r="A45" t="s">
        <v>23</v>
      </c>
      <c r="D45" s="2">
        <f>H41*F43</f>
        <v>12.386303999999999</v>
      </c>
      <c r="E45" t="s">
        <v>3</v>
      </c>
      <c r="F45" s="8">
        <f>D45/1000</f>
        <v>1.2386303999999999E-2</v>
      </c>
      <c r="G45" t="s">
        <v>2</v>
      </c>
    </row>
    <row r="47" spans="1:9" x14ac:dyDescent="0.3">
      <c r="A47" t="s">
        <v>24</v>
      </c>
    </row>
    <row r="49" spans="1:7" x14ac:dyDescent="0.3">
      <c r="A49" t="s">
        <v>25</v>
      </c>
      <c r="D49" s="2">
        <f>D45*3</f>
        <v>37.158912000000001</v>
      </c>
      <c r="E49" t="s">
        <v>3</v>
      </c>
    </row>
    <row r="51" spans="1:7" x14ac:dyDescent="0.3">
      <c r="A51" s="4" t="s">
        <v>4</v>
      </c>
    </row>
    <row r="53" spans="1:7" x14ac:dyDescent="0.3">
      <c r="A53" s="6" t="s">
        <v>26</v>
      </c>
      <c r="B53" s="6"/>
      <c r="C53" s="6"/>
      <c r="D53" s="9">
        <f>D49</f>
        <v>37.158912000000001</v>
      </c>
      <c r="E53" s="7" t="s">
        <v>3</v>
      </c>
      <c r="F53" s="9">
        <f>(D49*24*365)/1000</f>
        <v>325.51206911999998</v>
      </c>
      <c r="G53" s="7" t="s">
        <v>1</v>
      </c>
    </row>
    <row r="57" spans="1:7" x14ac:dyDescent="0.3">
      <c r="D57" s="2"/>
      <c r="F57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81EC-B101-4F90-844A-0105ED438AF3}">
  <dimension ref="A2:H16"/>
  <sheetViews>
    <sheetView workbookViewId="0">
      <selection activeCell="N23" sqref="N23"/>
    </sheetView>
  </sheetViews>
  <sheetFormatPr defaultRowHeight="14.4" x14ac:dyDescent="0.3"/>
  <cols>
    <col min="2" max="2" width="9.5546875" customWidth="1"/>
    <col min="3" max="3" width="10" bestFit="1" customWidth="1"/>
  </cols>
  <sheetData>
    <row r="2" spans="1:8" x14ac:dyDescent="0.3">
      <c r="A2" s="3" t="s">
        <v>51</v>
      </c>
    </row>
    <row r="4" spans="1:8" x14ac:dyDescent="0.3">
      <c r="A4" t="s">
        <v>27</v>
      </c>
    </row>
    <row r="6" spans="1:8" x14ac:dyDescent="0.3">
      <c r="A6" t="s">
        <v>30</v>
      </c>
    </row>
    <row r="8" spans="1:8" x14ac:dyDescent="0.3">
      <c r="A8" s="4" t="s">
        <v>0</v>
      </c>
    </row>
    <row r="10" spans="1:8" x14ac:dyDescent="0.3">
      <c r="A10" t="s">
        <v>31</v>
      </c>
      <c r="G10">
        <f>2736</f>
        <v>2736</v>
      </c>
      <c r="H10" t="s">
        <v>1</v>
      </c>
    </row>
    <row r="11" spans="1:8" x14ac:dyDescent="0.3">
      <c r="G11" s="2">
        <f>((G10/330)/24)*1000</f>
        <v>345.45454545454544</v>
      </c>
      <c r="H11" t="s">
        <v>3</v>
      </c>
    </row>
    <row r="13" spans="1:8" x14ac:dyDescent="0.3">
      <c r="A13" s="4" t="s">
        <v>4</v>
      </c>
    </row>
    <row r="15" spans="1:8" x14ac:dyDescent="0.3">
      <c r="E15" s="1"/>
      <c r="F15" s="1"/>
    </row>
    <row r="16" spans="1:8" x14ac:dyDescent="0.3">
      <c r="A16" s="6" t="s">
        <v>5</v>
      </c>
      <c r="B16" s="6"/>
      <c r="C16" s="10">
        <f>(G11*24*365)/1000</f>
        <v>3026.181818181818</v>
      </c>
      <c r="D16" s="11" t="s">
        <v>1</v>
      </c>
      <c r="E16" s="9">
        <f>G11</f>
        <v>345.45454545454544</v>
      </c>
      <c r="F16" s="7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B486-A7E9-4E89-8DBE-BE8852ABFB20}">
  <dimension ref="A2:F18"/>
  <sheetViews>
    <sheetView workbookViewId="0">
      <selection activeCell="L27" sqref="L27"/>
    </sheetView>
  </sheetViews>
  <sheetFormatPr defaultRowHeight="14.4" x14ac:dyDescent="0.3"/>
  <cols>
    <col min="3" max="3" width="18.77734375" customWidth="1"/>
    <col min="13" max="13" width="19.109375" customWidth="1"/>
    <col min="14" max="14" width="19.77734375" customWidth="1"/>
    <col min="15" max="15" width="20" customWidth="1"/>
  </cols>
  <sheetData>
    <row r="2" spans="1:6" x14ac:dyDescent="0.3">
      <c r="A2" s="1" t="s">
        <v>52</v>
      </c>
    </row>
    <row r="4" spans="1:6" x14ac:dyDescent="0.3">
      <c r="A4" t="s">
        <v>33</v>
      </c>
    </row>
    <row r="6" spans="1:6" x14ac:dyDescent="0.3">
      <c r="A6" s="4" t="s">
        <v>0</v>
      </c>
    </row>
    <row r="7" spans="1:6" x14ac:dyDescent="0.3">
      <c r="A7" s="4"/>
    </row>
    <row r="8" spans="1:6" x14ac:dyDescent="0.3">
      <c r="A8" t="s">
        <v>39</v>
      </c>
      <c r="D8">
        <v>38610000</v>
      </c>
    </row>
    <row r="10" spans="1:6" x14ac:dyDescent="0.3">
      <c r="A10" t="s">
        <v>40</v>
      </c>
      <c r="D10">
        <v>6.7000000000000002E-3</v>
      </c>
    </row>
    <row r="12" spans="1:6" x14ac:dyDescent="0.3">
      <c r="A12" t="s">
        <v>34</v>
      </c>
      <c r="E12" s="2">
        <f>((D8*D10)/1000)/1000</f>
        <v>0.258687</v>
      </c>
      <c r="F12" t="s">
        <v>1</v>
      </c>
    </row>
    <row r="14" spans="1:6" x14ac:dyDescent="0.3">
      <c r="E14" s="2">
        <f>((E12/330)/24)*1000</f>
        <v>3.2662500000000004E-2</v>
      </c>
      <c r="F14" t="s">
        <v>3</v>
      </c>
    </row>
    <row r="16" spans="1:6" x14ac:dyDescent="0.3">
      <c r="A16" s="4" t="s">
        <v>4</v>
      </c>
    </row>
    <row r="18" spans="1:6" x14ac:dyDescent="0.3">
      <c r="A18" s="7" t="s">
        <v>35</v>
      </c>
      <c r="B18" s="7"/>
      <c r="C18" s="9">
        <f>(E14*24*365)/1000</f>
        <v>0.28612350000000003</v>
      </c>
      <c r="D18" s="7" t="s">
        <v>1</v>
      </c>
      <c r="E18" s="9">
        <f>E14</f>
        <v>3.2662500000000004E-2</v>
      </c>
      <c r="F18" s="7" t="s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9D53D-243C-4CC9-A44D-9E55A64EDC8F}">
  <dimension ref="B2:G6"/>
  <sheetViews>
    <sheetView workbookViewId="0">
      <selection activeCell="N8" sqref="N8"/>
    </sheetView>
  </sheetViews>
  <sheetFormatPr defaultRowHeight="14.4" x14ac:dyDescent="0.3"/>
  <sheetData>
    <row r="2" spans="2:7" x14ac:dyDescent="0.3">
      <c r="B2" s="1" t="s">
        <v>49</v>
      </c>
    </row>
    <row r="4" spans="2:7" x14ac:dyDescent="0.3">
      <c r="B4" s="1" t="s">
        <v>41</v>
      </c>
      <c r="F4" s="9">
        <f>' Revestimento dos elétrodos'!E36+' Revestimento dos elétrodos'!D53+' Limpeza dos invólucros'!E16+' Limpeza de baterias'!E18+'Limpeza cubas mistura '!D12</f>
        <v>3535.7488472272726</v>
      </c>
      <c r="G4" s="7" t="s">
        <v>3</v>
      </c>
    </row>
    <row r="5" spans="2:7" x14ac:dyDescent="0.3">
      <c r="B5" s="1"/>
    </row>
    <row r="6" spans="2:7" x14ac:dyDescent="0.3">
      <c r="B6" s="1" t="s">
        <v>42</v>
      </c>
      <c r="F6" s="9">
        <f>'Limpeza cubas mistura '!D10+' Revestimento dos elétrodos'!G36+' Revestimento dos elétrodos'!F53+' Limpeza dos invólucros'!C16+' Limpeza de baterias'!C18</f>
        <v>30994.736010801807</v>
      </c>
      <c r="G6" s="7" t="s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49DA-4ABA-4499-A890-D98C2E88A95F}">
  <dimension ref="B2:G6"/>
  <sheetViews>
    <sheetView workbookViewId="0">
      <selection activeCell="L29" sqref="L29"/>
    </sheetView>
  </sheetViews>
  <sheetFormatPr defaultRowHeight="14.4" x14ac:dyDescent="0.3"/>
  <sheetData>
    <row r="2" spans="2:7" x14ac:dyDescent="0.3">
      <c r="B2" s="1" t="s">
        <v>48</v>
      </c>
    </row>
    <row r="4" spans="2:7" x14ac:dyDescent="0.3">
      <c r="B4" s="1" t="s">
        <v>41</v>
      </c>
      <c r="F4" s="9">
        <f>' Revestimento dos elétrodos'!E36+' Revestimento dos elétrodos'!D53+' Limpeza dos invólucros'!E16+' Limpeza de baterias'!E18</f>
        <v>3535.7461199545451</v>
      </c>
      <c r="G4" s="7" t="s">
        <v>3</v>
      </c>
    </row>
    <row r="5" spans="2:7" x14ac:dyDescent="0.3">
      <c r="B5" s="1"/>
    </row>
    <row r="6" spans="2:7" x14ac:dyDescent="0.3">
      <c r="B6" s="1" t="s">
        <v>42</v>
      </c>
      <c r="F6" s="9">
        <f>'Limpeza cubas mistura '!D10+' Revestimento dos elétrodos'!G36+' Revestimento dos elétrodos'!F53+' Limpeza dos invólucros'!C16+' Limpeza de baterias'!C18</f>
        <v>30994.736010801807</v>
      </c>
      <c r="G6" s="7" t="s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F947-A472-40F4-938E-ACCA79461671}">
  <dimension ref="A2:J50"/>
  <sheetViews>
    <sheetView topLeftCell="A37" workbookViewId="0">
      <selection activeCell="J16" sqref="J16"/>
    </sheetView>
  </sheetViews>
  <sheetFormatPr defaultRowHeight="14.4" x14ac:dyDescent="0.3"/>
  <cols>
    <col min="2" max="2" width="28.109375" customWidth="1"/>
  </cols>
  <sheetData>
    <row r="2" spans="1:1" x14ac:dyDescent="0.3">
      <c r="A2" s="1" t="s">
        <v>43</v>
      </c>
    </row>
    <row r="3" spans="1:1" x14ac:dyDescent="0.3">
      <c r="A3" s="1"/>
    </row>
    <row r="4" spans="1:1" x14ac:dyDescent="0.3">
      <c r="A4" s="1" t="s">
        <v>45</v>
      </c>
    </row>
    <row r="5" spans="1:1" x14ac:dyDescent="0.3">
      <c r="A5" s="1"/>
    </row>
    <row r="6" spans="1:1" x14ac:dyDescent="0.3">
      <c r="A6" s="1" t="s">
        <v>46</v>
      </c>
    </row>
    <row r="9" spans="1:1" x14ac:dyDescent="0.3">
      <c r="A9" s="1" t="s">
        <v>29</v>
      </c>
    </row>
    <row r="11" spans="1:1" x14ac:dyDescent="0.3">
      <c r="A11" s="4" t="s">
        <v>0</v>
      </c>
    </row>
    <row r="13" spans="1:1" x14ac:dyDescent="0.3">
      <c r="A13" s="5" t="s">
        <v>10</v>
      </c>
    </row>
    <row r="15" spans="1:1" x14ac:dyDescent="0.3">
      <c r="A15" s="1" t="s">
        <v>17</v>
      </c>
    </row>
    <row r="16" spans="1:1" x14ac:dyDescent="0.3">
      <c r="A16" s="1"/>
    </row>
    <row r="17" spans="1:10" x14ac:dyDescent="0.3">
      <c r="A17" t="s">
        <v>11</v>
      </c>
      <c r="I17">
        <v>2980</v>
      </c>
      <c r="J17" t="s">
        <v>3</v>
      </c>
    </row>
    <row r="19" spans="1:10" x14ac:dyDescent="0.3">
      <c r="A19" t="s">
        <v>12</v>
      </c>
      <c r="D19">
        <v>47</v>
      </c>
      <c r="E19" t="s">
        <v>13</v>
      </c>
      <c r="F19">
        <f>D19/100</f>
        <v>0.47</v>
      </c>
    </row>
    <row r="21" spans="1:10" x14ac:dyDescent="0.3">
      <c r="A21" t="s">
        <v>14</v>
      </c>
      <c r="C21">
        <f>I17*F19</f>
        <v>1400.6</v>
      </c>
      <c r="D21" t="s">
        <v>3</v>
      </c>
    </row>
    <row r="23" spans="1:10" x14ac:dyDescent="0.3">
      <c r="A23" t="s">
        <v>21</v>
      </c>
      <c r="C23">
        <f>C21*2</f>
        <v>2801.2</v>
      </c>
      <c r="D23" t="s">
        <v>3</v>
      </c>
    </row>
    <row r="24" spans="1:10" x14ac:dyDescent="0.3">
      <c r="A24" s="1"/>
      <c r="B24" s="1"/>
      <c r="C24" s="1"/>
      <c r="D24" s="1"/>
    </row>
    <row r="25" spans="1:10" x14ac:dyDescent="0.3">
      <c r="A25" s="7" t="s">
        <v>44</v>
      </c>
      <c r="B25" s="7"/>
      <c r="C25" s="9">
        <f>(C23*24*330)/1000</f>
        <v>22185.503999999997</v>
      </c>
      <c r="D25" s="7" t="s">
        <v>1</v>
      </c>
    </row>
    <row r="27" spans="1:10" x14ac:dyDescent="0.3">
      <c r="A27" s="1" t="s">
        <v>18</v>
      </c>
    </row>
    <row r="29" spans="1:10" x14ac:dyDescent="0.3">
      <c r="A29" t="s">
        <v>11</v>
      </c>
      <c r="I29">
        <v>765</v>
      </c>
      <c r="J29" t="s">
        <v>3</v>
      </c>
    </row>
    <row r="31" spans="1:10" x14ac:dyDescent="0.3">
      <c r="A31" t="s">
        <v>12</v>
      </c>
      <c r="D31">
        <v>46</v>
      </c>
      <c r="E31" t="s">
        <v>13</v>
      </c>
      <c r="F31">
        <f>D31/100</f>
        <v>0.46</v>
      </c>
    </row>
    <row r="33" spans="1:9" x14ac:dyDescent="0.3">
      <c r="A33" t="s">
        <v>22</v>
      </c>
      <c r="C33">
        <f>I29*F31</f>
        <v>351.90000000000003</v>
      </c>
      <c r="D33" t="s">
        <v>3</v>
      </c>
    </row>
    <row r="35" spans="1:9" x14ac:dyDescent="0.3">
      <c r="A35" s="7" t="s">
        <v>44</v>
      </c>
      <c r="B35" s="6"/>
      <c r="C35" s="9">
        <f>(C33*24*330)/1000</f>
        <v>2787.0479999999998</v>
      </c>
      <c r="D35" s="7" t="s">
        <v>1</v>
      </c>
    </row>
    <row r="38" spans="1:9" x14ac:dyDescent="0.3">
      <c r="A38" s="5" t="s">
        <v>15</v>
      </c>
    </row>
    <row r="40" spans="1:9" x14ac:dyDescent="0.3">
      <c r="A40" t="s">
        <v>16</v>
      </c>
      <c r="H40">
        <v>1612.8</v>
      </c>
      <c r="I40" t="s">
        <v>3</v>
      </c>
    </row>
    <row r="42" spans="1:9" x14ac:dyDescent="0.3">
      <c r="A42" t="s">
        <v>12</v>
      </c>
      <c r="D42">
        <v>0.76800000000000002</v>
      </c>
      <c r="E42" t="s">
        <v>13</v>
      </c>
      <c r="F42">
        <f>D42/100</f>
        <v>7.6800000000000002E-3</v>
      </c>
    </row>
    <row r="44" spans="1:9" x14ac:dyDescent="0.3">
      <c r="A44" t="s">
        <v>23</v>
      </c>
      <c r="D44" s="2">
        <f>H40*F42</f>
        <v>12.386303999999999</v>
      </c>
      <c r="E44" t="s">
        <v>3</v>
      </c>
      <c r="F44" s="8"/>
    </row>
    <row r="46" spans="1:9" x14ac:dyDescent="0.3">
      <c r="A46" t="s">
        <v>24</v>
      </c>
    </row>
    <row r="48" spans="1:9" x14ac:dyDescent="0.3">
      <c r="A48" t="s">
        <v>25</v>
      </c>
      <c r="D48" s="2">
        <f>D44*3</f>
        <v>37.158912000000001</v>
      </c>
      <c r="E48" t="s">
        <v>3</v>
      </c>
    </row>
    <row r="50" spans="1:4" x14ac:dyDescent="0.3">
      <c r="A50" s="7" t="s">
        <v>44</v>
      </c>
      <c r="B50" s="6"/>
      <c r="C50" s="9">
        <f>(D48*24*365)/1000</f>
        <v>325.51206911999998</v>
      </c>
      <c r="D50" s="7" t="s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01708-B564-4325-A2F0-411649F24C12}">
  <dimension ref="A2:G34"/>
  <sheetViews>
    <sheetView tabSelected="1" topLeftCell="A4" workbookViewId="0">
      <selection activeCell="O35" sqref="O35"/>
    </sheetView>
  </sheetViews>
  <sheetFormatPr defaultRowHeight="14.4" x14ac:dyDescent="0.3"/>
  <cols>
    <col min="3" max="3" width="21" customWidth="1"/>
  </cols>
  <sheetData>
    <row r="2" spans="1:1" x14ac:dyDescent="0.3">
      <c r="A2" s="1" t="s">
        <v>43</v>
      </c>
    </row>
    <row r="3" spans="1:1" x14ac:dyDescent="0.3">
      <c r="A3" s="1"/>
    </row>
    <row r="4" spans="1:1" x14ac:dyDescent="0.3">
      <c r="A4" s="1" t="s">
        <v>45</v>
      </c>
    </row>
    <row r="5" spans="1:1" x14ac:dyDescent="0.3">
      <c r="A5" s="1"/>
    </row>
    <row r="6" spans="1:1" x14ac:dyDescent="0.3">
      <c r="A6" s="1" t="s">
        <v>47</v>
      </c>
    </row>
    <row r="9" spans="1:1" x14ac:dyDescent="0.3">
      <c r="A9" s="3" t="s">
        <v>28</v>
      </c>
    </row>
    <row r="11" spans="1:1" x14ac:dyDescent="0.3">
      <c r="A11" t="s">
        <v>27</v>
      </c>
    </row>
    <row r="13" spans="1:1" x14ac:dyDescent="0.3">
      <c r="A13" t="s">
        <v>30</v>
      </c>
    </row>
    <row r="15" spans="1:1" x14ac:dyDescent="0.3">
      <c r="A15" s="4" t="s">
        <v>0</v>
      </c>
    </row>
    <row r="17" spans="1:7" x14ac:dyDescent="0.3">
      <c r="A17" t="s">
        <v>31</v>
      </c>
      <c r="F17" s="7">
        <f>2736</f>
        <v>2736</v>
      </c>
      <c r="G17" s="7" t="s">
        <v>1</v>
      </c>
    </row>
    <row r="18" spans="1:7" x14ac:dyDescent="0.3">
      <c r="G18" s="2"/>
    </row>
    <row r="20" spans="1:7" x14ac:dyDescent="0.3">
      <c r="A20" s="1" t="s">
        <v>32</v>
      </c>
    </row>
    <row r="22" spans="1:7" x14ac:dyDescent="0.3">
      <c r="A22" t="s">
        <v>33</v>
      </c>
    </row>
    <row r="24" spans="1:7" x14ac:dyDescent="0.3">
      <c r="A24" s="4" t="s">
        <v>0</v>
      </c>
    </row>
    <row r="25" spans="1:7" x14ac:dyDescent="0.3">
      <c r="A25" s="4"/>
    </row>
    <row r="26" spans="1:7" x14ac:dyDescent="0.3">
      <c r="A26" t="s">
        <v>39</v>
      </c>
      <c r="D26">
        <v>38610000</v>
      </c>
    </row>
    <row r="28" spans="1:7" x14ac:dyDescent="0.3">
      <c r="A28" t="s">
        <v>40</v>
      </c>
      <c r="D28">
        <v>6.7000000000000002E-3</v>
      </c>
    </row>
    <row r="30" spans="1:7" x14ac:dyDescent="0.3">
      <c r="A30" t="s">
        <v>34</v>
      </c>
      <c r="E30" s="9">
        <f>((D26*D28)/1000)/1000</f>
        <v>0.258687</v>
      </c>
      <c r="F30" s="7" t="s">
        <v>1</v>
      </c>
    </row>
    <row r="32" spans="1:7" x14ac:dyDescent="0.3">
      <c r="E32" s="2"/>
    </row>
    <row r="34" spans="5:5" x14ac:dyDescent="0.3">
      <c r="E3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Limpeza cubas mistura </vt:lpstr>
      <vt:lpstr> Revestimento dos elétrodos</vt:lpstr>
      <vt:lpstr> Limpeza dos invólucros</vt:lpstr>
      <vt:lpstr> Limpeza de baterias</vt:lpstr>
      <vt:lpstr>Capacidade instalada PCIP 6.7</vt:lpstr>
      <vt:lpstr>Capacidade instalada AIA 11 h)</vt:lpstr>
      <vt:lpstr>Regime COV - Ativ 7</vt:lpstr>
      <vt:lpstr>Regime COV - Ativ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Caldeira - QUADRANTE</dc:creator>
  <cp:lastModifiedBy>Maria João Caldeira - QUADRANTE</cp:lastModifiedBy>
  <cp:lastPrinted>2023-09-08T09:51:09Z</cp:lastPrinted>
  <dcterms:created xsi:type="dcterms:W3CDTF">2023-08-29T17:13:45Z</dcterms:created>
  <dcterms:modified xsi:type="dcterms:W3CDTF">2023-10-31T10:31:23Z</dcterms:modified>
</cp:coreProperties>
</file>