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02\catim\AHS\Propostas_Processos de Trabalho\PROCESSOS\2021\AHS21024\PEDIDO ELEMENTOS IAPMEI APA CCDR ULSAM\Resposta a APA e CCDR\"/>
    </mc:Choice>
  </mc:AlternateContent>
  <xr:revisionPtr revIDLastSave="0" documentId="13_ncr:1_{3BAB4B8E-09DB-4793-870D-C5474E94E203}" xr6:coauthVersionLast="47" xr6:coauthVersionMax="47" xr10:uidLastSave="{00000000-0000-0000-0000-000000000000}"/>
  <bookViews>
    <workbookView xWindow="-60" yWindow="-16320" windowWidth="29040" windowHeight="15720" xr2:uid="{12889728-ED54-4628-A010-9EF6FB0054B1}"/>
  </bookViews>
  <sheets>
    <sheet name="Cálculo" sheetId="6" r:id="rId1"/>
    <sheet name="Pintura F. e Limpeza ANTES" sheetId="8" r:id="rId2"/>
    <sheet name="Limpeza Sup. DEPOIS" sheetId="9" r:id="rId3"/>
    <sheet name="Pintura DEPOIS" sheetId="1" r:id="rId4"/>
  </sheets>
  <definedNames>
    <definedName name="_xlnm.Print_Area" localSheetId="2">#N/A</definedName>
    <definedName name="_xlnm.Print_Area" localSheetId="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6" l="1"/>
  <c r="F7" i="6"/>
  <c r="D7" i="6"/>
  <c r="D5" i="6"/>
  <c r="N17" i="1"/>
  <c r="Q17" i="1" s="1"/>
  <c r="N14" i="1"/>
  <c r="N15" i="1"/>
  <c r="Q15" i="1" s="1"/>
  <c r="N16" i="1"/>
  <c r="Q16" i="1"/>
  <c r="N21" i="1"/>
  <c r="Q21" i="1" s="1"/>
  <c r="D8" i="6"/>
  <c r="J8" i="9"/>
  <c r="K8" i="9" s="1"/>
  <c r="H8" i="9" s="1"/>
  <c r="F8" i="9" s="1"/>
  <c r="D7" i="9"/>
  <c r="J7" i="9" s="1"/>
  <c r="K7" i="9" s="1"/>
  <c r="H7" i="9" s="1"/>
  <c r="F7" i="9" s="1"/>
  <c r="Q14" i="1"/>
  <c r="J106" i="8"/>
  <c r="K106" i="8" s="1"/>
  <c r="H106" i="8" s="1"/>
  <c r="F106" i="8" s="1"/>
  <c r="F107" i="8"/>
  <c r="F108" i="8" s="1"/>
  <c r="F109" i="8" s="1"/>
  <c r="E110" i="8" s="1"/>
  <c r="J94" i="8"/>
  <c r="K94" i="8" s="1"/>
  <c r="H94" i="8" s="1"/>
  <c r="F94" i="8" s="1"/>
  <c r="J93" i="8"/>
  <c r="K93" i="8" s="1"/>
  <c r="H93" i="8" s="1"/>
  <c r="F93" i="8" s="1"/>
  <c r="J92" i="8"/>
  <c r="K92" i="8" s="1"/>
  <c r="H92" i="8" s="1"/>
  <c r="F92" i="8" s="1"/>
  <c r="J91" i="8"/>
  <c r="K91" i="8" s="1"/>
  <c r="H91" i="8" s="1"/>
  <c r="F91" i="8" s="1"/>
  <c r="J90" i="8"/>
  <c r="K90" i="8" s="1"/>
  <c r="H90" i="8" s="1"/>
  <c r="F90" i="8" s="1"/>
  <c r="K89" i="8"/>
  <c r="H89" i="8" s="1"/>
  <c r="F89" i="8" s="1"/>
  <c r="J89" i="8"/>
  <c r="D78" i="8"/>
  <c r="D80" i="8" s="1"/>
  <c r="D81" i="8" s="1"/>
  <c r="D82" i="8" s="1"/>
  <c r="D71" i="8"/>
  <c r="D73" i="8" s="1"/>
  <c r="D74" i="8" s="1"/>
  <c r="D75" i="8" s="1"/>
  <c r="D66" i="8"/>
  <c r="D67" i="8" s="1"/>
  <c r="D68" i="8" s="1"/>
  <c r="D64" i="8"/>
  <c r="D57" i="8"/>
  <c r="D59" i="8" s="1"/>
  <c r="D60" i="8" s="1"/>
  <c r="D61" i="8" s="1"/>
  <c r="D50" i="8"/>
  <c r="D52" i="8" s="1"/>
  <c r="D53" i="8" s="1"/>
  <c r="D54" i="8" s="1"/>
  <c r="D45" i="8"/>
  <c r="D46" i="8" s="1"/>
  <c r="D47" i="8" s="1"/>
  <c r="D43" i="8"/>
  <c r="D36" i="8"/>
  <c r="D38" i="8" s="1"/>
  <c r="D39" i="8" s="1"/>
  <c r="D40" i="8" s="1"/>
  <c r="D29" i="8"/>
  <c r="D31" i="8" s="1"/>
  <c r="D32" i="8" s="1"/>
  <c r="D33" i="8" s="1"/>
  <c r="D24" i="8"/>
  <c r="D25" i="8" s="1"/>
  <c r="D26" i="8" s="1"/>
  <c r="D22" i="8"/>
  <c r="D15" i="8"/>
  <c r="D17" i="8" s="1"/>
  <c r="D18" i="8" s="1"/>
  <c r="D19" i="8" s="1"/>
  <c r="D8" i="8"/>
  <c r="D10" i="8" s="1"/>
  <c r="D11" i="8" s="1"/>
  <c r="D12" i="8" s="1"/>
  <c r="F5" i="6"/>
  <c r="F9" i="6" l="1"/>
  <c r="Q18" i="1"/>
  <c r="Q23" i="1" s="1"/>
  <c r="F9" i="9"/>
  <c r="F10" i="9" s="1"/>
  <c r="F11" i="9" s="1"/>
  <c r="E12" i="9" s="1"/>
  <c r="D83" i="8"/>
  <c r="F95" i="8"/>
  <c r="F96" i="8" s="1"/>
  <c r="F97" i="8" s="1"/>
  <c r="D9" i="6"/>
  <c r="E99" i="8" l="1"/>
</calcChain>
</file>

<file path=xl/sharedStrings.xml><?xml version="1.0" encoding="utf-8"?>
<sst xmlns="http://schemas.openxmlformats.org/spreadsheetml/2006/main" count="242" uniqueCount="113">
  <si>
    <t>A.1- FDS BLACK SUPERCHROME PRIMER</t>
  </si>
  <si>
    <t>A.3- FDS GLOSS CLEAR TOPCOAT</t>
  </si>
  <si>
    <t>Tintas e vernizes:</t>
  </si>
  <si>
    <t>Considerações:</t>
  </si>
  <si>
    <t>O caudal de tinta pulverizada em cada m2 de bastidor será de 300 ml</t>
  </si>
  <si>
    <t>Cada bastidor tem uma área a pintar de 1,2x1,4 m2=1,68 m2</t>
  </si>
  <si>
    <t>A capacidade da cabine é de 40 bastidores/hora</t>
  </si>
  <si>
    <t>50% da produção são peças de interior: B.1</t>
  </si>
  <si>
    <t>50% da produção são peças de exterior: A.1 + A.2 + A.3</t>
  </si>
  <si>
    <t>COV = 0,623 kg/l</t>
  </si>
  <si>
    <t>COV = 0,776 kg/l</t>
  </si>
  <si>
    <t>COV = 0,575 kg/l</t>
  </si>
  <si>
    <t>kg COV/h</t>
  </si>
  <si>
    <t>t COV/ano</t>
  </si>
  <si>
    <t>TOTAL</t>
  </si>
  <si>
    <t>Produção - Pintura</t>
  </si>
  <si>
    <t xml:space="preserve">Ficha Técnica de Dados de Pintura </t>
  </si>
  <si>
    <t>Dados Produção 2021</t>
  </si>
  <si>
    <t>Edíficio</t>
  </si>
  <si>
    <t>Referências</t>
  </si>
  <si>
    <t xml:space="preserve">Substâncias </t>
  </si>
  <si>
    <t>m (gr)</t>
  </si>
  <si>
    <t>considerando 100% da tinta COV</t>
  </si>
  <si>
    <t>CHROMIUM RING</t>
  </si>
  <si>
    <t>Macustop Black</t>
  </si>
  <si>
    <t xml:space="preserve">Nº Peças que se conseguem pintar com 100gr </t>
  </si>
  <si>
    <t>gr. solução/peça</t>
  </si>
  <si>
    <t>peças produzidas/ ano</t>
  </si>
  <si>
    <t>gr</t>
  </si>
  <si>
    <t>kg</t>
  </si>
  <si>
    <t>ton</t>
  </si>
  <si>
    <t>BEZEL LOUD SPEAKER GRID RH</t>
  </si>
  <si>
    <t>BEZEL LOUD SPEAKER GRID LH</t>
  </si>
  <si>
    <t>CHROMED BAR T1 CD391 RH</t>
  </si>
  <si>
    <t>CHROMED BAR T1 CD391 LH</t>
  </si>
  <si>
    <t>P8 CENTRAL RING CHROMED</t>
  </si>
  <si>
    <t>EMBLEMA CROMADO INTERIOR M0</t>
  </si>
  <si>
    <t xml:space="preserve"> DACIA EMBLEM M0</t>
  </si>
  <si>
    <t>LOGO COUVRE MOTEUR</t>
  </si>
  <si>
    <t>VP2 356 7IN BONDING FRAME CHR</t>
  </si>
  <si>
    <t>Macustop Black + PMA</t>
  </si>
  <si>
    <t>MONOGRAMME AV RS X52</t>
  </si>
  <si>
    <t>SUB-TOTAL (ton)</t>
  </si>
  <si>
    <t>PRODUÇÃO</t>
  </si>
  <si>
    <t>Dados Consumos 2021</t>
  </si>
  <si>
    <t>Consumo</t>
  </si>
  <si>
    <t>Unidade</t>
  </si>
  <si>
    <t>mCOV (g)</t>
  </si>
  <si>
    <t>COV (%)</t>
  </si>
  <si>
    <t>m (g)</t>
  </si>
  <si>
    <r>
      <t>densidade relativa (gr/cm</t>
    </r>
    <r>
      <rPr>
        <b/>
        <vertAlign val="superscript"/>
        <sz val="11"/>
        <color indexed="8"/>
        <rFont val="Calibri"/>
        <family val="2"/>
      </rPr>
      <t>3</t>
    </r>
    <r>
      <rPr>
        <b/>
        <sz val="11"/>
        <color indexed="8"/>
        <rFont val="Calibri"/>
        <family val="2"/>
      </rPr>
      <t>)</t>
    </r>
  </si>
  <si>
    <r>
      <t>V (dm</t>
    </r>
    <r>
      <rPr>
        <b/>
        <vertAlign val="superscript"/>
        <sz val="11"/>
        <color indexed="8"/>
        <rFont val="Calibri"/>
        <family val="2"/>
      </rPr>
      <t>3</t>
    </r>
    <r>
      <rPr>
        <b/>
        <sz val="11"/>
        <color indexed="8"/>
        <rFont val="Calibri"/>
        <family val="2"/>
      </rPr>
      <t>)</t>
    </r>
  </si>
  <si>
    <r>
      <t>V (cm</t>
    </r>
    <r>
      <rPr>
        <b/>
        <vertAlign val="superscript"/>
        <sz val="11"/>
        <color indexed="8"/>
        <rFont val="Calibri"/>
        <family val="2"/>
      </rPr>
      <t>3</t>
    </r>
    <r>
      <rPr>
        <b/>
        <sz val="11"/>
        <color indexed="8"/>
        <rFont val="Calibri"/>
        <family val="2"/>
      </rPr>
      <t>)</t>
    </r>
  </si>
  <si>
    <t>ACETATO DE BUTILO (UN1123.3.III.D/E)</t>
  </si>
  <si>
    <t>LT</t>
  </si>
  <si>
    <t>ACETATO DE ETILO</t>
  </si>
  <si>
    <t>METIL ETIL CETONA</t>
  </si>
  <si>
    <t>ACETATO METOXI PROPILO (UN3272, 3, III)</t>
  </si>
  <si>
    <t>Limpeza dos equipamentos</t>
  </si>
  <si>
    <t>Álcool Isopropílico</t>
  </si>
  <si>
    <t>ACETONA</t>
  </si>
  <si>
    <t>SUB-TOTAL (gr)</t>
  </si>
  <si>
    <t>SUB-TOTAL (kg)</t>
  </si>
  <si>
    <t>Total (Ton)</t>
  </si>
  <si>
    <t>&lt;5-15 ton</t>
  </si>
  <si>
    <t xml:space="preserve"> LIMPEZA DE SUPERFÍCIES/PEÇAS</t>
  </si>
  <si>
    <t>TOTAL (gr)</t>
  </si>
  <si>
    <t>TOTAL (kg)</t>
  </si>
  <si>
    <t>TOTAL (ton)</t>
  </si>
  <si>
    <t>-</t>
  </si>
  <si>
    <t>Consumo (ton/ano)</t>
  </si>
  <si>
    <t>Capacidade instalada (ton/ano)</t>
  </si>
  <si>
    <t>11 mês/ano
22 dias/mês 8h/dia</t>
  </si>
  <si>
    <t>24 h/dia
365 dia/ano</t>
  </si>
  <si>
    <t>Projeto pintura</t>
  </si>
  <si>
    <t>Consumo
(ton/ano)</t>
  </si>
  <si>
    <t>ANTES</t>
  </si>
  <si>
    <t>DEPOIS</t>
  </si>
  <si>
    <t>2021 - 11 mês/ano
22 dias/mês 8h/dia</t>
  </si>
  <si>
    <t>TOTAL (t/ano)</t>
  </si>
  <si>
    <t>TOTAL (kg/h)</t>
  </si>
  <si>
    <t>5 - Outros processos de limpeza de superfícies (&gt;2)</t>
  </si>
  <si>
    <t>8 - Outros processos de revestimento, nomeadamente de metais, plásticos, têxteis, tecidos, películas e papel (&gt; 5)</t>
  </si>
  <si>
    <t>Quadro 53 (8 - Outros processos de revestimento, nomeadamente de metais, plásticos, têxteis, tecidos, películas e papel &gt; 5)</t>
  </si>
  <si>
    <t>Quadro 53 (5 - Outros processos de limpeza de superficies &gt;2 )</t>
  </si>
  <si>
    <t>&lt;2 ton</t>
  </si>
  <si>
    <t>A.2- FDS NARVIK BLACK BASECOAT</t>
  </si>
  <si>
    <t>B.1- PEHACRYL-AI 2C BLACK HIGH GLOSS</t>
  </si>
  <si>
    <t>COV = 0,432 kg/l</t>
  </si>
  <si>
    <t>Solvente de limpeza:</t>
  </si>
  <si>
    <t>Peças de exterior (50% da produção):</t>
  </si>
  <si>
    <t>Peças de interior (50% da produção):</t>
  </si>
  <si>
    <t>COV = 0,858 kg/l</t>
  </si>
  <si>
    <t>A.1 = 0,3 l/m2 x 0,623 kg/l x 1,68 m2/bastidor x 40 bastidor/h x 0,5 (produção) =</t>
  </si>
  <si>
    <t>A.2 = 0,3 l/m2 x 0,776 kg/l x 1,68 m2/bastidor x 40 bastidor/h x 0,5 (produção) =</t>
  </si>
  <si>
    <t>A.3 = 0,3 l/m2 x 0,575 kg/l x 1,68 m2/bastidor x 40 bastidor/h x 0,5 (produção) =</t>
  </si>
  <si>
    <t>B.1 = 0,3 l/m2 x 0,432 kg/l x 1,68 m2/bastidor x 40 bastidor/h x 0,5 (produção) =</t>
  </si>
  <si>
    <t>x 24h/dia x 365 dia/ano =</t>
  </si>
  <si>
    <t>Cálculos para o revestimento:</t>
  </si>
  <si>
    <t>Cálculos para a limpeza de equipamentos:</t>
  </si>
  <si>
    <t>1 l/robot/dia / 24h/dia x 3 robots de aplicação x 0,858 kg/l =</t>
  </si>
  <si>
    <t>Quadro 53 (5 - Outros processos de limpeza de superficies &gt;2)</t>
  </si>
  <si>
    <t>&lt;1 ton</t>
  </si>
  <si>
    <t>APLICABILIDADE DO DL127-2013 -  (Edificio 1,2 e 3)</t>
  </si>
  <si>
    <t>APLICABILIDADE DO DL127-2013 - Edifício 1 e 2</t>
  </si>
  <si>
    <t>Estima-se o uso de 1 litro de solvente para a limpeza diária de cada robot. A linha tem 3 robots.</t>
  </si>
  <si>
    <t>CÁLCULOS PARA A NOVA LINHA DE PINTURA, DE ACORDO COM OS DADOS E A INFORMAÇÃO FORNECIDOS PELO FORNECEDOR DA LINHA - EDIFICIO 3</t>
  </si>
  <si>
    <t>PINTURA FUNCIONAL (Edificio 1) - Total (Ton)</t>
  </si>
  <si>
    <t>Pintura funcional (*)</t>
  </si>
  <si>
    <t>(*) A capacidade instalada (Revestimento) associada à Pintura Funcional não sofre alteração (Edificio 1)</t>
  </si>
  <si>
    <t>Ver separador "Pintura DEPOIS"</t>
  </si>
  <si>
    <t>Ver separador "Limpeza Sup. DEPOIS"</t>
  </si>
  <si>
    <t>Ver separador "Pintura F. e limpeza ANTES"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</si>
</sst>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0000"/>
      <name val="Calibri"/>
      <family val="2"/>
    </font>
    <font>
      <sz val="9"/>
      <color rgb="FF000000"/>
      <name val="Calibri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/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69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1"/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2" fontId="3" fillId="0" borderId="15" xfId="1" applyNumberFormat="1" applyBorder="1" applyAlignment="1">
      <alignment horizontal="center"/>
    </xf>
    <xf numFmtId="0" fontId="3" fillId="0" borderId="16" xfId="1" applyBorder="1" applyAlignment="1">
      <alignment horizontal="center" vertical="center"/>
    </xf>
    <xf numFmtId="0" fontId="3" fillId="0" borderId="17" xfId="1" applyBorder="1"/>
    <xf numFmtId="2" fontId="3" fillId="0" borderId="15" xfId="1" applyNumberFormat="1" applyBorder="1"/>
    <xf numFmtId="165" fontId="5" fillId="0" borderId="18" xfId="1" applyNumberFormat="1" applyFont="1" applyBorder="1"/>
    <xf numFmtId="2" fontId="7" fillId="0" borderId="15" xfId="1" applyNumberFormat="1" applyFont="1" applyBorder="1" applyAlignment="1">
      <alignment horizontal="center"/>
    </xf>
    <xf numFmtId="0" fontId="3" fillId="0" borderId="12" xfId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165" fontId="5" fillId="0" borderId="8" xfId="1" applyNumberFormat="1" applyFont="1" applyBorder="1"/>
    <xf numFmtId="0" fontId="3" fillId="0" borderId="9" xfId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165" fontId="5" fillId="0" borderId="15" xfId="1" applyNumberFormat="1" applyFont="1" applyBorder="1"/>
    <xf numFmtId="0" fontId="5" fillId="0" borderId="0" xfId="1" applyFont="1" applyAlignment="1">
      <alignment horizontal="right" vertical="center" indent="1"/>
    </xf>
    <xf numFmtId="166" fontId="5" fillId="0" borderId="0" xfId="1" applyNumberFormat="1" applyFont="1" applyAlignment="1">
      <alignment horizontal="center" vertical="center"/>
    </xf>
    <xf numFmtId="2" fontId="5" fillId="0" borderId="24" xfId="1" applyNumberFormat="1" applyFont="1" applyBorder="1" applyAlignment="1">
      <alignment horizontal="center" vertical="center"/>
    </xf>
    <xf numFmtId="2" fontId="3" fillId="0" borderId="0" xfId="1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3" fillId="0" borderId="9" xfId="1" applyBorder="1" applyAlignment="1">
      <alignment horizontal="center"/>
    </xf>
    <xf numFmtId="0" fontId="3" fillId="0" borderId="9" xfId="1" applyBorder="1" applyAlignment="1">
      <alignment horizontal="left"/>
    </xf>
    <xf numFmtId="1" fontId="3" fillId="0" borderId="9" xfId="1" applyNumberForma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" fontId="7" fillId="0" borderId="9" xfId="1" applyNumberFormat="1" applyFont="1" applyBorder="1" applyAlignment="1">
      <alignment horizontal="center" vertical="center"/>
    </xf>
    <xf numFmtId="0" fontId="3" fillId="0" borderId="9" xfId="1" applyBorder="1" applyAlignment="1">
      <alignment horizontal="left" vertical="center"/>
    </xf>
    <xf numFmtId="0" fontId="3" fillId="0" borderId="27" xfId="1" applyBorder="1" applyAlignment="1">
      <alignment horizontal="left"/>
    </xf>
    <xf numFmtId="1" fontId="3" fillId="0" borderId="27" xfId="1" applyNumberFormat="1" applyBorder="1" applyAlignment="1">
      <alignment horizontal="center" vertical="center"/>
    </xf>
    <xf numFmtId="49" fontId="10" fillId="0" borderId="27" xfId="1" applyNumberFormat="1" applyFont="1" applyBorder="1" applyAlignment="1">
      <alignment horizontal="center" vertical="center"/>
    </xf>
    <xf numFmtId="1" fontId="5" fillId="0" borderId="28" xfId="1" applyNumberFormat="1" applyFont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2" fontId="5" fillId="0" borderId="29" xfId="1" applyNumberFormat="1" applyFont="1" applyBorder="1" applyAlignment="1">
      <alignment horizontal="center" vertical="center"/>
    </xf>
    <xf numFmtId="2" fontId="3" fillId="0" borderId="14" xfId="1" applyNumberFormat="1" applyBorder="1" applyAlignment="1">
      <alignment horizontal="center" vertical="center"/>
    </xf>
    <xf numFmtId="166" fontId="5" fillId="0" borderId="29" xfId="1" applyNumberFormat="1" applyFont="1" applyBorder="1" applyAlignment="1">
      <alignment horizontal="center" vertical="center"/>
    </xf>
    <xf numFmtId="2" fontId="5" fillId="0" borderId="30" xfId="1" applyNumberFormat="1" applyFont="1" applyBorder="1" applyAlignment="1">
      <alignment horizontal="center" vertical="center"/>
    </xf>
    <xf numFmtId="2" fontId="3" fillId="0" borderId="30" xfId="1" applyNumberForma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left"/>
    </xf>
    <xf numFmtId="0" fontId="3" fillId="0" borderId="30" xfId="1" applyBorder="1" applyAlignment="1">
      <alignment vertical="center" wrapText="1"/>
    </xf>
    <xf numFmtId="2" fontId="3" fillId="0" borderId="0" xfId="1" applyNumberFormat="1"/>
    <xf numFmtId="0" fontId="3" fillId="0" borderId="0" xfId="1" applyAlignment="1">
      <alignment vertical="center" wrapText="1"/>
    </xf>
    <xf numFmtId="0" fontId="3" fillId="0" borderId="31" xfId="1" applyBorder="1" applyAlignment="1">
      <alignment horizontal="center" vertical="center"/>
    </xf>
    <xf numFmtId="0" fontId="3" fillId="0" borderId="27" xfId="1" applyBorder="1" applyAlignment="1">
      <alignment horizontal="left" vertical="center"/>
    </xf>
    <xf numFmtId="0" fontId="3" fillId="0" borderId="26" xfId="1" applyBorder="1" applyAlignment="1">
      <alignment horizontal="center" vertical="center"/>
    </xf>
    <xf numFmtId="165" fontId="5" fillId="0" borderId="31" xfId="1" applyNumberFormat="1" applyFont="1" applyBorder="1" applyAlignment="1">
      <alignment horizontal="center" vertical="center"/>
    </xf>
    <xf numFmtId="9" fontId="3" fillId="0" borderId="0" xfId="1" applyNumberFormat="1"/>
    <xf numFmtId="0" fontId="3" fillId="0" borderId="0" xfId="1" applyAlignment="1">
      <alignment horizontal="left"/>
    </xf>
    <xf numFmtId="0" fontId="12" fillId="0" borderId="0" xfId="1" applyFont="1" applyAlignment="1">
      <alignment horizontal="left" vertical="center" wrapText="1"/>
    </xf>
    <xf numFmtId="0" fontId="3" fillId="0" borderId="0" xfId="1" applyAlignment="1">
      <alignment horizontal="right"/>
    </xf>
    <xf numFmtId="14" fontId="3" fillId="0" borderId="0" xfId="1" applyNumberFormat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wrapText="1"/>
    </xf>
    <xf numFmtId="0" fontId="1" fillId="0" borderId="0" xfId="0" applyFon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165" fontId="5" fillId="2" borderId="9" xfId="1" applyNumberFormat="1" applyFont="1" applyFill="1" applyBorder="1" applyAlignment="1">
      <alignment horizontal="center" vertical="center"/>
    </xf>
    <xf numFmtId="0" fontId="3" fillId="2" borderId="9" xfId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2" fontId="0" fillId="0" borderId="48" xfId="0" applyNumberFormat="1" applyBorder="1" applyAlignment="1">
      <alignment horizontal="center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0" fillId="5" borderId="47" xfId="0" applyFill="1" applyBorder="1" applyAlignment="1">
      <alignment horizontal="center" vertical="center"/>
    </xf>
    <xf numFmtId="166" fontId="5" fillId="0" borderId="23" xfId="1" applyNumberFormat="1" applyFont="1" applyBorder="1" applyAlignment="1">
      <alignment horizontal="center" vertical="center"/>
    </xf>
    <xf numFmtId="9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" fontId="3" fillId="0" borderId="0" xfId="1" applyNumberFormat="1" applyAlignment="1">
      <alignment horizontal="center"/>
    </xf>
    <xf numFmtId="0" fontId="0" fillId="0" borderId="47" xfId="0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2" fontId="0" fillId="0" borderId="49" xfId="0" applyNumberFormat="1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2" fontId="0" fillId="0" borderId="55" xfId="0" applyNumberForma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5" borderId="0" xfId="0" applyFill="1"/>
    <xf numFmtId="0" fontId="0" fillId="6" borderId="53" xfId="0" applyFill="1" applyBorder="1" applyAlignment="1">
      <alignment horizontal="center" vertical="center"/>
    </xf>
    <xf numFmtId="0" fontId="0" fillId="6" borderId="0" xfId="0" applyFill="1"/>
    <xf numFmtId="0" fontId="0" fillId="7" borderId="0" xfId="0" applyFill="1"/>
    <xf numFmtId="0" fontId="0" fillId="5" borderId="53" xfId="0" applyFill="1" applyBorder="1" applyAlignment="1">
      <alignment horizontal="center" vertical="center"/>
    </xf>
    <xf numFmtId="1" fontId="0" fillId="7" borderId="46" xfId="0" applyNumberFormat="1" applyFill="1" applyBorder="1" applyAlignment="1">
      <alignment horizontal="center" vertical="center"/>
    </xf>
    <xf numFmtId="164" fontId="1" fillId="0" borderId="0" xfId="0" applyNumberFormat="1" applyFont="1"/>
    <xf numFmtId="1" fontId="1" fillId="0" borderId="0" xfId="0" applyNumberFormat="1" applyFont="1"/>
    <xf numFmtId="164" fontId="0" fillId="0" borderId="56" xfId="0" applyNumberFormat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3" fillId="5" borderId="9" xfId="1" applyFill="1" applyBorder="1" applyAlignment="1">
      <alignment horizontal="center"/>
    </xf>
    <xf numFmtId="0" fontId="15" fillId="0" borderId="0" xfId="0" applyFont="1"/>
    <xf numFmtId="1" fontId="0" fillId="0" borderId="48" xfId="0" applyNumberFormat="1" applyBorder="1" applyAlignment="1">
      <alignment horizontal="center" vertical="center"/>
    </xf>
    <xf numFmtId="166" fontId="0" fillId="0" borderId="54" xfId="0" applyNumberForma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3" fillId="0" borderId="10" xfId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5" fillId="0" borderId="21" xfId="1" applyFont="1" applyBorder="1" applyAlignment="1">
      <alignment horizontal="right" vertical="center" indent="1"/>
    </xf>
    <xf numFmtId="0" fontId="5" fillId="0" borderId="22" xfId="1" applyFont="1" applyBorder="1" applyAlignment="1">
      <alignment horizontal="right" vertical="center" indent="1"/>
    </xf>
    <xf numFmtId="0" fontId="4" fillId="3" borderId="1" xfId="1" applyFont="1" applyFill="1" applyBorder="1" applyAlignment="1">
      <alignment horizontal="center"/>
    </xf>
    <xf numFmtId="0" fontId="3" fillId="4" borderId="2" xfId="1" applyFill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9" xfId="1" applyFont="1" applyBorder="1" applyAlignment="1">
      <alignment horizontal="right" vertical="center" indent="1"/>
    </xf>
    <xf numFmtId="0" fontId="3" fillId="0" borderId="19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3" fillId="0" borderId="0" xfId="1" applyAlignment="1">
      <alignment horizontal="center" wrapText="1"/>
    </xf>
    <xf numFmtId="0" fontId="12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27" xfId="1" applyBorder="1" applyAlignment="1">
      <alignment horizontal="center" vertical="center"/>
    </xf>
    <xf numFmtId="0" fontId="3" fillId="0" borderId="60" xfId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right" vertical="center" indent="1"/>
    </xf>
    <xf numFmtId="0" fontId="5" fillId="0" borderId="35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37" xfId="1" applyFont="1" applyBorder="1" applyAlignment="1">
      <alignment horizontal="right" vertical="center" indent="1"/>
    </xf>
    <xf numFmtId="0" fontId="5" fillId="0" borderId="38" xfId="1" applyFont="1" applyBorder="1" applyAlignment="1">
      <alignment horizontal="right" vertical="center" indent="1"/>
    </xf>
    <xf numFmtId="0" fontId="5" fillId="0" borderId="28" xfId="1" applyFont="1" applyBorder="1" applyAlignment="1">
      <alignment horizontal="right" vertical="center" indent="1"/>
    </xf>
    <xf numFmtId="0" fontId="5" fillId="0" borderId="39" xfId="1" applyFont="1" applyBorder="1" applyAlignment="1">
      <alignment horizontal="right" vertical="center" indent="1"/>
    </xf>
    <xf numFmtId="0" fontId="5" fillId="0" borderId="33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166" fontId="5" fillId="2" borderId="31" xfId="1" applyNumberFormat="1" applyFont="1" applyFill="1" applyBorder="1" applyAlignment="1">
      <alignment horizontal="center" vertical="center"/>
    </xf>
    <xf numFmtId="0" fontId="3" fillId="2" borderId="7" xfId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</cellXfs>
  <cellStyles count="2">
    <cellStyle name="Normal" xfId="0" builtinId="0"/>
    <cellStyle name="Normal 2" xfId="1" xr:uid="{4154E5C7-E1C7-41EB-8A1A-751AE897C6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121921</xdr:colOff>
      <xdr:row>112</xdr:row>
      <xdr:rowOff>34925</xdr:rowOff>
    </xdr:from>
    <xdr:to>
      <xdr:col>3</xdr:col>
      <xdr:colOff>1127427</xdr:colOff>
      <xdr:row>115</xdr:row>
      <xdr:rowOff>98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506CFD30-55A6-4292-8DF7-317B9004BB3F}"/>
            </a:ext>
          </a:extLst>
        </xdr:cNvPr>
        <xdr:cNvSpPr txBox="1"/>
      </xdr:nvSpPr>
      <xdr:spPr>
        <a:xfrm>
          <a:off x="731521" y="21439505"/>
          <a:ext cx="6430946" cy="73479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 u="sng">
              <a:solidFill>
                <a:schemeClr val="tx1"/>
              </a:solidFill>
            </a:rPr>
            <a:t>NOTAS:</a:t>
          </a:r>
        </a:p>
        <a:p>
          <a:r>
            <a:rPr lang="pt-PT" sz="1100"/>
            <a:t>- Na ausência</a:t>
          </a:r>
          <a:r>
            <a:rPr lang="pt-PT" sz="1100" baseline="0"/>
            <a:t> de dados  de densidade considerou-se densidade = 1;</a:t>
          </a:r>
        </a:p>
        <a:p>
          <a:r>
            <a:rPr lang="pt-PT" sz="1100" baseline="0"/>
            <a:t>-  Quando os valores da densidade estão em forma de intervalo considerou-se o valor máximo;</a:t>
          </a:r>
        </a:p>
        <a:p>
          <a:r>
            <a:rPr lang="pt-PT" sz="1100" baseline="0"/>
            <a:t>-  Na ausência  de  informação de COV considerou-se 100%</a:t>
          </a:r>
          <a:endParaRPr lang="pt-P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EAC4B-E390-41DD-AB4E-A77AEDE861A7}">
  <dimension ref="A1:F15"/>
  <sheetViews>
    <sheetView tabSelected="1" zoomScale="90" zoomScaleNormal="90" workbookViewId="0"/>
  </sheetViews>
  <sheetFormatPr defaultRowHeight="14.4" x14ac:dyDescent="0.3"/>
  <cols>
    <col min="1" max="1" width="36.6640625" customWidth="1"/>
    <col min="2" max="2" width="19.88671875" customWidth="1"/>
    <col min="3" max="3" width="15.88671875" customWidth="1"/>
    <col min="4" max="4" width="19.44140625" customWidth="1"/>
    <col min="5" max="5" width="20.109375" customWidth="1"/>
    <col min="6" max="6" width="21.6640625" customWidth="1"/>
  </cols>
  <sheetData>
    <row r="1" spans="1:6" ht="15" thickBot="1" x14ac:dyDescent="0.35"/>
    <row r="2" spans="1:6" x14ac:dyDescent="0.3">
      <c r="C2" s="117" t="s">
        <v>76</v>
      </c>
      <c r="D2" s="118"/>
      <c r="E2" s="119" t="s">
        <v>77</v>
      </c>
      <c r="F2" s="120"/>
    </row>
    <row r="3" spans="1:6" ht="28.8" x14ac:dyDescent="0.3">
      <c r="A3" s="75"/>
      <c r="B3" s="75"/>
      <c r="C3" s="80" t="s">
        <v>70</v>
      </c>
      <c r="D3" s="82" t="s">
        <v>71</v>
      </c>
      <c r="E3" s="80" t="s">
        <v>75</v>
      </c>
      <c r="F3" s="81" t="s">
        <v>71</v>
      </c>
    </row>
    <row r="4" spans="1:6" ht="21" thickBot="1" x14ac:dyDescent="0.35">
      <c r="A4" s="75"/>
      <c r="B4" s="75"/>
      <c r="C4" s="85" t="s">
        <v>72</v>
      </c>
      <c r="D4" s="87" t="s">
        <v>73</v>
      </c>
      <c r="E4" s="85" t="s">
        <v>78</v>
      </c>
      <c r="F4" s="86" t="s">
        <v>73</v>
      </c>
    </row>
    <row r="5" spans="1:6" ht="26.4" customHeight="1" x14ac:dyDescent="0.3">
      <c r="A5" s="121" t="s">
        <v>82</v>
      </c>
      <c r="B5" s="83" t="s">
        <v>108</v>
      </c>
      <c r="C5" s="91">
        <v>0.44500000000000001</v>
      </c>
      <c r="D5" s="97">
        <f>C5/11/22/8*24*365</f>
        <v>2.0135330578512396</v>
      </c>
      <c r="E5" s="91">
        <v>0.44500000000000001</v>
      </c>
      <c r="F5" s="88">
        <f>E5/11/22/8*24*365</f>
        <v>2.0135330578512396</v>
      </c>
    </row>
    <row r="6" spans="1:6" ht="22.8" customHeight="1" thickBot="1" x14ac:dyDescent="0.35">
      <c r="A6" s="122"/>
      <c r="B6" s="84" t="s">
        <v>74</v>
      </c>
      <c r="C6" s="98"/>
      <c r="D6" s="99"/>
      <c r="E6" s="98" t="s">
        <v>69</v>
      </c>
      <c r="F6" s="108">
        <v>213</v>
      </c>
    </row>
    <row r="7" spans="1:6" ht="29.4" thickBot="1" x14ac:dyDescent="0.35">
      <c r="A7" s="89" t="s">
        <v>81</v>
      </c>
      <c r="B7" s="90"/>
      <c r="C7" s="107">
        <v>8.9399999999999993E-2</v>
      </c>
      <c r="D7" s="100">
        <f>C7/11/22/8*24*365</f>
        <v>0.40451652892561979</v>
      </c>
      <c r="E7" s="104">
        <v>0.4829</v>
      </c>
      <c r="F7" s="116">
        <f>E7/11/22/8*24*365</f>
        <v>2.1850227272727274</v>
      </c>
    </row>
    <row r="8" spans="1:6" x14ac:dyDescent="0.3">
      <c r="A8" s="73"/>
      <c r="B8" s="73" t="s">
        <v>79</v>
      </c>
      <c r="C8" s="96"/>
      <c r="D8" s="97">
        <f>D5+D7</f>
        <v>2.4180495867768594</v>
      </c>
      <c r="E8" s="96"/>
      <c r="F8" s="115">
        <f>SUM(F5:F7)</f>
        <v>217.19855578512397</v>
      </c>
    </row>
    <row r="9" spans="1:6" ht="15" thickBot="1" x14ac:dyDescent="0.35">
      <c r="A9" s="75"/>
      <c r="B9" s="73" t="s">
        <v>80</v>
      </c>
      <c r="C9" s="98"/>
      <c r="D9" s="101">
        <f>D8/365/24*1000</f>
        <v>0.27603305785123966</v>
      </c>
      <c r="E9" s="102"/>
      <c r="F9" s="111">
        <f>F8/24/365*1000</f>
        <v>24.794355683233331</v>
      </c>
    </row>
    <row r="10" spans="1:6" x14ac:dyDescent="0.3">
      <c r="F10" s="74"/>
    </row>
    <row r="11" spans="1:6" x14ac:dyDescent="0.3">
      <c r="A11" s="114" t="s">
        <v>109</v>
      </c>
      <c r="C11" s="79"/>
      <c r="D11" s="79"/>
      <c r="E11" s="79"/>
      <c r="F11" s="79"/>
    </row>
    <row r="13" spans="1:6" x14ac:dyDescent="0.3">
      <c r="C13" s="103"/>
      <c r="D13" t="s">
        <v>112</v>
      </c>
    </row>
    <row r="14" spans="1:6" x14ac:dyDescent="0.3">
      <c r="C14" s="105"/>
      <c r="D14" t="s">
        <v>111</v>
      </c>
    </row>
    <row r="15" spans="1:6" x14ac:dyDescent="0.3">
      <c r="C15" s="106"/>
      <c r="D15" t="s">
        <v>110</v>
      </c>
    </row>
  </sheetData>
  <mergeCells count="3">
    <mergeCell ref="C2:D2"/>
    <mergeCell ref="E2:F2"/>
    <mergeCell ref="A5: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87CA8-6292-44A5-BC49-1B8B6A7AFBCF}">
  <sheetPr>
    <pageSetUpPr fitToPage="1"/>
  </sheetPr>
  <dimension ref="A1:K129"/>
  <sheetViews>
    <sheetView showGridLines="0" topLeftCell="A69" zoomScale="60" zoomScaleNormal="60" zoomScaleSheetLayoutView="100" zoomScalePageLayoutView="110" workbookViewId="0">
      <selection activeCell="B119" sqref="B119"/>
    </sheetView>
  </sheetViews>
  <sheetFormatPr defaultRowHeight="14.4" x14ac:dyDescent="0.3"/>
  <cols>
    <col min="1" max="1" width="8.88671875" style="8"/>
    <col min="2" max="2" width="38.6640625" style="8" customWidth="1"/>
    <col min="3" max="3" width="40.44140625" style="8" customWidth="1"/>
    <col min="4" max="4" width="22.44140625" style="8" customWidth="1"/>
    <col min="5" max="5" width="17" style="8" customWidth="1"/>
    <col min="6" max="6" width="10.44140625" style="8" customWidth="1"/>
    <col min="7" max="7" width="8.88671875" style="8"/>
    <col min="8" max="8" width="12.6640625" style="8" customWidth="1"/>
    <col min="9" max="9" width="15.5546875" style="8" bestFit="1" customWidth="1"/>
    <col min="10" max="12" width="8.88671875" style="8"/>
    <col min="13" max="13" width="15.6640625" style="8" customWidth="1"/>
    <col min="14" max="16" width="8.88671875" style="8"/>
    <col min="17" max="17" width="10.5546875" style="8" bestFit="1" customWidth="1"/>
    <col min="18" max="257" width="8.88671875" style="8"/>
    <col min="258" max="258" width="38.6640625" style="8" customWidth="1"/>
    <col min="259" max="259" width="40.44140625" style="8" customWidth="1"/>
    <col min="260" max="260" width="22.44140625" style="8" customWidth="1"/>
    <col min="261" max="261" width="17" style="8" customWidth="1"/>
    <col min="262" max="262" width="10.44140625" style="8" customWidth="1"/>
    <col min="263" max="263" width="8.88671875" style="8"/>
    <col min="264" max="264" width="12.6640625" style="8" customWidth="1"/>
    <col min="265" max="265" width="15.5546875" style="8" bestFit="1" customWidth="1"/>
    <col min="266" max="268" width="8.88671875" style="8"/>
    <col min="269" max="269" width="15.6640625" style="8" customWidth="1"/>
    <col min="270" max="272" width="8.88671875" style="8"/>
    <col min="273" max="273" width="10.5546875" style="8" bestFit="1" customWidth="1"/>
    <col min="274" max="513" width="8.88671875" style="8"/>
    <col min="514" max="514" width="38.6640625" style="8" customWidth="1"/>
    <col min="515" max="515" width="40.44140625" style="8" customWidth="1"/>
    <col min="516" max="516" width="22.44140625" style="8" customWidth="1"/>
    <col min="517" max="517" width="17" style="8" customWidth="1"/>
    <col min="518" max="518" width="10.44140625" style="8" customWidth="1"/>
    <col min="519" max="519" width="8.88671875" style="8"/>
    <col min="520" max="520" width="12.6640625" style="8" customWidth="1"/>
    <col min="521" max="521" width="15.5546875" style="8" bestFit="1" customWidth="1"/>
    <col min="522" max="524" width="8.88671875" style="8"/>
    <col min="525" max="525" width="15.6640625" style="8" customWidth="1"/>
    <col min="526" max="528" width="8.88671875" style="8"/>
    <col min="529" max="529" width="10.5546875" style="8" bestFit="1" customWidth="1"/>
    <col min="530" max="769" width="8.88671875" style="8"/>
    <col min="770" max="770" width="38.6640625" style="8" customWidth="1"/>
    <col min="771" max="771" width="40.44140625" style="8" customWidth="1"/>
    <col min="772" max="772" width="22.44140625" style="8" customWidth="1"/>
    <col min="773" max="773" width="17" style="8" customWidth="1"/>
    <col min="774" max="774" width="10.44140625" style="8" customWidth="1"/>
    <col min="775" max="775" width="8.88671875" style="8"/>
    <col min="776" max="776" width="12.6640625" style="8" customWidth="1"/>
    <col min="777" max="777" width="15.5546875" style="8" bestFit="1" customWidth="1"/>
    <col min="778" max="780" width="8.88671875" style="8"/>
    <col min="781" max="781" width="15.6640625" style="8" customWidth="1"/>
    <col min="782" max="784" width="8.88671875" style="8"/>
    <col min="785" max="785" width="10.5546875" style="8" bestFit="1" customWidth="1"/>
    <col min="786" max="1025" width="8.88671875" style="8"/>
    <col min="1026" max="1026" width="38.6640625" style="8" customWidth="1"/>
    <col min="1027" max="1027" width="40.44140625" style="8" customWidth="1"/>
    <col min="1028" max="1028" width="22.44140625" style="8" customWidth="1"/>
    <col min="1029" max="1029" width="17" style="8" customWidth="1"/>
    <col min="1030" max="1030" width="10.44140625" style="8" customWidth="1"/>
    <col min="1031" max="1031" width="8.88671875" style="8"/>
    <col min="1032" max="1032" width="12.6640625" style="8" customWidth="1"/>
    <col min="1033" max="1033" width="15.5546875" style="8" bestFit="1" customWidth="1"/>
    <col min="1034" max="1036" width="8.88671875" style="8"/>
    <col min="1037" max="1037" width="15.6640625" style="8" customWidth="1"/>
    <col min="1038" max="1040" width="8.88671875" style="8"/>
    <col min="1041" max="1041" width="10.5546875" style="8" bestFit="1" customWidth="1"/>
    <col min="1042" max="1281" width="8.88671875" style="8"/>
    <col min="1282" max="1282" width="38.6640625" style="8" customWidth="1"/>
    <col min="1283" max="1283" width="40.44140625" style="8" customWidth="1"/>
    <col min="1284" max="1284" width="22.44140625" style="8" customWidth="1"/>
    <col min="1285" max="1285" width="17" style="8" customWidth="1"/>
    <col min="1286" max="1286" width="10.44140625" style="8" customWidth="1"/>
    <col min="1287" max="1287" width="8.88671875" style="8"/>
    <col min="1288" max="1288" width="12.6640625" style="8" customWidth="1"/>
    <col min="1289" max="1289" width="15.5546875" style="8" bestFit="1" customWidth="1"/>
    <col min="1290" max="1292" width="8.88671875" style="8"/>
    <col min="1293" max="1293" width="15.6640625" style="8" customWidth="1"/>
    <col min="1294" max="1296" width="8.88671875" style="8"/>
    <col min="1297" max="1297" width="10.5546875" style="8" bestFit="1" customWidth="1"/>
    <col min="1298" max="1537" width="8.88671875" style="8"/>
    <col min="1538" max="1538" width="38.6640625" style="8" customWidth="1"/>
    <col min="1539" max="1539" width="40.44140625" style="8" customWidth="1"/>
    <col min="1540" max="1540" width="22.44140625" style="8" customWidth="1"/>
    <col min="1541" max="1541" width="17" style="8" customWidth="1"/>
    <col min="1542" max="1542" width="10.44140625" style="8" customWidth="1"/>
    <col min="1543" max="1543" width="8.88671875" style="8"/>
    <col min="1544" max="1544" width="12.6640625" style="8" customWidth="1"/>
    <col min="1545" max="1545" width="15.5546875" style="8" bestFit="1" customWidth="1"/>
    <col min="1546" max="1548" width="8.88671875" style="8"/>
    <col min="1549" max="1549" width="15.6640625" style="8" customWidth="1"/>
    <col min="1550" max="1552" width="8.88671875" style="8"/>
    <col min="1553" max="1553" width="10.5546875" style="8" bestFit="1" customWidth="1"/>
    <col min="1554" max="1793" width="8.88671875" style="8"/>
    <col min="1794" max="1794" width="38.6640625" style="8" customWidth="1"/>
    <col min="1795" max="1795" width="40.44140625" style="8" customWidth="1"/>
    <col min="1796" max="1796" width="22.44140625" style="8" customWidth="1"/>
    <col min="1797" max="1797" width="17" style="8" customWidth="1"/>
    <col min="1798" max="1798" width="10.44140625" style="8" customWidth="1"/>
    <col min="1799" max="1799" width="8.88671875" style="8"/>
    <col min="1800" max="1800" width="12.6640625" style="8" customWidth="1"/>
    <col min="1801" max="1801" width="15.5546875" style="8" bestFit="1" customWidth="1"/>
    <col min="1802" max="1804" width="8.88671875" style="8"/>
    <col min="1805" max="1805" width="15.6640625" style="8" customWidth="1"/>
    <col min="1806" max="1808" width="8.88671875" style="8"/>
    <col min="1809" max="1809" width="10.5546875" style="8" bestFit="1" customWidth="1"/>
    <col min="1810" max="2049" width="8.88671875" style="8"/>
    <col min="2050" max="2050" width="38.6640625" style="8" customWidth="1"/>
    <col min="2051" max="2051" width="40.44140625" style="8" customWidth="1"/>
    <col min="2052" max="2052" width="22.44140625" style="8" customWidth="1"/>
    <col min="2053" max="2053" width="17" style="8" customWidth="1"/>
    <col min="2054" max="2054" width="10.44140625" style="8" customWidth="1"/>
    <col min="2055" max="2055" width="8.88671875" style="8"/>
    <col min="2056" max="2056" width="12.6640625" style="8" customWidth="1"/>
    <col min="2057" max="2057" width="15.5546875" style="8" bestFit="1" customWidth="1"/>
    <col min="2058" max="2060" width="8.88671875" style="8"/>
    <col min="2061" max="2061" width="15.6640625" style="8" customWidth="1"/>
    <col min="2062" max="2064" width="8.88671875" style="8"/>
    <col min="2065" max="2065" width="10.5546875" style="8" bestFit="1" customWidth="1"/>
    <col min="2066" max="2305" width="8.88671875" style="8"/>
    <col min="2306" max="2306" width="38.6640625" style="8" customWidth="1"/>
    <col min="2307" max="2307" width="40.44140625" style="8" customWidth="1"/>
    <col min="2308" max="2308" width="22.44140625" style="8" customWidth="1"/>
    <col min="2309" max="2309" width="17" style="8" customWidth="1"/>
    <col min="2310" max="2310" width="10.44140625" style="8" customWidth="1"/>
    <col min="2311" max="2311" width="8.88671875" style="8"/>
    <col min="2312" max="2312" width="12.6640625" style="8" customWidth="1"/>
    <col min="2313" max="2313" width="15.5546875" style="8" bestFit="1" customWidth="1"/>
    <col min="2314" max="2316" width="8.88671875" style="8"/>
    <col min="2317" max="2317" width="15.6640625" style="8" customWidth="1"/>
    <col min="2318" max="2320" width="8.88671875" style="8"/>
    <col min="2321" max="2321" width="10.5546875" style="8" bestFit="1" customWidth="1"/>
    <col min="2322" max="2561" width="8.88671875" style="8"/>
    <col min="2562" max="2562" width="38.6640625" style="8" customWidth="1"/>
    <col min="2563" max="2563" width="40.44140625" style="8" customWidth="1"/>
    <col min="2564" max="2564" width="22.44140625" style="8" customWidth="1"/>
    <col min="2565" max="2565" width="17" style="8" customWidth="1"/>
    <col min="2566" max="2566" width="10.44140625" style="8" customWidth="1"/>
    <col min="2567" max="2567" width="8.88671875" style="8"/>
    <col min="2568" max="2568" width="12.6640625" style="8" customWidth="1"/>
    <col min="2569" max="2569" width="15.5546875" style="8" bestFit="1" customWidth="1"/>
    <col min="2570" max="2572" width="8.88671875" style="8"/>
    <col min="2573" max="2573" width="15.6640625" style="8" customWidth="1"/>
    <col min="2574" max="2576" width="8.88671875" style="8"/>
    <col min="2577" max="2577" width="10.5546875" style="8" bestFit="1" customWidth="1"/>
    <col min="2578" max="2817" width="8.88671875" style="8"/>
    <col min="2818" max="2818" width="38.6640625" style="8" customWidth="1"/>
    <col min="2819" max="2819" width="40.44140625" style="8" customWidth="1"/>
    <col min="2820" max="2820" width="22.44140625" style="8" customWidth="1"/>
    <col min="2821" max="2821" width="17" style="8" customWidth="1"/>
    <col min="2822" max="2822" width="10.44140625" style="8" customWidth="1"/>
    <col min="2823" max="2823" width="8.88671875" style="8"/>
    <col min="2824" max="2824" width="12.6640625" style="8" customWidth="1"/>
    <col min="2825" max="2825" width="15.5546875" style="8" bestFit="1" customWidth="1"/>
    <col min="2826" max="2828" width="8.88671875" style="8"/>
    <col min="2829" max="2829" width="15.6640625" style="8" customWidth="1"/>
    <col min="2830" max="2832" width="8.88671875" style="8"/>
    <col min="2833" max="2833" width="10.5546875" style="8" bestFit="1" customWidth="1"/>
    <col min="2834" max="3073" width="8.88671875" style="8"/>
    <col min="3074" max="3074" width="38.6640625" style="8" customWidth="1"/>
    <col min="3075" max="3075" width="40.44140625" style="8" customWidth="1"/>
    <col min="3076" max="3076" width="22.44140625" style="8" customWidth="1"/>
    <col min="3077" max="3077" width="17" style="8" customWidth="1"/>
    <col min="3078" max="3078" width="10.44140625" style="8" customWidth="1"/>
    <col min="3079" max="3079" width="8.88671875" style="8"/>
    <col min="3080" max="3080" width="12.6640625" style="8" customWidth="1"/>
    <col min="3081" max="3081" width="15.5546875" style="8" bestFit="1" customWidth="1"/>
    <col min="3082" max="3084" width="8.88671875" style="8"/>
    <col min="3085" max="3085" width="15.6640625" style="8" customWidth="1"/>
    <col min="3086" max="3088" width="8.88671875" style="8"/>
    <col min="3089" max="3089" width="10.5546875" style="8" bestFit="1" customWidth="1"/>
    <col min="3090" max="3329" width="8.88671875" style="8"/>
    <col min="3330" max="3330" width="38.6640625" style="8" customWidth="1"/>
    <col min="3331" max="3331" width="40.44140625" style="8" customWidth="1"/>
    <col min="3332" max="3332" width="22.44140625" style="8" customWidth="1"/>
    <col min="3333" max="3333" width="17" style="8" customWidth="1"/>
    <col min="3334" max="3334" width="10.44140625" style="8" customWidth="1"/>
    <col min="3335" max="3335" width="8.88671875" style="8"/>
    <col min="3336" max="3336" width="12.6640625" style="8" customWidth="1"/>
    <col min="3337" max="3337" width="15.5546875" style="8" bestFit="1" customWidth="1"/>
    <col min="3338" max="3340" width="8.88671875" style="8"/>
    <col min="3341" max="3341" width="15.6640625" style="8" customWidth="1"/>
    <col min="3342" max="3344" width="8.88671875" style="8"/>
    <col min="3345" max="3345" width="10.5546875" style="8" bestFit="1" customWidth="1"/>
    <col min="3346" max="3585" width="8.88671875" style="8"/>
    <col min="3586" max="3586" width="38.6640625" style="8" customWidth="1"/>
    <col min="3587" max="3587" width="40.44140625" style="8" customWidth="1"/>
    <col min="3588" max="3588" width="22.44140625" style="8" customWidth="1"/>
    <col min="3589" max="3589" width="17" style="8" customWidth="1"/>
    <col min="3590" max="3590" width="10.44140625" style="8" customWidth="1"/>
    <col min="3591" max="3591" width="8.88671875" style="8"/>
    <col min="3592" max="3592" width="12.6640625" style="8" customWidth="1"/>
    <col min="3593" max="3593" width="15.5546875" style="8" bestFit="1" customWidth="1"/>
    <col min="3594" max="3596" width="8.88671875" style="8"/>
    <col min="3597" max="3597" width="15.6640625" style="8" customWidth="1"/>
    <col min="3598" max="3600" width="8.88671875" style="8"/>
    <col min="3601" max="3601" width="10.5546875" style="8" bestFit="1" customWidth="1"/>
    <col min="3602" max="3841" width="8.88671875" style="8"/>
    <col min="3842" max="3842" width="38.6640625" style="8" customWidth="1"/>
    <col min="3843" max="3843" width="40.44140625" style="8" customWidth="1"/>
    <col min="3844" max="3844" width="22.44140625" style="8" customWidth="1"/>
    <col min="3845" max="3845" width="17" style="8" customWidth="1"/>
    <col min="3846" max="3846" width="10.44140625" style="8" customWidth="1"/>
    <col min="3847" max="3847" width="8.88671875" style="8"/>
    <col min="3848" max="3848" width="12.6640625" style="8" customWidth="1"/>
    <col min="3849" max="3849" width="15.5546875" style="8" bestFit="1" customWidth="1"/>
    <col min="3850" max="3852" width="8.88671875" style="8"/>
    <col min="3853" max="3853" width="15.6640625" style="8" customWidth="1"/>
    <col min="3854" max="3856" width="8.88671875" style="8"/>
    <col min="3857" max="3857" width="10.5546875" style="8" bestFit="1" customWidth="1"/>
    <col min="3858" max="4097" width="8.88671875" style="8"/>
    <col min="4098" max="4098" width="38.6640625" style="8" customWidth="1"/>
    <col min="4099" max="4099" width="40.44140625" style="8" customWidth="1"/>
    <col min="4100" max="4100" width="22.44140625" style="8" customWidth="1"/>
    <col min="4101" max="4101" width="17" style="8" customWidth="1"/>
    <col min="4102" max="4102" width="10.44140625" style="8" customWidth="1"/>
    <col min="4103" max="4103" width="8.88671875" style="8"/>
    <col min="4104" max="4104" width="12.6640625" style="8" customWidth="1"/>
    <col min="4105" max="4105" width="15.5546875" style="8" bestFit="1" customWidth="1"/>
    <col min="4106" max="4108" width="8.88671875" style="8"/>
    <col min="4109" max="4109" width="15.6640625" style="8" customWidth="1"/>
    <col min="4110" max="4112" width="8.88671875" style="8"/>
    <col min="4113" max="4113" width="10.5546875" style="8" bestFit="1" customWidth="1"/>
    <col min="4114" max="4353" width="8.88671875" style="8"/>
    <col min="4354" max="4354" width="38.6640625" style="8" customWidth="1"/>
    <col min="4355" max="4355" width="40.44140625" style="8" customWidth="1"/>
    <col min="4356" max="4356" width="22.44140625" style="8" customWidth="1"/>
    <col min="4357" max="4357" width="17" style="8" customWidth="1"/>
    <col min="4358" max="4358" width="10.44140625" style="8" customWidth="1"/>
    <col min="4359" max="4359" width="8.88671875" style="8"/>
    <col min="4360" max="4360" width="12.6640625" style="8" customWidth="1"/>
    <col min="4361" max="4361" width="15.5546875" style="8" bestFit="1" customWidth="1"/>
    <col min="4362" max="4364" width="8.88671875" style="8"/>
    <col min="4365" max="4365" width="15.6640625" style="8" customWidth="1"/>
    <col min="4366" max="4368" width="8.88671875" style="8"/>
    <col min="4369" max="4369" width="10.5546875" style="8" bestFit="1" customWidth="1"/>
    <col min="4370" max="4609" width="8.88671875" style="8"/>
    <col min="4610" max="4610" width="38.6640625" style="8" customWidth="1"/>
    <col min="4611" max="4611" width="40.44140625" style="8" customWidth="1"/>
    <col min="4612" max="4612" width="22.44140625" style="8" customWidth="1"/>
    <col min="4613" max="4613" width="17" style="8" customWidth="1"/>
    <col min="4614" max="4614" width="10.44140625" style="8" customWidth="1"/>
    <col min="4615" max="4615" width="8.88671875" style="8"/>
    <col min="4616" max="4616" width="12.6640625" style="8" customWidth="1"/>
    <col min="4617" max="4617" width="15.5546875" style="8" bestFit="1" customWidth="1"/>
    <col min="4618" max="4620" width="8.88671875" style="8"/>
    <col min="4621" max="4621" width="15.6640625" style="8" customWidth="1"/>
    <col min="4622" max="4624" width="8.88671875" style="8"/>
    <col min="4625" max="4625" width="10.5546875" style="8" bestFit="1" customWidth="1"/>
    <col min="4626" max="4865" width="8.88671875" style="8"/>
    <col min="4866" max="4866" width="38.6640625" style="8" customWidth="1"/>
    <col min="4867" max="4867" width="40.44140625" style="8" customWidth="1"/>
    <col min="4868" max="4868" width="22.44140625" style="8" customWidth="1"/>
    <col min="4869" max="4869" width="17" style="8" customWidth="1"/>
    <col min="4870" max="4870" width="10.44140625" style="8" customWidth="1"/>
    <col min="4871" max="4871" width="8.88671875" style="8"/>
    <col min="4872" max="4872" width="12.6640625" style="8" customWidth="1"/>
    <col min="4873" max="4873" width="15.5546875" style="8" bestFit="1" customWidth="1"/>
    <col min="4874" max="4876" width="8.88671875" style="8"/>
    <col min="4877" max="4877" width="15.6640625" style="8" customWidth="1"/>
    <col min="4878" max="4880" width="8.88671875" style="8"/>
    <col min="4881" max="4881" width="10.5546875" style="8" bestFit="1" customWidth="1"/>
    <col min="4882" max="5121" width="8.88671875" style="8"/>
    <col min="5122" max="5122" width="38.6640625" style="8" customWidth="1"/>
    <col min="5123" max="5123" width="40.44140625" style="8" customWidth="1"/>
    <col min="5124" max="5124" width="22.44140625" style="8" customWidth="1"/>
    <col min="5125" max="5125" width="17" style="8" customWidth="1"/>
    <col min="5126" max="5126" width="10.44140625" style="8" customWidth="1"/>
    <col min="5127" max="5127" width="8.88671875" style="8"/>
    <col min="5128" max="5128" width="12.6640625" style="8" customWidth="1"/>
    <col min="5129" max="5129" width="15.5546875" style="8" bestFit="1" customWidth="1"/>
    <col min="5130" max="5132" width="8.88671875" style="8"/>
    <col min="5133" max="5133" width="15.6640625" style="8" customWidth="1"/>
    <col min="5134" max="5136" width="8.88671875" style="8"/>
    <col min="5137" max="5137" width="10.5546875" style="8" bestFit="1" customWidth="1"/>
    <col min="5138" max="5377" width="8.88671875" style="8"/>
    <col min="5378" max="5378" width="38.6640625" style="8" customWidth="1"/>
    <col min="5379" max="5379" width="40.44140625" style="8" customWidth="1"/>
    <col min="5380" max="5380" width="22.44140625" style="8" customWidth="1"/>
    <col min="5381" max="5381" width="17" style="8" customWidth="1"/>
    <col min="5382" max="5382" width="10.44140625" style="8" customWidth="1"/>
    <col min="5383" max="5383" width="8.88671875" style="8"/>
    <col min="5384" max="5384" width="12.6640625" style="8" customWidth="1"/>
    <col min="5385" max="5385" width="15.5546875" style="8" bestFit="1" customWidth="1"/>
    <col min="5386" max="5388" width="8.88671875" style="8"/>
    <col min="5389" max="5389" width="15.6640625" style="8" customWidth="1"/>
    <col min="5390" max="5392" width="8.88671875" style="8"/>
    <col min="5393" max="5393" width="10.5546875" style="8" bestFit="1" customWidth="1"/>
    <col min="5394" max="5633" width="8.88671875" style="8"/>
    <col min="5634" max="5634" width="38.6640625" style="8" customWidth="1"/>
    <col min="5635" max="5635" width="40.44140625" style="8" customWidth="1"/>
    <col min="5636" max="5636" width="22.44140625" style="8" customWidth="1"/>
    <col min="5637" max="5637" width="17" style="8" customWidth="1"/>
    <col min="5638" max="5638" width="10.44140625" style="8" customWidth="1"/>
    <col min="5639" max="5639" width="8.88671875" style="8"/>
    <col min="5640" max="5640" width="12.6640625" style="8" customWidth="1"/>
    <col min="5641" max="5641" width="15.5546875" style="8" bestFit="1" customWidth="1"/>
    <col min="5642" max="5644" width="8.88671875" style="8"/>
    <col min="5645" max="5645" width="15.6640625" style="8" customWidth="1"/>
    <col min="5646" max="5648" width="8.88671875" style="8"/>
    <col min="5649" max="5649" width="10.5546875" style="8" bestFit="1" customWidth="1"/>
    <col min="5650" max="5889" width="8.88671875" style="8"/>
    <col min="5890" max="5890" width="38.6640625" style="8" customWidth="1"/>
    <col min="5891" max="5891" width="40.44140625" style="8" customWidth="1"/>
    <col min="5892" max="5892" width="22.44140625" style="8" customWidth="1"/>
    <col min="5893" max="5893" width="17" style="8" customWidth="1"/>
    <col min="5894" max="5894" width="10.44140625" style="8" customWidth="1"/>
    <col min="5895" max="5895" width="8.88671875" style="8"/>
    <col min="5896" max="5896" width="12.6640625" style="8" customWidth="1"/>
    <col min="5897" max="5897" width="15.5546875" style="8" bestFit="1" customWidth="1"/>
    <col min="5898" max="5900" width="8.88671875" style="8"/>
    <col min="5901" max="5901" width="15.6640625" style="8" customWidth="1"/>
    <col min="5902" max="5904" width="8.88671875" style="8"/>
    <col min="5905" max="5905" width="10.5546875" style="8" bestFit="1" customWidth="1"/>
    <col min="5906" max="6145" width="8.88671875" style="8"/>
    <col min="6146" max="6146" width="38.6640625" style="8" customWidth="1"/>
    <col min="6147" max="6147" width="40.44140625" style="8" customWidth="1"/>
    <col min="6148" max="6148" width="22.44140625" style="8" customWidth="1"/>
    <col min="6149" max="6149" width="17" style="8" customWidth="1"/>
    <col min="6150" max="6150" width="10.44140625" style="8" customWidth="1"/>
    <col min="6151" max="6151" width="8.88671875" style="8"/>
    <col min="6152" max="6152" width="12.6640625" style="8" customWidth="1"/>
    <col min="6153" max="6153" width="15.5546875" style="8" bestFit="1" customWidth="1"/>
    <col min="6154" max="6156" width="8.88671875" style="8"/>
    <col min="6157" max="6157" width="15.6640625" style="8" customWidth="1"/>
    <col min="6158" max="6160" width="8.88671875" style="8"/>
    <col min="6161" max="6161" width="10.5546875" style="8" bestFit="1" customWidth="1"/>
    <col min="6162" max="6401" width="8.88671875" style="8"/>
    <col min="6402" max="6402" width="38.6640625" style="8" customWidth="1"/>
    <col min="6403" max="6403" width="40.44140625" style="8" customWidth="1"/>
    <col min="6404" max="6404" width="22.44140625" style="8" customWidth="1"/>
    <col min="6405" max="6405" width="17" style="8" customWidth="1"/>
    <col min="6406" max="6406" width="10.44140625" style="8" customWidth="1"/>
    <col min="6407" max="6407" width="8.88671875" style="8"/>
    <col min="6408" max="6408" width="12.6640625" style="8" customWidth="1"/>
    <col min="6409" max="6409" width="15.5546875" style="8" bestFit="1" customWidth="1"/>
    <col min="6410" max="6412" width="8.88671875" style="8"/>
    <col min="6413" max="6413" width="15.6640625" style="8" customWidth="1"/>
    <col min="6414" max="6416" width="8.88671875" style="8"/>
    <col min="6417" max="6417" width="10.5546875" style="8" bestFit="1" customWidth="1"/>
    <col min="6418" max="6657" width="8.88671875" style="8"/>
    <col min="6658" max="6658" width="38.6640625" style="8" customWidth="1"/>
    <col min="6659" max="6659" width="40.44140625" style="8" customWidth="1"/>
    <col min="6660" max="6660" width="22.44140625" style="8" customWidth="1"/>
    <col min="6661" max="6661" width="17" style="8" customWidth="1"/>
    <col min="6662" max="6662" width="10.44140625" style="8" customWidth="1"/>
    <col min="6663" max="6663" width="8.88671875" style="8"/>
    <col min="6664" max="6664" width="12.6640625" style="8" customWidth="1"/>
    <col min="6665" max="6665" width="15.5546875" style="8" bestFit="1" customWidth="1"/>
    <col min="6666" max="6668" width="8.88671875" style="8"/>
    <col min="6669" max="6669" width="15.6640625" style="8" customWidth="1"/>
    <col min="6670" max="6672" width="8.88671875" style="8"/>
    <col min="6673" max="6673" width="10.5546875" style="8" bestFit="1" customWidth="1"/>
    <col min="6674" max="6913" width="8.88671875" style="8"/>
    <col min="6914" max="6914" width="38.6640625" style="8" customWidth="1"/>
    <col min="6915" max="6915" width="40.44140625" style="8" customWidth="1"/>
    <col min="6916" max="6916" width="22.44140625" style="8" customWidth="1"/>
    <col min="6917" max="6917" width="17" style="8" customWidth="1"/>
    <col min="6918" max="6918" width="10.44140625" style="8" customWidth="1"/>
    <col min="6919" max="6919" width="8.88671875" style="8"/>
    <col min="6920" max="6920" width="12.6640625" style="8" customWidth="1"/>
    <col min="6921" max="6921" width="15.5546875" style="8" bestFit="1" customWidth="1"/>
    <col min="6922" max="6924" width="8.88671875" style="8"/>
    <col min="6925" max="6925" width="15.6640625" style="8" customWidth="1"/>
    <col min="6926" max="6928" width="8.88671875" style="8"/>
    <col min="6929" max="6929" width="10.5546875" style="8" bestFit="1" customWidth="1"/>
    <col min="6930" max="7169" width="8.88671875" style="8"/>
    <col min="7170" max="7170" width="38.6640625" style="8" customWidth="1"/>
    <col min="7171" max="7171" width="40.44140625" style="8" customWidth="1"/>
    <col min="7172" max="7172" width="22.44140625" style="8" customWidth="1"/>
    <col min="7173" max="7173" width="17" style="8" customWidth="1"/>
    <col min="7174" max="7174" width="10.44140625" style="8" customWidth="1"/>
    <col min="7175" max="7175" width="8.88671875" style="8"/>
    <col min="7176" max="7176" width="12.6640625" style="8" customWidth="1"/>
    <col min="7177" max="7177" width="15.5546875" style="8" bestFit="1" customWidth="1"/>
    <col min="7178" max="7180" width="8.88671875" style="8"/>
    <col min="7181" max="7181" width="15.6640625" style="8" customWidth="1"/>
    <col min="7182" max="7184" width="8.88671875" style="8"/>
    <col min="7185" max="7185" width="10.5546875" style="8" bestFit="1" customWidth="1"/>
    <col min="7186" max="7425" width="8.88671875" style="8"/>
    <col min="7426" max="7426" width="38.6640625" style="8" customWidth="1"/>
    <col min="7427" max="7427" width="40.44140625" style="8" customWidth="1"/>
    <col min="7428" max="7428" width="22.44140625" style="8" customWidth="1"/>
    <col min="7429" max="7429" width="17" style="8" customWidth="1"/>
    <col min="7430" max="7430" width="10.44140625" style="8" customWidth="1"/>
    <col min="7431" max="7431" width="8.88671875" style="8"/>
    <col min="7432" max="7432" width="12.6640625" style="8" customWidth="1"/>
    <col min="7433" max="7433" width="15.5546875" style="8" bestFit="1" customWidth="1"/>
    <col min="7434" max="7436" width="8.88671875" style="8"/>
    <col min="7437" max="7437" width="15.6640625" style="8" customWidth="1"/>
    <col min="7438" max="7440" width="8.88671875" style="8"/>
    <col min="7441" max="7441" width="10.5546875" style="8" bestFit="1" customWidth="1"/>
    <col min="7442" max="7681" width="8.88671875" style="8"/>
    <col min="7682" max="7682" width="38.6640625" style="8" customWidth="1"/>
    <col min="7683" max="7683" width="40.44140625" style="8" customWidth="1"/>
    <col min="7684" max="7684" width="22.44140625" style="8" customWidth="1"/>
    <col min="7685" max="7685" width="17" style="8" customWidth="1"/>
    <col min="7686" max="7686" width="10.44140625" style="8" customWidth="1"/>
    <col min="7687" max="7687" width="8.88671875" style="8"/>
    <col min="7688" max="7688" width="12.6640625" style="8" customWidth="1"/>
    <col min="7689" max="7689" width="15.5546875" style="8" bestFit="1" customWidth="1"/>
    <col min="7690" max="7692" width="8.88671875" style="8"/>
    <col min="7693" max="7693" width="15.6640625" style="8" customWidth="1"/>
    <col min="7694" max="7696" width="8.88671875" style="8"/>
    <col min="7697" max="7697" width="10.5546875" style="8" bestFit="1" customWidth="1"/>
    <col min="7698" max="7937" width="8.88671875" style="8"/>
    <col min="7938" max="7938" width="38.6640625" style="8" customWidth="1"/>
    <col min="7939" max="7939" width="40.44140625" style="8" customWidth="1"/>
    <col min="7940" max="7940" width="22.44140625" style="8" customWidth="1"/>
    <col min="7941" max="7941" width="17" style="8" customWidth="1"/>
    <col min="7942" max="7942" width="10.44140625" style="8" customWidth="1"/>
    <col min="7943" max="7943" width="8.88671875" style="8"/>
    <col min="7944" max="7944" width="12.6640625" style="8" customWidth="1"/>
    <col min="7945" max="7945" width="15.5546875" style="8" bestFit="1" customWidth="1"/>
    <col min="7946" max="7948" width="8.88671875" style="8"/>
    <col min="7949" max="7949" width="15.6640625" style="8" customWidth="1"/>
    <col min="7950" max="7952" width="8.88671875" style="8"/>
    <col min="7953" max="7953" width="10.5546875" style="8" bestFit="1" customWidth="1"/>
    <col min="7954" max="8193" width="8.88671875" style="8"/>
    <col min="8194" max="8194" width="38.6640625" style="8" customWidth="1"/>
    <col min="8195" max="8195" width="40.44140625" style="8" customWidth="1"/>
    <col min="8196" max="8196" width="22.44140625" style="8" customWidth="1"/>
    <col min="8197" max="8197" width="17" style="8" customWidth="1"/>
    <col min="8198" max="8198" width="10.44140625" style="8" customWidth="1"/>
    <col min="8199" max="8199" width="8.88671875" style="8"/>
    <col min="8200" max="8200" width="12.6640625" style="8" customWidth="1"/>
    <col min="8201" max="8201" width="15.5546875" style="8" bestFit="1" customWidth="1"/>
    <col min="8202" max="8204" width="8.88671875" style="8"/>
    <col min="8205" max="8205" width="15.6640625" style="8" customWidth="1"/>
    <col min="8206" max="8208" width="8.88671875" style="8"/>
    <col min="8209" max="8209" width="10.5546875" style="8" bestFit="1" customWidth="1"/>
    <col min="8210" max="8449" width="8.88671875" style="8"/>
    <col min="8450" max="8450" width="38.6640625" style="8" customWidth="1"/>
    <col min="8451" max="8451" width="40.44140625" style="8" customWidth="1"/>
    <col min="8452" max="8452" width="22.44140625" style="8" customWidth="1"/>
    <col min="8453" max="8453" width="17" style="8" customWidth="1"/>
    <col min="8454" max="8454" width="10.44140625" style="8" customWidth="1"/>
    <col min="8455" max="8455" width="8.88671875" style="8"/>
    <col min="8456" max="8456" width="12.6640625" style="8" customWidth="1"/>
    <col min="8457" max="8457" width="15.5546875" style="8" bestFit="1" customWidth="1"/>
    <col min="8458" max="8460" width="8.88671875" style="8"/>
    <col min="8461" max="8461" width="15.6640625" style="8" customWidth="1"/>
    <col min="8462" max="8464" width="8.88671875" style="8"/>
    <col min="8465" max="8465" width="10.5546875" style="8" bestFit="1" customWidth="1"/>
    <col min="8466" max="8705" width="8.88671875" style="8"/>
    <col min="8706" max="8706" width="38.6640625" style="8" customWidth="1"/>
    <col min="8707" max="8707" width="40.44140625" style="8" customWidth="1"/>
    <col min="8708" max="8708" width="22.44140625" style="8" customWidth="1"/>
    <col min="8709" max="8709" width="17" style="8" customWidth="1"/>
    <col min="8710" max="8710" width="10.44140625" style="8" customWidth="1"/>
    <col min="8711" max="8711" width="8.88671875" style="8"/>
    <col min="8712" max="8712" width="12.6640625" style="8" customWidth="1"/>
    <col min="8713" max="8713" width="15.5546875" style="8" bestFit="1" customWidth="1"/>
    <col min="8714" max="8716" width="8.88671875" style="8"/>
    <col min="8717" max="8717" width="15.6640625" style="8" customWidth="1"/>
    <col min="8718" max="8720" width="8.88671875" style="8"/>
    <col min="8721" max="8721" width="10.5546875" style="8" bestFit="1" customWidth="1"/>
    <col min="8722" max="8961" width="8.88671875" style="8"/>
    <col min="8962" max="8962" width="38.6640625" style="8" customWidth="1"/>
    <col min="8963" max="8963" width="40.44140625" style="8" customWidth="1"/>
    <col min="8964" max="8964" width="22.44140625" style="8" customWidth="1"/>
    <col min="8965" max="8965" width="17" style="8" customWidth="1"/>
    <col min="8966" max="8966" width="10.44140625" style="8" customWidth="1"/>
    <col min="8967" max="8967" width="8.88671875" style="8"/>
    <col min="8968" max="8968" width="12.6640625" style="8" customWidth="1"/>
    <col min="8969" max="8969" width="15.5546875" style="8" bestFit="1" customWidth="1"/>
    <col min="8970" max="8972" width="8.88671875" style="8"/>
    <col min="8973" max="8973" width="15.6640625" style="8" customWidth="1"/>
    <col min="8974" max="8976" width="8.88671875" style="8"/>
    <col min="8977" max="8977" width="10.5546875" style="8" bestFit="1" customWidth="1"/>
    <col min="8978" max="9217" width="8.88671875" style="8"/>
    <col min="9218" max="9218" width="38.6640625" style="8" customWidth="1"/>
    <col min="9219" max="9219" width="40.44140625" style="8" customWidth="1"/>
    <col min="9220" max="9220" width="22.44140625" style="8" customWidth="1"/>
    <col min="9221" max="9221" width="17" style="8" customWidth="1"/>
    <col min="9222" max="9222" width="10.44140625" style="8" customWidth="1"/>
    <col min="9223" max="9223" width="8.88671875" style="8"/>
    <col min="9224" max="9224" width="12.6640625" style="8" customWidth="1"/>
    <col min="9225" max="9225" width="15.5546875" style="8" bestFit="1" customWidth="1"/>
    <col min="9226" max="9228" width="8.88671875" style="8"/>
    <col min="9229" max="9229" width="15.6640625" style="8" customWidth="1"/>
    <col min="9230" max="9232" width="8.88671875" style="8"/>
    <col min="9233" max="9233" width="10.5546875" style="8" bestFit="1" customWidth="1"/>
    <col min="9234" max="9473" width="8.88671875" style="8"/>
    <col min="9474" max="9474" width="38.6640625" style="8" customWidth="1"/>
    <col min="9475" max="9475" width="40.44140625" style="8" customWidth="1"/>
    <col min="9476" max="9476" width="22.44140625" style="8" customWidth="1"/>
    <col min="9477" max="9477" width="17" style="8" customWidth="1"/>
    <col min="9478" max="9478" width="10.44140625" style="8" customWidth="1"/>
    <col min="9479" max="9479" width="8.88671875" style="8"/>
    <col min="9480" max="9480" width="12.6640625" style="8" customWidth="1"/>
    <col min="9481" max="9481" width="15.5546875" style="8" bestFit="1" customWidth="1"/>
    <col min="9482" max="9484" width="8.88671875" style="8"/>
    <col min="9485" max="9485" width="15.6640625" style="8" customWidth="1"/>
    <col min="9486" max="9488" width="8.88671875" style="8"/>
    <col min="9489" max="9489" width="10.5546875" style="8" bestFit="1" customWidth="1"/>
    <col min="9490" max="9729" width="8.88671875" style="8"/>
    <col min="9730" max="9730" width="38.6640625" style="8" customWidth="1"/>
    <col min="9731" max="9731" width="40.44140625" style="8" customWidth="1"/>
    <col min="9732" max="9732" width="22.44140625" style="8" customWidth="1"/>
    <col min="9733" max="9733" width="17" style="8" customWidth="1"/>
    <col min="9734" max="9734" width="10.44140625" style="8" customWidth="1"/>
    <col min="9735" max="9735" width="8.88671875" style="8"/>
    <col min="9736" max="9736" width="12.6640625" style="8" customWidth="1"/>
    <col min="9737" max="9737" width="15.5546875" style="8" bestFit="1" customWidth="1"/>
    <col min="9738" max="9740" width="8.88671875" style="8"/>
    <col min="9741" max="9741" width="15.6640625" style="8" customWidth="1"/>
    <col min="9742" max="9744" width="8.88671875" style="8"/>
    <col min="9745" max="9745" width="10.5546875" style="8" bestFit="1" customWidth="1"/>
    <col min="9746" max="9985" width="8.88671875" style="8"/>
    <col min="9986" max="9986" width="38.6640625" style="8" customWidth="1"/>
    <col min="9987" max="9987" width="40.44140625" style="8" customWidth="1"/>
    <col min="9988" max="9988" width="22.44140625" style="8" customWidth="1"/>
    <col min="9989" max="9989" width="17" style="8" customWidth="1"/>
    <col min="9990" max="9990" width="10.44140625" style="8" customWidth="1"/>
    <col min="9991" max="9991" width="8.88671875" style="8"/>
    <col min="9992" max="9992" width="12.6640625" style="8" customWidth="1"/>
    <col min="9993" max="9993" width="15.5546875" style="8" bestFit="1" customWidth="1"/>
    <col min="9994" max="9996" width="8.88671875" style="8"/>
    <col min="9997" max="9997" width="15.6640625" style="8" customWidth="1"/>
    <col min="9998" max="10000" width="8.88671875" style="8"/>
    <col min="10001" max="10001" width="10.5546875" style="8" bestFit="1" customWidth="1"/>
    <col min="10002" max="10241" width="8.88671875" style="8"/>
    <col min="10242" max="10242" width="38.6640625" style="8" customWidth="1"/>
    <col min="10243" max="10243" width="40.44140625" style="8" customWidth="1"/>
    <col min="10244" max="10244" width="22.44140625" style="8" customWidth="1"/>
    <col min="10245" max="10245" width="17" style="8" customWidth="1"/>
    <col min="10246" max="10246" width="10.44140625" style="8" customWidth="1"/>
    <col min="10247" max="10247" width="8.88671875" style="8"/>
    <col min="10248" max="10248" width="12.6640625" style="8" customWidth="1"/>
    <col min="10249" max="10249" width="15.5546875" style="8" bestFit="1" customWidth="1"/>
    <col min="10250" max="10252" width="8.88671875" style="8"/>
    <col min="10253" max="10253" width="15.6640625" style="8" customWidth="1"/>
    <col min="10254" max="10256" width="8.88671875" style="8"/>
    <col min="10257" max="10257" width="10.5546875" style="8" bestFit="1" customWidth="1"/>
    <col min="10258" max="10497" width="8.88671875" style="8"/>
    <col min="10498" max="10498" width="38.6640625" style="8" customWidth="1"/>
    <col min="10499" max="10499" width="40.44140625" style="8" customWidth="1"/>
    <col min="10500" max="10500" width="22.44140625" style="8" customWidth="1"/>
    <col min="10501" max="10501" width="17" style="8" customWidth="1"/>
    <col min="10502" max="10502" width="10.44140625" style="8" customWidth="1"/>
    <col min="10503" max="10503" width="8.88671875" style="8"/>
    <col min="10504" max="10504" width="12.6640625" style="8" customWidth="1"/>
    <col min="10505" max="10505" width="15.5546875" style="8" bestFit="1" customWidth="1"/>
    <col min="10506" max="10508" width="8.88671875" style="8"/>
    <col min="10509" max="10509" width="15.6640625" style="8" customWidth="1"/>
    <col min="10510" max="10512" width="8.88671875" style="8"/>
    <col min="10513" max="10513" width="10.5546875" style="8" bestFit="1" customWidth="1"/>
    <col min="10514" max="10753" width="8.88671875" style="8"/>
    <col min="10754" max="10754" width="38.6640625" style="8" customWidth="1"/>
    <col min="10755" max="10755" width="40.44140625" style="8" customWidth="1"/>
    <col min="10756" max="10756" width="22.44140625" style="8" customWidth="1"/>
    <col min="10757" max="10757" width="17" style="8" customWidth="1"/>
    <col min="10758" max="10758" width="10.44140625" style="8" customWidth="1"/>
    <col min="10759" max="10759" width="8.88671875" style="8"/>
    <col min="10760" max="10760" width="12.6640625" style="8" customWidth="1"/>
    <col min="10761" max="10761" width="15.5546875" style="8" bestFit="1" customWidth="1"/>
    <col min="10762" max="10764" width="8.88671875" style="8"/>
    <col min="10765" max="10765" width="15.6640625" style="8" customWidth="1"/>
    <col min="10766" max="10768" width="8.88671875" style="8"/>
    <col min="10769" max="10769" width="10.5546875" style="8" bestFit="1" customWidth="1"/>
    <col min="10770" max="11009" width="8.88671875" style="8"/>
    <col min="11010" max="11010" width="38.6640625" style="8" customWidth="1"/>
    <col min="11011" max="11011" width="40.44140625" style="8" customWidth="1"/>
    <col min="11012" max="11012" width="22.44140625" style="8" customWidth="1"/>
    <col min="11013" max="11013" width="17" style="8" customWidth="1"/>
    <col min="11014" max="11014" width="10.44140625" style="8" customWidth="1"/>
    <col min="11015" max="11015" width="8.88671875" style="8"/>
    <col min="11016" max="11016" width="12.6640625" style="8" customWidth="1"/>
    <col min="11017" max="11017" width="15.5546875" style="8" bestFit="1" customWidth="1"/>
    <col min="11018" max="11020" width="8.88671875" style="8"/>
    <col min="11021" max="11021" width="15.6640625" style="8" customWidth="1"/>
    <col min="11022" max="11024" width="8.88671875" style="8"/>
    <col min="11025" max="11025" width="10.5546875" style="8" bestFit="1" customWidth="1"/>
    <col min="11026" max="11265" width="8.88671875" style="8"/>
    <col min="11266" max="11266" width="38.6640625" style="8" customWidth="1"/>
    <col min="11267" max="11267" width="40.44140625" style="8" customWidth="1"/>
    <col min="11268" max="11268" width="22.44140625" style="8" customWidth="1"/>
    <col min="11269" max="11269" width="17" style="8" customWidth="1"/>
    <col min="11270" max="11270" width="10.44140625" style="8" customWidth="1"/>
    <col min="11271" max="11271" width="8.88671875" style="8"/>
    <col min="11272" max="11272" width="12.6640625" style="8" customWidth="1"/>
    <col min="11273" max="11273" width="15.5546875" style="8" bestFit="1" customWidth="1"/>
    <col min="11274" max="11276" width="8.88671875" style="8"/>
    <col min="11277" max="11277" width="15.6640625" style="8" customWidth="1"/>
    <col min="11278" max="11280" width="8.88671875" style="8"/>
    <col min="11281" max="11281" width="10.5546875" style="8" bestFit="1" customWidth="1"/>
    <col min="11282" max="11521" width="8.88671875" style="8"/>
    <col min="11522" max="11522" width="38.6640625" style="8" customWidth="1"/>
    <col min="11523" max="11523" width="40.44140625" style="8" customWidth="1"/>
    <col min="11524" max="11524" width="22.44140625" style="8" customWidth="1"/>
    <col min="11525" max="11525" width="17" style="8" customWidth="1"/>
    <col min="11526" max="11526" width="10.44140625" style="8" customWidth="1"/>
    <col min="11527" max="11527" width="8.88671875" style="8"/>
    <col min="11528" max="11528" width="12.6640625" style="8" customWidth="1"/>
    <col min="11529" max="11529" width="15.5546875" style="8" bestFit="1" customWidth="1"/>
    <col min="11530" max="11532" width="8.88671875" style="8"/>
    <col min="11533" max="11533" width="15.6640625" style="8" customWidth="1"/>
    <col min="11534" max="11536" width="8.88671875" style="8"/>
    <col min="11537" max="11537" width="10.5546875" style="8" bestFit="1" customWidth="1"/>
    <col min="11538" max="11777" width="8.88671875" style="8"/>
    <col min="11778" max="11778" width="38.6640625" style="8" customWidth="1"/>
    <col min="11779" max="11779" width="40.44140625" style="8" customWidth="1"/>
    <col min="11780" max="11780" width="22.44140625" style="8" customWidth="1"/>
    <col min="11781" max="11781" width="17" style="8" customWidth="1"/>
    <col min="11782" max="11782" width="10.44140625" style="8" customWidth="1"/>
    <col min="11783" max="11783" width="8.88671875" style="8"/>
    <col min="11784" max="11784" width="12.6640625" style="8" customWidth="1"/>
    <col min="11785" max="11785" width="15.5546875" style="8" bestFit="1" customWidth="1"/>
    <col min="11786" max="11788" width="8.88671875" style="8"/>
    <col min="11789" max="11789" width="15.6640625" style="8" customWidth="1"/>
    <col min="11790" max="11792" width="8.88671875" style="8"/>
    <col min="11793" max="11793" width="10.5546875" style="8" bestFit="1" customWidth="1"/>
    <col min="11794" max="12033" width="8.88671875" style="8"/>
    <col min="12034" max="12034" width="38.6640625" style="8" customWidth="1"/>
    <col min="12035" max="12035" width="40.44140625" style="8" customWidth="1"/>
    <col min="12036" max="12036" width="22.44140625" style="8" customWidth="1"/>
    <col min="12037" max="12037" width="17" style="8" customWidth="1"/>
    <col min="12038" max="12038" width="10.44140625" style="8" customWidth="1"/>
    <col min="12039" max="12039" width="8.88671875" style="8"/>
    <col min="12040" max="12040" width="12.6640625" style="8" customWidth="1"/>
    <col min="12041" max="12041" width="15.5546875" style="8" bestFit="1" customWidth="1"/>
    <col min="12042" max="12044" width="8.88671875" style="8"/>
    <col min="12045" max="12045" width="15.6640625" style="8" customWidth="1"/>
    <col min="12046" max="12048" width="8.88671875" style="8"/>
    <col min="12049" max="12049" width="10.5546875" style="8" bestFit="1" customWidth="1"/>
    <col min="12050" max="12289" width="8.88671875" style="8"/>
    <col min="12290" max="12290" width="38.6640625" style="8" customWidth="1"/>
    <col min="12291" max="12291" width="40.44140625" style="8" customWidth="1"/>
    <col min="12292" max="12292" width="22.44140625" style="8" customWidth="1"/>
    <col min="12293" max="12293" width="17" style="8" customWidth="1"/>
    <col min="12294" max="12294" width="10.44140625" style="8" customWidth="1"/>
    <col min="12295" max="12295" width="8.88671875" style="8"/>
    <col min="12296" max="12296" width="12.6640625" style="8" customWidth="1"/>
    <col min="12297" max="12297" width="15.5546875" style="8" bestFit="1" customWidth="1"/>
    <col min="12298" max="12300" width="8.88671875" style="8"/>
    <col min="12301" max="12301" width="15.6640625" style="8" customWidth="1"/>
    <col min="12302" max="12304" width="8.88671875" style="8"/>
    <col min="12305" max="12305" width="10.5546875" style="8" bestFit="1" customWidth="1"/>
    <col min="12306" max="12545" width="8.88671875" style="8"/>
    <col min="12546" max="12546" width="38.6640625" style="8" customWidth="1"/>
    <col min="12547" max="12547" width="40.44140625" style="8" customWidth="1"/>
    <col min="12548" max="12548" width="22.44140625" style="8" customWidth="1"/>
    <col min="12549" max="12549" width="17" style="8" customWidth="1"/>
    <col min="12550" max="12550" width="10.44140625" style="8" customWidth="1"/>
    <col min="12551" max="12551" width="8.88671875" style="8"/>
    <col min="12552" max="12552" width="12.6640625" style="8" customWidth="1"/>
    <col min="12553" max="12553" width="15.5546875" style="8" bestFit="1" customWidth="1"/>
    <col min="12554" max="12556" width="8.88671875" style="8"/>
    <col min="12557" max="12557" width="15.6640625" style="8" customWidth="1"/>
    <col min="12558" max="12560" width="8.88671875" style="8"/>
    <col min="12561" max="12561" width="10.5546875" style="8" bestFit="1" customWidth="1"/>
    <col min="12562" max="12801" width="8.88671875" style="8"/>
    <col min="12802" max="12802" width="38.6640625" style="8" customWidth="1"/>
    <col min="12803" max="12803" width="40.44140625" style="8" customWidth="1"/>
    <col min="12804" max="12804" width="22.44140625" style="8" customWidth="1"/>
    <col min="12805" max="12805" width="17" style="8" customWidth="1"/>
    <col min="12806" max="12806" width="10.44140625" style="8" customWidth="1"/>
    <col min="12807" max="12807" width="8.88671875" style="8"/>
    <col min="12808" max="12808" width="12.6640625" style="8" customWidth="1"/>
    <col min="12809" max="12809" width="15.5546875" style="8" bestFit="1" customWidth="1"/>
    <col min="12810" max="12812" width="8.88671875" style="8"/>
    <col min="12813" max="12813" width="15.6640625" style="8" customWidth="1"/>
    <col min="12814" max="12816" width="8.88671875" style="8"/>
    <col min="12817" max="12817" width="10.5546875" style="8" bestFit="1" customWidth="1"/>
    <col min="12818" max="13057" width="8.88671875" style="8"/>
    <col min="13058" max="13058" width="38.6640625" style="8" customWidth="1"/>
    <col min="13059" max="13059" width="40.44140625" style="8" customWidth="1"/>
    <col min="13060" max="13060" width="22.44140625" style="8" customWidth="1"/>
    <col min="13061" max="13061" width="17" style="8" customWidth="1"/>
    <col min="13062" max="13062" width="10.44140625" style="8" customWidth="1"/>
    <col min="13063" max="13063" width="8.88671875" style="8"/>
    <col min="13064" max="13064" width="12.6640625" style="8" customWidth="1"/>
    <col min="13065" max="13065" width="15.5546875" style="8" bestFit="1" customWidth="1"/>
    <col min="13066" max="13068" width="8.88671875" style="8"/>
    <col min="13069" max="13069" width="15.6640625" style="8" customWidth="1"/>
    <col min="13070" max="13072" width="8.88671875" style="8"/>
    <col min="13073" max="13073" width="10.5546875" style="8" bestFit="1" customWidth="1"/>
    <col min="13074" max="13313" width="8.88671875" style="8"/>
    <col min="13314" max="13314" width="38.6640625" style="8" customWidth="1"/>
    <col min="13315" max="13315" width="40.44140625" style="8" customWidth="1"/>
    <col min="13316" max="13316" width="22.44140625" style="8" customWidth="1"/>
    <col min="13317" max="13317" width="17" style="8" customWidth="1"/>
    <col min="13318" max="13318" width="10.44140625" style="8" customWidth="1"/>
    <col min="13319" max="13319" width="8.88671875" style="8"/>
    <col min="13320" max="13320" width="12.6640625" style="8" customWidth="1"/>
    <col min="13321" max="13321" width="15.5546875" style="8" bestFit="1" customWidth="1"/>
    <col min="13322" max="13324" width="8.88671875" style="8"/>
    <col min="13325" max="13325" width="15.6640625" style="8" customWidth="1"/>
    <col min="13326" max="13328" width="8.88671875" style="8"/>
    <col min="13329" max="13329" width="10.5546875" style="8" bestFit="1" customWidth="1"/>
    <col min="13330" max="13569" width="8.88671875" style="8"/>
    <col min="13570" max="13570" width="38.6640625" style="8" customWidth="1"/>
    <col min="13571" max="13571" width="40.44140625" style="8" customWidth="1"/>
    <col min="13572" max="13572" width="22.44140625" style="8" customWidth="1"/>
    <col min="13573" max="13573" width="17" style="8" customWidth="1"/>
    <col min="13574" max="13574" width="10.44140625" style="8" customWidth="1"/>
    <col min="13575" max="13575" width="8.88671875" style="8"/>
    <col min="13576" max="13576" width="12.6640625" style="8" customWidth="1"/>
    <col min="13577" max="13577" width="15.5546875" style="8" bestFit="1" customWidth="1"/>
    <col min="13578" max="13580" width="8.88671875" style="8"/>
    <col min="13581" max="13581" width="15.6640625" style="8" customWidth="1"/>
    <col min="13582" max="13584" width="8.88671875" style="8"/>
    <col min="13585" max="13585" width="10.5546875" style="8" bestFit="1" customWidth="1"/>
    <col min="13586" max="13825" width="8.88671875" style="8"/>
    <col min="13826" max="13826" width="38.6640625" style="8" customWidth="1"/>
    <col min="13827" max="13827" width="40.44140625" style="8" customWidth="1"/>
    <col min="13828" max="13828" width="22.44140625" style="8" customWidth="1"/>
    <col min="13829" max="13829" width="17" style="8" customWidth="1"/>
    <col min="13830" max="13830" width="10.44140625" style="8" customWidth="1"/>
    <col min="13831" max="13831" width="8.88671875" style="8"/>
    <col min="13832" max="13832" width="12.6640625" style="8" customWidth="1"/>
    <col min="13833" max="13833" width="15.5546875" style="8" bestFit="1" customWidth="1"/>
    <col min="13834" max="13836" width="8.88671875" style="8"/>
    <col min="13837" max="13837" width="15.6640625" style="8" customWidth="1"/>
    <col min="13838" max="13840" width="8.88671875" style="8"/>
    <col min="13841" max="13841" width="10.5546875" style="8" bestFit="1" customWidth="1"/>
    <col min="13842" max="14081" width="8.88671875" style="8"/>
    <col min="14082" max="14082" width="38.6640625" style="8" customWidth="1"/>
    <col min="14083" max="14083" width="40.44140625" style="8" customWidth="1"/>
    <col min="14084" max="14084" width="22.44140625" style="8" customWidth="1"/>
    <col min="14085" max="14085" width="17" style="8" customWidth="1"/>
    <col min="14086" max="14086" width="10.44140625" style="8" customWidth="1"/>
    <col min="14087" max="14087" width="8.88671875" style="8"/>
    <col min="14088" max="14088" width="12.6640625" style="8" customWidth="1"/>
    <col min="14089" max="14089" width="15.5546875" style="8" bestFit="1" customWidth="1"/>
    <col min="14090" max="14092" width="8.88671875" style="8"/>
    <col min="14093" max="14093" width="15.6640625" style="8" customWidth="1"/>
    <col min="14094" max="14096" width="8.88671875" style="8"/>
    <col min="14097" max="14097" width="10.5546875" style="8" bestFit="1" customWidth="1"/>
    <col min="14098" max="14337" width="8.88671875" style="8"/>
    <col min="14338" max="14338" width="38.6640625" style="8" customWidth="1"/>
    <col min="14339" max="14339" width="40.44140625" style="8" customWidth="1"/>
    <col min="14340" max="14340" width="22.44140625" style="8" customWidth="1"/>
    <col min="14341" max="14341" width="17" style="8" customWidth="1"/>
    <col min="14342" max="14342" width="10.44140625" style="8" customWidth="1"/>
    <col min="14343" max="14343" width="8.88671875" style="8"/>
    <col min="14344" max="14344" width="12.6640625" style="8" customWidth="1"/>
    <col min="14345" max="14345" width="15.5546875" style="8" bestFit="1" customWidth="1"/>
    <col min="14346" max="14348" width="8.88671875" style="8"/>
    <col min="14349" max="14349" width="15.6640625" style="8" customWidth="1"/>
    <col min="14350" max="14352" width="8.88671875" style="8"/>
    <col min="14353" max="14353" width="10.5546875" style="8" bestFit="1" customWidth="1"/>
    <col min="14354" max="14593" width="8.88671875" style="8"/>
    <col min="14594" max="14594" width="38.6640625" style="8" customWidth="1"/>
    <col min="14595" max="14595" width="40.44140625" style="8" customWidth="1"/>
    <col min="14596" max="14596" width="22.44140625" style="8" customWidth="1"/>
    <col min="14597" max="14597" width="17" style="8" customWidth="1"/>
    <col min="14598" max="14598" width="10.44140625" style="8" customWidth="1"/>
    <col min="14599" max="14599" width="8.88671875" style="8"/>
    <col min="14600" max="14600" width="12.6640625" style="8" customWidth="1"/>
    <col min="14601" max="14601" width="15.5546875" style="8" bestFit="1" customWidth="1"/>
    <col min="14602" max="14604" width="8.88671875" style="8"/>
    <col min="14605" max="14605" width="15.6640625" style="8" customWidth="1"/>
    <col min="14606" max="14608" width="8.88671875" style="8"/>
    <col min="14609" max="14609" width="10.5546875" style="8" bestFit="1" customWidth="1"/>
    <col min="14610" max="14849" width="8.88671875" style="8"/>
    <col min="14850" max="14850" width="38.6640625" style="8" customWidth="1"/>
    <col min="14851" max="14851" width="40.44140625" style="8" customWidth="1"/>
    <col min="14852" max="14852" width="22.44140625" style="8" customWidth="1"/>
    <col min="14853" max="14853" width="17" style="8" customWidth="1"/>
    <col min="14854" max="14854" width="10.44140625" style="8" customWidth="1"/>
    <col min="14855" max="14855" width="8.88671875" style="8"/>
    <col min="14856" max="14856" width="12.6640625" style="8" customWidth="1"/>
    <col min="14857" max="14857" width="15.5546875" style="8" bestFit="1" customWidth="1"/>
    <col min="14858" max="14860" width="8.88671875" style="8"/>
    <col min="14861" max="14861" width="15.6640625" style="8" customWidth="1"/>
    <col min="14862" max="14864" width="8.88671875" style="8"/>
    <col min="14865" max="14865" width="10.5546875" style="8" bestFit="1" customWidth="1"/>
    <col min="14866" max="15105" width="8.88671875" style="8"/>
    <col min="15106" max="15106" width="38.6640625" style="8" customWidth="1"/>
    <col min="15107" max="15107" width="40.44140625" style="8" customWidth="1"/>
    <col min="15108" max="15108" width="22.44140625" style="8" customWidth="1"/>
    <col min="15109" max="15109" width="17" style="8" customWidth="1"/>
    <col min="15110" max="15110" width="10.44140625" style="8" customWidth="1"/>
    <col min="15111" max="15111" width="8.88671875" style="8"/>
    <col min="15112" max="15112" width="12.6640625" style="8" customWidth="1"/>
    <col min="15113" max="15113" width="15.5546875" style="8" bestFit="1" customWidth="1"/>
    <col min="15114" max="15116" width="8.88671875" style="8"/>
    <col min="15117" max="15117" width="15.6640625" style="8" customWidth="1"/>
    <col min="15118" max="15120" width="8.88671875" style="8"/>
    <col min="15121" max="15121" width="10.5546875" style="8" bestFit="1" customWidth="1"/>
    <col min="15122" max="15361" width="8.88671875" style="8"/>
    <col min="15362" max="15362" width="38.6640625" style="8" customWidth="1"/>
    <col min="15363" max="15363" width="40.44140625" style="8" customWidth="1"/>
    <col min="15364" max="15364" width="22.44140625" style="8" customWidth="1"/>
    <col min="15365" max="15365" width="17" style="8" customWidth="1"/>
    <col min="15366" max="15366" width="10.44140625" style="8" customWidth="1"/>
    <col min="15367" max="15367" width="8.88671875" style="8"/>
    <col min="15368" max="15368" width="12.6640625" style="8" customWidth="1"/>
    <col min="15369" max="15369" width="15.5546875" style="8" bestFit="1" customWidth="1"/>
    <col min="15370" max="15372" width="8.88671875" style="8"/>
    <col min="15373" max="15373" width="15.6640625" style="8" customWidth="1"/>
    <col min="15374" max="15376" width="8.88671875" style="8"/>
    <col min="15377" max="15377" width="10.5546875" style="8" bestFit="1" customWidth="1"/>
    <col min="15378" max="15617" width="8.88671875" style="8"/>
    <col min="15618" max="15618" width="38.6640625" style="8" customWidth="1"/>
    <col min="15619" max="15619" width="40.44140625" style="8" customWidth="1"/>
    <col min="15620" max="15620" width="22.44140625" style="8" customWidth="1"/>
    <col min="15621" max="15621" width="17" style="8" customWidth="1"/>
    <col min="15622" max="15622" width="10.44140625" style="8" customWidth="1"/>
    <col min="15623" max="15623" width="8.88671875" style="8"/>
    <col min="15624" max="15624" width="12.6640625" style="8" customWidth="1"/>
    <col min="15625" max="15625" width="15.5546875" style="8" bestFit="1" customWidth="1"/>
    <col min="15626" max="15628" width="8.88671875" style="8"/>
    <col min="15629" max="15629" width="15.6640625" style="8" customWidth="1"/>
    <col min="15630" max="15632" width="8.88671875" style="8"/>
    <col min="15633" max="15633" width="10.5546875" style="8" bestFit="1" customWidth="1"/>
    <col min="15634" max="15873" width="8.88671875" style="8"/>
    <col min="15874" max="15874" width="38.6640625" style="8" customWidth="1"/>
    <col min="15875" max="15875" width="40.44140625" style="8" customWidth="1"/>
    <col min="15876" max="15876" width="22.44140625" style="8" customWidth="1"/>
    <col min="15877" max="15877" width="17" style="8" customWidth="1"/>
    <col min="15878" max="15878" width="10.44140625" style="8" customWidth="1"/>
    <col min="15879" max="15879" width="8.88671875" style="8"/>
    <col min="15880" max="15880" width="12.6640625" style="8" customWidth="1"/>
    <col min="15881" max="15881" width="15.5546875" style="8" bestFit="1" customWidth="1"/>
    <col min="15882" max="15884" width="8.88671875" style="8"/>
    <col min="15885" max="15885" width="15.6640625" style="8" customWidth="1"/>
    <col min="15886" max="15888" width="8.88671875" style="8"/>
    <col min="15889" max="15889" width="10.5546875" style="8" bestFit="1" customWidth="1"/>
    <col min="15890" max="16129" width="8.88671875" style="8"/>
    <col min="16130" max="16130" width="38.6640625" style="8" customWidth="1"/>
    <col min="16131" max="16131" width="40.44140625" style="8" customWidth="1"/>
    <col min="16132" max="16132" width="22.44140625" style="8" customWidth="1"/>
    <col min="16133" max="16133" width="17" style="8" customWidth="1"/>
    <col min="16134" max="16134" width="10.44140625" style="8" customWidth="1"/>
    <col min="16135" max="16135" width="8.88671875" style="8"/>
    <col min="16136" max="16136" width="12.6640625" style="8" customWidth="1"/>
    <col min="16137" max="16137" width="15.5546875" style="8" bestFit="1" customWidth="1"/>
    <col min="16138" max="16140" width="8.88671875" style="8"/>
    <col min="16141" max="16141" width="15.6640625" style="8" customWidth="1"/>
    <col min="16142" max="16144" width="8.88671875" style="8"/>
    <col min="16145" max="16145" width="10.5546875" style="8" bestFit="1" customWidth="1"/>
    <col min="16146" max="16384" width="8.88671875" style="8"/>
  </cols>
  <sheetData>
    <row r="1" spans="1:10" ht="16.8" thickTop="1" thickBot="1" x14ac:dyDescent="0.35">
      <c r="B1" s="128" t="s">
        <v>104</v>
      </c>
      <c r="C1" s="128"/>
      <c r="D1" s="128"/>
      <c r="E1" s="128"/>
      <c r="F1" s="128"/>
      <c r="G1" s="128"/>
      <c r="H1" s="128"/>
      <c r="I1" s="128"/>
      <c r="J1" s="128"/>
    </row>
    <row r="2" spans="1:10" ht="12" customHeight="1" thickTop="1" x14ac:dyDescent="0.3"/>
    <row r="3" spans="1:10" x14ac:dyDescent="0.3">
      <c r="B3" s="129" t="s">
        <v>15</v>
      </c>
      <c r="C3" s="129"/>
      <c r="D3" s="129"/>
      <c r="E3" s="129"/>
      <c r="F3" s="129"/>
      <c r="G3" s="129"/>
      <c r="H3" s="129"/>
      <c r="I3" s="129"/>
      <c r="J3" s="129"/>
    </row>
    <row r="4" spans="1:10" x14ac:dyDescent="0.3">
      <c r="B4" s="130" t="s">
        <v>16</v>
      </c>
      <c r="C4" s="130"/>
      <c r="D4" s="131" t="s">
        <v>17</v>
      </c>
      <c r="E4" s="132"/>
      <c r="F4" s="133"/>
    </row>
    <row r="5" spans="1:10" ht="14.4" customHeight="1" x14ac:dyDescent="0.3">
      <c r="A5" s="10" t="s">
        <v>18</v>
      </c>
      <c r="B5" s="10" t="s">
        <v>19</v>
      </c>
      <c r="C5" s="11" t="s">
        <v>20</v>
      </c>
      <c r="D5" s="12" t="s">
        <v>21</v>
      </c>
      <c r="E5" s="134" t="s">
        <v>22</v>
      </c>
      <c r="F5" s="134"/>
    </row>
    <row r="6" spans="1:10" x14ac:dyDescent="0.3">
      <c r="A6" s="123">
        <v>1</v>
      </c>
      <c r="B6" s="125" t="s">
        <v>23</v>
      </c>
      <c r="C6" s="13" t="s">
        <v>24</v>
      </c>
      <c r="D6" s="14">
        <v>150</v>
      </c>
      <c r="E6" s="134"/>
      <c r="F6" s="134"/>
    </row>
    <row r="7" spans="1:10" x14ac:dyDescent="0.3">
      <c r="A7" s="123"/>
      <c r="B7" s="125"/>
      <c r="C7" s="15" t="s">
        <v>25</v>
      </c>
      <c r="D7" s="16">
        <v>2500</v>
      </c>
      <c r="E7" s="134"/>
      <c r="F7" s="134"/>
    </row>
    <row r="8" spans="1:10" x14ac:dyDescent="0.3">
      <c r="A8" s="123"/>
      <c r="B8" s="125"/>
      <c r="C8" s="17" t="s">
        <v>26</v>
      </c>
      <c r="D8" s="18">
        <f>D6/D7</f>
        <v>0.06</v>
      </c>
      <c r="E8" s="134"/>
      <c r="F8" s="134"/>
    </row>
    <row r="9" spans="1:10" ht="15" customHeight="1" x14ac:dyDescent="0.3">
      <c r="A9" s="123"/>
      <c r="B9" s="125"/>
      <c r="C9" s="19" t="s">
        <v>27</v>
      </c>
      <c r="D9" s="20">
        <v>17630</v>
      </c>
      <c r="E9" s="134"/>
      <c r="F9" s="134"/>
    </row>
    <row r="10" spans="1:10" x14ac:dyDescent="0.3">
      <c r="A10" s="123"/>
      <c r="B10" s="125"/>
      <c r="C10" s="17" t="s">
        <v>28</v>
      </c>
      <c r="D10" s="21">
        <f>D9*D8</f>
        <v>1057.8</v>
      </c>
      <c r="E10" s="134"/>
      <c r="F10" s="134"/>
    </row>
    <row r="11" spans="1:10" x14ac:dyDescent="0.3">
      <c r="A11" s="123"/>
      <c r="B11" s="125"/>
      <c r="C11" s="17" t="s">
        <v>29</v>
      </c>
      <c r="D11" s="21">
        <f>D10/1000</f>
        <v>1.0577999999999999</v>
      </c>
      <c r="E11" s="134"/>
      <c r="F11" s="134"/>
    </row>
    <row r="12" spans="1:10" x14ac:dyDescent="0.3">
      <c r="A12" s="123"/>
      <c r="B12" s="125"/>
      <c r="C12" s="10" t="s">
        <v>30</v>
      </c>
      <c r="D12" s="22">
        <f>D11/1000</f>
        <v>1.0577999999999998E-3</v>
      </c>
      <c r="E12" s="134"/>
      <c r="F12" s="134"/>
    </row>
    <row r="13" spans="1:10" x14ac:dyDescent="0.3">
      <c r="A13" s="123">
        <v>1</v>
      </c>
      <c r="B13" s="125" t="s">
        <v>31</v>
      </c>
      <c r="C13" s="13" t="s">
        <v>24</v>
      </c>
      <c r="D13" s="14">
        <v>150</v>
      </c>
      <c r="E13" s="134"/>
      <c r="F13" s="134"/>
    </row>
    <row r="14" spans="1:10" x14ac:dyDescent="0.3">
      <c r="A14" s="123"/>
      <c r="B14" s="125"/>
      <c r="C14" s="15" t="s">
        <v>25</v>
      </c>
      <c r="D14" s="16">
        <v>2500</v>
      </c>
      <c r="E14" s="134"/>
      <c r="F14" s="134"/>
    </row>
    <row r="15" spans="1:10" x14ac:dyDescent="0.3">
      <c r="A15" s="123"/>
      <c r="B15" s="125"/>
      <c r="C15" s="15" t="s">
        <v>26</v>
      </c>
      <c r="D15" s="23">
        <f>D13/D14</f>
        <v>0.06</v>
      </c>
      <c r="E15" s="134"/>
      <c r="F15" s="134"/>
    </row>
    <row r="16" spans="1:10" x14ac:dyDescent="0.3">
      <c r="A16" s="123"/>
      <c r="B16" s="125"/>
      <c r="C16" s="19" t="s">
        <v>27</v>
      </c>
      <c r="D16" s="20">
        <v>15508</v>
      </c>
      <c r="E16" s="134"/>
      <c r="F16" s="134"/>
    </row>
    <row r="17" spans="1:6" x14ac:dyDescent="0.3">
      <c r="A17" s="123"/>
      <c r="B17" s="125"/>
      <c r="C17" s="17" t="s">
        <v>28</v>
      </c>
      <c r="D17" s="21">
        <f>D16*D15</f>
        <v>930.48</v>
      </c>
      <c r="E17" s="134"/>
      <c r="F17" s="134"/>
    </row>
    <row r="18" spans="1:6" x14ac:dyDescent="0.3">
      <c r="A18" s="123"/>
      <c r="B18" s="125"/>
      <c r="C18" s="17" t="s">
        <v>29</v>
      </c>
      <c r="D18" s="21">
        <f>D17/1000</f>
        <v>0.93047999999999997</v>
      </c>
      <c r="E18" s="134"/>
      <c r="F18" s="134"/>
    </row>
    <row r="19" spans="1:6" x14ac:dyDescent="0.3">
      <c r="A19" s="123"/>
      <c r="B19" s="125"/>
      <c r="C19" s="10" t="s">
        <v>30</v>
      </c>
      <c r="D19" s="22">
        <f>D18/1000</f>
        <v>9.3048000000000002E-4</v>
      </c>
      <c r="E19" s="134"/>
      <c r="F19" s="134"/>
    </row>
    <row r="20" spans="1:6" x14ac:dyDescent="0.3">
      <c r="A20" s="123">
        <v>1</v>
      </c>
      <c r="B20" s="125" t="s">
        <v>32</v>
      </c>
      <c r="C20" s="13" t="s">
        <v>24</v>
      </c>
      <c r="D20" s="14">
        <v>150</v>
      </c>
      <c r="E20" s="134"/>
      <c r="F20" s="134"/>
    </row>
    <row r="21" spans="1:6" x14ac:dyDescent="0.3">
      <c r="A21" s="123"/>
      <c r="B21" s="125"/>
      <c r="C21" s="15" t="s">
        <v>25</v>
      </c>
      <c r="D21" s="16">
        <v>2500</v>
      </c>
      <c r="E21" s="134"/>
      <c r="F21" s="134"/>
    </row>
    <row r="22" spans="1:6" x14ac:dyDescent="0.3">
      <c r="A22" s="123"/>
      <c r="B22" s="125"/>
      <c r="C22" s="15" t="s">
        <v>26</v>
      </c>
      <c r="D22" s="23">
        <f>D20/D21</f>
        <v>0.06</v>
      </c>
      <c r="E22" s="134"/>
      <c r="F22" s="134"/>
    </row>
    <row r="23" spans="1:6" x14ac:dyDescent="0.3">
      <c r="A23" s="123"/>
      <c r="B23" s="125"/>
      <c r="C23" s="19" t="s">
        <v>27</v>
      </c>
      <c r="D23" s="20">
        <v>13303</v>
      </c>
      <c r="E23" s="134"/>
      <c r="F23" s="134"/>
    </row>
    <row r="24" spans="1:6" x14ac:dyDescent="0.3">
      <c r="A24" s="123"/>
      <c r="B24" s="125"/>
      <c r="C24" s="17" t="s">
        <v>28</v>
      </c>
      <c r="D24" s="21">
        <f>D23*D22</f>
        <v>798.18</v>
      </c>
      <c r="E24" s="134"/>
      <c r="F24" s="134"/>
    </row>
    <row r="25" spans="1:6" x14ac:dyDescent="0.3">
      <c r="A25" s="123"/>
      <c r="B25" s="125"/>
      <c r="C25" s="17" t="s">
        <v>29</v>
      </c>
      <c r="D25" s="21">
        <f>D24/1000</f>
        <v>0.79818</v>
      </c>
      <c r="E25" s="134"/>
      <c r="F25" s="134"/>
    </row>
    <row r="26" spans="1:6" x14ac:dyDescent="0.3">
      <c r="A26" s="123"/>
      <c r="B26" s="125"/>
      <c r="C26" s="10" t="s">
        <v>30</v>
      </c>
      <c r="D26" s="22">
        <f>D25/1000</f>
        <v>7.9818E-4</v>
      </c>
      <c r="E26" s="134"/>
      <c r="F26" s="134"/>
    </row>
    <row r="27" spans="1:6" x14ac:dyDescent="0.3">
      <c r="A27" s="123">
        <v>1</v>
      </c>
      <c r="B27" s="124" t="s">
        <v>33</v>
      </c>
      <c r="C27" s="13" t="s">
        <v>24</v>
      </c>
      <c r="D27" s="14">
        <v>150</v>
      </c>
      <c r="E27" s="134"/>
      <c r="F27" s="134"/>
    </row>
    <row r="28" spans="1:6" x14ac:dyDescent="0.3">
      <c r="A28" s="123"/>
      <c r="B28" s="124"/>
      <c r="C28" s="15" t="s">
        <v>25</v>
      </c>
      <c r="D28" s="16">
        <v>2500</v>
      </c>
      <c r="E28" s="134"/>
      <c r="F28" s="134"/>
    </row>
    <row r="29" spans="1:6" x14ac:dyDescent="0.3">
      <c r="A29" s="123"/>
      <c r="B29" s="124"/>
      <c r="C29" s="15" t="s">
        <v>26</v>
      </c>
      <c r="D29" s="23">
        <f>D27/D28</f>
        <v>0.06</v>
      </c>
      <c r="E29" s="134"/>
      <c r="F29" s="134"/>
    </row>
    <row r="30" spans="1:6" x14ac:dyDescent="0.3">
      <c r="A30" s="123"/>
      <c r="B30" s="124"/>
      <c r="C30" s="19" t="s">
        <v>27</v>
      </c>
      <c r="D30" s="20">
        <v>3850</v>
      </c>
      <c r="E30" s="134"/>
      <c r="F30" s="134"/>
    </row>
    <row r="31" spans="1:6" x14ac:dyDescent="0.3">
      <c r="A31" s="123"/>
      <c r="B31" s="124"/>
      <c r="C31" s="17" t="s">
        <v>28</v>
      </c>
      <c r="D31" s="21">
        <f>D30*D29</f>
        <v>231</v>
      </c>
      <c r="E31" s="134"/>
      <c r="F31" s="134"/>
    </row>
    <row r="32" spans="1:6" x14ac:dyDescent="0.3">
      <c r="A32" s="123"/>
      <c r="B32" s="124"/>
      <c r="C32" s="17" t="s">
        <v>29</v>
      </c>
      <c r="D32" s="21">
        <f>D31/1000</f>
        <v>0.23100000000000001</v>
      </c>
      <c r="E32" s="134"/>
      <c r="F32" s="134"/>
    </row>
    <row r="33" spans="1:6" x14ac:dyDescent="0.3">
      <c r="A33" s="123"/>
      <c r="B33" s="124"/>
      <c r="C33" s="10" t="s">
        <v>30</v>
      </c>
      <c r="D33" s="22">
        <f>D32/1000</f>
        <v>2.31E-4</v>
      </c>
      <c r="E33" s="134"/>
      <c r="F33" s="134"/>
    </row>
    <row r="34" spans="1:6" x14ac:dyDescent="0.3">
      <c r="A34" s="123">
        <v>1</v>
      </c>
      <c r="B34" s="124" t="s">
        <v>34</v>
      </c>
      <c r="C34" s="13" t="s">
        <v>24</v>
      </c>
      <c r="D34" s="14">
        <v>150</v>
      </c>
      <c r="E34" s="134"/>
      <c r="F34" s="134"/>
    </row>
    <row r="35" spans="1:6" x14ac:dyDescent="0.3">
      <c r="A35" s="123"/>
      <c r="B35" s="124"/>
      <c r="C35" s="15" t="s">
        <v>25</v>
      </c>
      <c r="D35" s="16">
        <v>2500</v>
      </c>
      <c r="E35" s="134"/>
      <c r="F35" s="134"/>
    </row>
    <row r="36" spans="1:6" x14ac:dyDescent="0.3">
      <c r="A36" s="123"/>
      <c r="B36" s="124"/>
      <c r="C36" s="15" t="s">
        <v>26</v>
      </c>
      <c r="D36" s="23">
        <f>D34/D35</f>
        <v>0.06</v>
      </c>
      <c r="E36" s="134"/>
      <c r="F36" s="134"/>
    </row>
    <row r="37" spans="1:6" x14ac:dyDescent="0.3">
      <c r="A37" s="123"/>
      <c r="B37" s="124"/>
      <c r="C37" s="19" t="s">
        <v>27</v>
      </c>
      <c r="D37" s="20">
        <v>3290</v>
      </c>
      <c r="E37" s="134"/>
      <c r="F37" s="134"/>
    </row>
    <row r="38" spans="1:6" x14ac:dyDescent="0.3">
      <c r="A38" s="123"/>
      <c r="B38" s="124"/>
      <c r="C38" s="17" t="s">
        <v>28</v>
      </c>
      <c r="D38" s="21">
        <f>D37*D36</f>
        <v>197.4</v>
      </c>
      <c r="E38" s="134"/>
      <c r="F38" s="134"/>
    </row>
    <row r="39" spans="1:6" x14ac:dyDescent="0.3">
      <c r="A39" s="123"/>
      <c r="B39" s="124"/>
      <c r="C39" s="17" t="s">
        <v>29</v>
      </c>
      <c r="D39" s="21">
        <f>D38/1000</f>
        <v>0.19739999999999999</v>
      </c>
      <c r="E39" s="134"/>
      <c r="F39" s="134"/>
    </row>
    <row r="40" spans="1:6" x14ac:dyDescent="0.3">
      <c r="A40" s="123"/>
      <c r="B40" s="124"/>
      <c r="C40" s="10" t="s">
        <v>30</v>
      </c>
      <c r="D40" s="22">
        <f>D39/1000</f>
        <v>1.974E-4</v>
      </c>
      <c r="E40" s="134"/>
      <c r="F40" s="134"/>
    </row>
    <row r="41" spans="1:6" x14ac:dyDescent="0.3">
      <c r="A41" s="123">
        <v>1</v>
      </c>
      <c r="B41" s="124" t="s">
        <v>35</v>
      </c>
      <c r="C41" s="24" t="s">
        <v>24</v>
      </c>
      <c r="D41" s="25">
        <v>150</v>
      </c>
      <c r="E41" s="134"/>
      <c r="F41" s="134"/>
    </row>
    <row r="42" spans="1:6" x14ac:dyDescent="0.3">
      <c r="A42" s="123"/>
      <c r="B42" s="124"/>
      <c r="C42" s="17" t="s">
        <v>25</v>
      </c>
      <c r="D42" s="26">
        <v>1000</v>
      </c>
      <c r="E42" s="134"/>
      <c r="F42" s="134"/>
    </row>
    <row r="43" spans="1:6" x14ac:dyDescent="0.3">
      <c r="A43" s="123"/>
      <c r="B43" s="124"/>
      <c r="C43" s="17" t="s">
        <v>26</v>
      </c>
      <c r="D43" s="18">
        <f>D41/D42</f>
        <v>0.15</v>
      </c>
      <c r="E43" s="134"/>
      <c r="F43" s="134"/>
    </row>
    <row r="44" spans="1:6" x14ac:dyDescent="0.3">
      <c r="A44" s="123"/>
      <c r="B44" s="124"/>
      <c r="C44" s="19" t="s">
        <v>27</v>
      </c>
      <c r="D44" s="20">
        <v>373341</v>
      </c>
      <c r="E44" s="134"/>
      <c r="F44" s="134"/>
    </row>
    <row r="45" spans="1:6" x14ac:dyDescent="0.3">
      <c r="A45" s="123"/>
      <c r="B45" s="124"/>
      <c r="C45" s="17" t="s">
        <v>28</v>
      </c>
      <c r="D45" s="21">
        <f>D44*D43</f>
        <v>56001.15</v>
      </c>
      <c r="E45" s="134"/>
      <c r="F45" s="134"/>
    </row>
    <row r="46" spans="1:6" x14ac:dyDescent="0.3">
      <c r="A46" s="123"/>
      <c r="B46" s="124"/>
      <c r="C46" s="17" t="s">
        <v>29</v>
      </c>
      <c r="D46" s="21">
        <f>D45/1000</f>
        <v>56.001150000000003</v>
      </c>
      <c r="E46" s="134"/>
      <c r="F46" s="134"/>
    </row>
    <row r="47" spans="1:6" x14ac:dyDescent="0.3">
      <c r="A47" s="123"/>
      <c r="B47" s="124"/>
      <c r="C47" s="10" t="s">
        <v>30</v>
      </c>
      <c r="D47" s="22">
        <f>D46/1000</f>
        <v>5.600115E-2</v>
      </c>
      <c r="E47" s="134"/>
      <c r="F47" s="134"/>
    </row>
    <row r="48" spans="1:6" x14ac:dyDescent="0.3">
      <c r="A48" s="123">
        <v>1</v>
      </c>
      <c r="B48" s="124" t="s">
        <v>36</v>
      </c>
      <c r="C48" s="24" t="s">
        <v>24</v>
      </c>
      <c r="D48" s="25">
        <v>150</v>
      </c>
      <c r="E48" s="134"/>
      <c r="F48" s="134"/>
    </row>
    <row r="49" spans="1:6" x14ac:dyDescent="0.3">
      <c r="A49" s="123"/>
      <c r="B49" s="124"/>
      <c r="C49" s="17" t="s">
        <v>25</v>
      </c>
      <c r="D49" s="26">
        <v>1000</v>
      </c>
      <c r="E49" s="134"/>
      <c r="F49" s="134"/>
    </row>
    <row r="50" spans="1:6" x14ac:dyDescent="0.3">
      <c r="A50" s="123"/>
      <c r="B50" s="124"/>
      <c r="C50" s="17" t="s">
        <v>26</v>
      </c>
      <c r="D50" s="18">
        <f>D48/D49</f>
        <v>0.15</v>
      </c>
      <c r="E50" s="134"/>
      <c r="F50" s="134"/>
    </row>
    <row r="51" spans="1:6" x14ac:dyDescent="0.3">
      <c r="A51" s="123"/>
      <c r="B51" s="124"/>
      <c r="C51" s="19" t="s">
        <v>27</v>
      </c>
      <c r="D51" s="20">
        <v>298827</v>
      </c>
      <c r="E51" s="134"/>
      <c r="F51" s="134"/>
    </row>
    <row r="52" spans="1:6" x14ac:dyDescent="0.3">
      <c r="A52" s="123"/>
      <c r="B52" s="124"/>
      <c r="C52" s="17" t="s">
        <v>28</v>
      </c>
      <c r="D52" s="21">
        <f>D51*D50</f>
        <v>44824.049999999996</v>
      </c>
      <c r="E52" s="134"/>
      <c r="F52" s="134"/>
    </row>
    <row r="53" spans="1:6" x14ac:dyDescent="0.3">
      <c r="A53" s="123"/>
      <c r="B53" s="124"/>
      <c r="C53" s="17" t="s">
        <v>29</v>
      </c>
      <c r="D53" s="21">
        <f>D52/1000</f>
        <v>44.824049999999993</v>
      </c>
      <c r="E53" s="134"/>
      <c r="F53" s="134"/>
    </row>
    <row r="54" spans="1:6" x14ac:dyDescent="0.3">
      <c r="A54" s="123"/>
      <c r="B54" s="124"/>
      <c r="C54" s="10" t="s">
        <v>30</v>
      </c>
      <c r="D54" s="22">
        <f>D53/1000</f>
        <v>4.482404999999999E-2</v>
      </c>
      <c r="E54" s="134"/>
      <c r="F54" s="134"/>
    </row>
    <row r="55" spans="1:6" x14ac:dyDescent="0.3">
      <c r="A55" s="123">
        <v>1</v>
      </c>
      <c r="B55" s="124" t="s">
        <v>37</v>
      </c>
      <c r="C55" s="24" t="s">
        <v>24</v>
      </c>
      <c r="D55" s="25">
        <v>150</v>
      </c>
      <c r="E55" s="134"/>
      <c r="F55" s="134"/>
    </row>
    <row r="56" spans="1:6" x14ac:dyDescent="0.3">
      <c r="A56" s="123"/>
      <c r="B56" s="124"/>
      <c r="C56" s="17" t="s">
        <v>25</v>
      </c>
      <c r="D56" s="26">
        <v>1000</v>
      </c>
      <c r="E56" s="134"/>
      <c r="F56" s="134"/>
    </row>
    <row r="57" spans="1:6" x14ac:dyDescent="0.3">
      <c r="A57" s="123"/>
      <c r="B57" s="124"/>
      <c r="C57" s="17" t="s">
        <v>26</v>
      </c>
      <c r="D57" s="18">
        <f>D55/D56</f>
        <v>0.15</v>
      </c>
      <c r="E57" s="134"/>
      <c r="F57" s="134"/>
    </row>
    <row r="58" spans="1:6" x14ac:dyDescent="0.3">
      <c r="A58" s="123"/>
      <c r="B58" s="124"/>
      <c r="C58" s="19" t="s">
        <v>27</v>
      </c>
      <c r="D58" s="20">
        <v>234694</v>
      </c>
      <c r="E58" s="134"/>
      <c r="F58" s="134"/>
    </row>
    <row r="59" spans="1:6" x14ac:dyDescent="0.3">
      <c r="A59" s="123"/>
      <c r="B59" s="124"/>
      <c r="C59" s="17" t="s">
        <v>28</v>
      </c>
      <c r="D59" s="21">
        <f>D58*D57</f>
        <v>35204.1</v>
      </c>
      <c r="E59" s="134"/>
      <c r="F59" s="134"/>
    </row>
    <row r="60" spans="1:6" x14ac:dyDescent="0.3">
      <c r="A60" s="123"/>
      <c r="B60" s="124"/>
      <c r="C60" s="17" t="s">
        <v>29</v>
      </c>
      <c r="D60" s="21">
        <f>D59/1000</f>
        <v>35.204099999999997</v>
      </c>
      <c r="E60" s="134"/>
      <c r="F60" s="134"/>
    </row>
    <row r="61" spans="1:6" x14ac:dyDescent="0.3">
      <c r="A61" s="123"/>
      <c r="B61" s="124"/>
      <c r="C61" s="10" t="s">
        <v>30</v>
      </c>
      <c r="D61" s="22">
        <f>D60/1000</f>
        <v>3.5204099999999995E-2</v>
      </c>
      <c r="E61" s="134"/>
      <c r="F61" s="134"/>
    </row>
    <row r="62" spans="1:6" x14ac:dyDescent="0.3">
      <c r="A62" s="123">
        <v>1</v>
      </c>
      <c r="B62" s="124" t="s">
        <v>38</v>
      </c>
      <c r="C62" s="24" t="s">
        <v>24</v>
      </c>
      <c r="D62" s="25">
        <v>150</v>
      </c>
      <c r="E62" s="134"/>
      <c r="F62" s="134"/>
    </row>
    <row r="63" spans="1:6" x14ac:dyDescent="0.3">
      <c r="A63" s="123"/>
      <c r="B63" s="124"/>
      <c r="C63" s="17" t="s">
        <v>25</v>
      </c>
      <c r="D63" s="26">
        <v>500</v>
      </c>
      <c r="E63" s="134"/>
      <c r="F63" s="134"/>
    </row>
    <row r="64" spans="1:6" x14ac:dyDescent="0.3">
      <c r="A64" s="123"/>
      <c r="B64" s="124"/>
      <c r="C64" s="17" t="s">
        <v>26</v>
      </c>
      <c r="D64" s="18">
        <f>D62/D63</f>
        <v>0.3</v>
      </c>
      <c r="E64" s="134"/>
      <c r="F64" s="134"/>
    </row>
    <row r="65" spans="1:6" x14ac:dyDescent="0.3">
      <c r="A65" s="123"/>
      <c r="B65" s="124"/>
      <c r="C65" s="19" t="s">
        <v>27</v>
      </c>
      <c r="D65" s="20">
        <v>3578</v>
      </c>
      <c r="E65" s="134"/>
      <c r="F65" s="134"/>
    </row>
    <row r="66" spans="1:6" x14ac:dyDescent="0.3">
      <c r="A66" s="123"/>
      <c r="B66" s="124"/>
      <c r="C66" s="17" t="s">
        <v>28</v>
      </c>
      <c r="D66" s="21">
        <f>D65*D64</f>
        <v>1073.3999999999999</v>
      </c>
      <c r="E66" s="134"/>
      <c r="F66" s="134"/>
    </row>
    <row r="67" spans="1:6" x14ac:dyDescent="0.3">
      <c r="A67" s="123"/>
      <c r="B67" s="124"/>
      <c r="C67" s="17" t="s">
        <v>29</v>
      </c>
      <c r="D67" s="21">
        <f>D66/1000</f>
        <v>1.0733999999999999</v>
      </c>
      <c r="E67" s="134"/>
      <c r="F67" s="134"/>
    </row>
    <row r="68" spans="1:6" x14ac:dyDescent="0.3">
      <c r="A68" s="123"/>
      <c r="B68" s="124"/>
      <c r="C68" s="11" t="s">
        <v>30</v>
      </c>
      <c r="D68" s="27">
        <f>D67/1000</f>
        <v>1.0734E-3</v>
      </c>
      <c r="E68" s="134"/>
      <c r="F68" s="134"/>
    </row>
    <row r="69" spans="1:6" x14ac:dyDescent="0.3">
      <c r="A69" s="123">
        <v>1</v>
      </c>
      <c r="B69" s="124" t="s">
        <v>39</v>
      </c>
      <c r="C69" s="24" t="s">
        <v>40</v>
      </c>
      <c r="D69" s="25">
        <v>165</v>
      </c>
      <c r="E69" s="134"/>
      <c r="F69" s="134"/>
    </row>
    <row r="70" spans="1:6" x14ac:dyDescent="0.3">
      <c r="A70" s="123"/>
      <c r="B70" s="124"/>
      <c r="C70" s="17" t="s">
        <v>25</v>
      </c>
      <c r="D70" s="26">
        <v>450</v>
      </c>
      <c r="E70" s="134"/>
      <c r="F70" s="134"/>
    </row>
    <row r="71" spans="1:6" x14ac:dyDescent="0.3">
      <c r="A71" s="123"/>
      <c r="B71" s="124"/>
      <c r="C71" s="17" t="s">
        <v>26</v>
      </c>
      <c r="D71" s="18">
        <f>D69/D70</f>
        <v>0.36666666666666664</v>
      </c>
      <c r="E71" s="134"/>
      <c r="F71" s="134"/>
    </row>
    <row r="72" spans="1:6" ht="15" customHeight="1" x14ac:dyDescent="0.3">
      <c r="A72" s="123"/>
      <c r="B72" s="124"/>
      <c r="C72" s="19" t="s">
        <v>27</v>
      </c>
      <c r="D72" s="20">
        <v>132799</v>
      </c>
      <c r="E72" s="134"/>
      <c r="F72" s="134"/>
    </row>
    <row r="73" spans="1:6" x14ac:dyDescent="0.3">
      <c r="A73" s="123"/>
      <c r="B73" s="124"/>
      <c r="C73" s="17" t="s">
        <v>28</v>
      </c>
      <c r="D73" s="21">
        <f>D72*D71</f>
        <v>48692.96666666666</v>
      </c>
      <c r="E73" s="134"/>
      <c r="F73" s="134"/>
    </row>
    <row r="74" spans="1:6" x14ac:dyDescent="0.3">
      <c r="A74" s="123"/>
      <c r="B74" s="124"/>
      <c r="C74" s="17" t="s">
        <v>29</v>
      </c>
      <c r="D74" s="21">
        <f>D73/1000</f>
        <v>48.692966666666663</v>
      </c>
      <c r="E74" s="134"/>
      <c r="F74" s="134"/>
    </row>
    <row r="75" spans="1:6" x14ac:dyDescent="0.3">
      <c r="A75" s="123"/>
      <c r="B75" s="124"/>
      <c r="C75" s="10" t="s">
        <v>30</v>
      </c>
      <c r="D75" s="22">
        <f>D74/1000</f>
        <v>4.8692966666666664E-2</v>
      </c>
      <c r="E75" s="134"/>
      <c r="F75" s="134"/>
    </row>
    <row r="76" spans="1:6" x14ac:dyDescent="0.3">
      <c r="A76" s="138">
        <v>1</v>
      </c>
      <c r="B76" s="140" t="s">
        <v>41</v>
      </c>
      <c r="C76" s="24" t="s">
        <v>24</v>
      </c>
      <c r="D76" s="25">
        <v>150</v>
      </c>
      <c r="E76" s="134"/>
      <c r="F76" s="134"/>
    </row>
    <row r="77" spans="1:6" x14ac:dyDescent="0.3">
      <c r="A77" s="139"/>
      <c r="B77" s="140"/>
      <c r="C77" s="17" t="s">
        <v>25</v>
      </c>
      <c r="D77" s="26">
        <v>900</v>
      </c>
      <c r="E77" s="134"/>
      <c r="F77" s="134"/>
    </row>
    <row r="78" spans="1:6" x14ac:dyDescent="0.3">
      <c r="A78" s="139"/>
      <c r="B78" s="140"/>
      <c r="C78" s="17" t="s">
        <v>26</v>
      </c>
      <c r="D78" s="18">
        <f>D76/D77</f>
        <v>0.16666666666666666</v>
      </c>
      <c r="E78" s="134"/>
      <c r="F78" s="134"/>
    </row>
    <row r="79" spans="1:6" ht="15" customHeight="1" x14ac:dyDescent="0.3">
      <c r="A79" s="139"/>
      <c r="B79" s="140"/>
      <c r="C79" s="19" t="s">
        <v>27</v>
      </c>
      <c r="D79" s="20">
        <v>975</v>
      </c>
      <c r="E79" s="134"/>
      <c r="F79" s="134"/>
    </row>
    <row r="80" spans="1:6" x14ac:dyDescent="0.3">
      <c r="A80" s="139"/>
      <c r="B80" s="140"/>
      <c r="C80" s="17" t="s">
        <v>28</v>
      </c>
      <c r="D80" s="21">
        <f>D79*D78</f>
        <v>162.5</v>
      </c>
      <c r="E80" s="134"/>
      <c r="F80" s="134"/>
    </row>
    <row r="81" spans="1:11" x14ac:dyDescent="0.3">
      <c r="A81" s="139"/>
      <c r="B81" s="140"/>
      <c r="C81" s="17" t="s">
        <v>29</v>
      </c>
      <c r="D81" s="21">
        <f>D80/1000</f>
        <v>0.16250000000000001</v>
      </c>
      <c r="E81" s="134"/>
      <c r="F81" s="134"/>
    </row>
    <row r="82" spans="1:11" x14ac:dyDescent="0.3">
      <c r="A82" s="139"/>
      <c r="B82" s="141"/>
      <c r="C82" s="29" t="s">
        <v>30</v>
      </c>
      <c r="D82" s="30">
        <f>D81/1000</f>
        <v>1.6249999999999999E-4</v>
      </c>
      <c r="E82" s="134"/>
      <c r="F82" s="134"/>
    </row>
    <row r="83" spans="1:11" x14ac:dyDescent="0.3">
      <c r="B83" s="126" t="s">
        <v>42</v>
      </c>
      <c r="C83" s="127"/>
      <c r="D83" s="92">
        <f>D12+D19+D26+D33+D40+D47+D54+D61+D68+D75+D82</f>
        <v>0.18917302666666666</v>
      </c>
      <c r="E83" s="134"/>
      <c r="F83" s="134"/>
    </row>
    <row r="84" spans="1:11" ht="6" customHeight="1" x14ac:dyDescent="0.3">
      <c r="B84" s="31"/>
      <c r="C84" s="31"/>
      <c r="D84" s="32"/>
      <c r="E84" s="33"/>
      <c r="F84" s="33"/>
    </row>
    <row r="85" spans="1:11" ht="6" customHeight="1" x14ac:dyDescent="0.3">
      <c r="B85" s="31"/>
      <c r="C85" s="31"/>
      <c r="D85" s="31"/>
      <c r="E85" s="32"/>
      <c r="F85" s="9"/>
      <c r="G85" s="34"/>
      <c r="H85" s="35"/>
      <c r="I85" s="35"/>
      <c r="J85" s="35"/>
    </row>
    <row r="86" spans="1:11" x14ac:dyDescent="0.3">
      <c r="B86" s="129" t="s">
        <v>43</v>
      </c>
      <c r="C86" s="129"/>
      <c r="D86" s="129"/>
      <c r="E86" s="129"/>
      <c r="F86" s="129"/>
      <c r="G86" s="129"/>
      <c r="H86" s="129"/>
      <c r="I86" s="129"/>
      <c r="J86" s="129"/>
      <c r="K86" s="129"/>
    </row>
    <row r="87" spans="1:11" x14ac:dyDescent="0.3">
      <c r="B87" s="135" t="s">
        <v>44</v>
      </c>
      <c r="C87" s="136"/>
      <c r="D87" s="136"/>
      <c r="E87" s="136"/>
      <c r="F87" s="136"/>
      <c r="G87" s="136"/>
      <c r="H87" s="136"/>
      <c r="I87" s="136"/>
      <c r="J87" s="136"/>
      <c r="K87" s="136"/>
    </row>
    <row r="88" spans="1:11" ht="45.9" customHeight="1" x14ac:dyDescent="0.3">
      <c r="A88" s="36" t="s">
        <v>18</v>
      </c>
      <c r="B88" s="37" t="s">
        <v>19</v>
      </c>
      <c r="C88" s="36" t="s">
        <v>20</v>
      </c>
      <c r="D88" s="36" t="s">
        <v>45</v>
      </c>
      <c r="E88" s="36" t="s">
        <v>46</v>
      </c>
      <c r="F88" s="36" t="s">
        <v>47</v>
      </c>
      <c r="G88" s="36" t="s">
        <v>48</v>
      </c>
      <c r="H88" s="36" t="s">
        <v>49</v>
      </c>
      <c r="I88" s="38" t="s">
        <v>50</v>
      </c>
      <c r="J88" s="36" t="s">
        <v>51</v>
      </c>
      <c r="K88" s="36" t="s">
        <v>52</v>
      </c>
    </row>
    <row r="89" spans="1:11" x14ac:dyDescent="0.3">
      <c r="A89" s="39">
        <v>1</v>
      </c>
      <c r="B89" s="145" t="s">
        <v>58</v>
      </c>
      <c r="C89" s="40" t="s">
        <v>53</v>
      </c>
      <c r="D89" s="41">
        <v>18</v>
      </c>
      <c r="E89" s="42" t="s">
        <v>54</v>
      </c>
      <c r="F89" s="28">
        <f t="shared" ref="F89:F94" si="0">(H89*G89)/100</f>
        <v>15876</v>
      </c>
      <c r="G89" s="28">
        <v>100</v>
      </c>
      <c r="H89" s="28">
        <f t="shared" ref="H89:H94" si="1">I89*K89</f>
        <v>15876</v>
      </c>
      <c r="I89" s="43">
        <v>0.88200000000000001</v>
      </c>
      <c r="J89" s="41">
        <f t="shared" ref="J89:J94" si="2">D89</f>
        <v>18</v>
      </c>
      <c r="K89" s="44">
        <f t="shared" ref="K89:K94" si="3">J89*1000</f>
        <v>18000</v>
      </c>
    </row>
    <row r="90" spans="1:11" x14ac:dyDescent="0.3">
      <c r="A90" s="39">
        <v>1</v>
      </c>
      <c r="B90" s="146"/>
      <c r="C90" s="40" t="s">
        <v>55</v>
      </c>
      <c r="D90" s="41">
        <v>20</v>
      </c>
      <c r="E90" s="42" t="s">
        <v>54</v>
      </c>
      <c r="F90" s="28">
        <f>(H90*G90)/100</f>
        <v>17980</v>
      </c>
      <c r="G90" s="28">
        <v>100</v>
      </c>
      <c r="H90" s="28">
        <f t="shared" si="1"/>
        <v>17980</v>
      </c>
      <c r="I90" s="43">
        <v>0.89900000000000002</v>
      </c>
      <c r="J90" s="41">
        <f t="shared" si="2"/>
        <v>20</v>
      </c>
      <c r="K90" s="44">
        <f t="shared" si="3"/>
        <v>20000</v>
      </c>
    </row>
    <row r="91" spans="1:11" x14ac:dyDescent="0.3">
      <c r="A91" s="39">
        <v>1</v>
      </c>
      <c r="B91" s="146"/>
      <c r="C91" s="40" t="s">
        <v>56</v>
      </c>
      <c r="D91" s="41">
        <v>5</v>
      </c>
      <c r="E91" s="42" t="s">
        <v>54</v>
      </c>
      <c r="F91" s="28">
        <f>(H91*G91)/100</f>
        <v>4025.0000000000005</v>
      </c>
      <c r="G91" s="28">
        <v>100</v>
      </c>
      <c r="H91" s="28">
        <f t="shared" si="1"/>
        <v>4025.0000000000005</v>
      </c>
      <c r="I91" s="43">
        <v>0.80500000000000005</v>
      </c>
      <c r="J91" s="41">
        <f t="shared" si="2"/>
        <v>5</v>
      </c>
      <c r="K91" s="44">
        <f t="shared" si="3"/>
        <v>5000</v>
      </c>
    </row>
    <row r="92" spans="1:11" x14ac:dyDescent="0.3">
      <c r="A92" s="39">
        <v>1</v>
      </c>
      <c r="B92" s="146"/>
      <c r="C92" s="40" t="s">
        <v>57</v>
      </c>
      <c r="D92" s="41">
        <v>10</v>
      </c>
      <c r="E92" s="42" t="s">
        <v>54</v>
      </c>
      <c r="F92" s="28">
        <f t="shared" si="0"/>
        <v>9700</v>
      </c>
      <c r="G92" s="28">
        <v>100</v>
      </c>
      <c r="H92" s="28">
        <f t="shared" si="1"/>
        <v>9700</v>
      </c>
      <c r="I92" s="43">
        <v>0.97</v>
      </c>
      <c r="J92" s="41">
        <f>D92</f>
        <v>10</v>
      </c>
      <c r="K92" s="44">
        <f>J92*1000</f>
        <v>10000</v>
      </c>
    </row>
    <row r="93" spans="1:11" x14ac:dyDescent="0.3">
      <c r="A93" s="39">
        <v>1</v>
      </c>
      <c r="B93" s="146"/>
      <c r="C93" s="45" t="s">
        <v>59</v>
      </c>
      <c r="D93" s="41">
        <v>0</v>
      </c>
      <c r="E93" s="42" t="s">
        <v>54</v>
      </c>
      <c r="F93" s="28">
        <f t="shared" si="0"/>
        <v>0</v>
      </c>
      <c r="G93" s="28">
        <v>100</v>
      </c>
      <c r="H93" s="28">
        <f t="shared" si="1"/>
        <v>0</v>
      </c>
      <c r="I93" s="43">
        <v>0.78700000000000003</v>
      </c>
      <c r="J93" s="44">
        <f t="shared" si="2"/>
        <v>0</v>
      </c>
      <c r="K93" s="44">
        <f>J93*1000</f>
        <v>0</v>
      </c>
    </row>
    <row r="94" spans="1:11" x14ac:dyDescent="0.3">
      <c r="A94" s="39">
        <v>1</v>
      </c>
      <c r="B94" s="138"/>
      <c r="C94" s="46" t="s">
        <v>60</v>
      </c>
      <c r="D94" s="47">
        <v>263</v>
      </c>
      <c r="E94" s="48" t="s">
        <v>54</v>
      </c>
      <c r="F94" s="28">
        <f t="shared" si="0"/>
        <v>208033</v>
      </c>
      <c r="G94" s="28">
        <v>100</v>
      </c>
      <c r="H94" s="28">
        <f t="shared" si="1"/>
        <v>208033</v>
      </c>
      <c r="I94" s="43">
        <v>0.79100000000000004</v>
      </c>
      <c r="J94" s="41">
        <f t="shared" si="2"/>
        <v>263</v>
      </c>
      <c r="K94" s="44">
        <f t="shared" si="3"/>
        <v>263000</v>
      </c>
    </row>
    <row r="95" spans="1:11" x14ac:dyDescent="0.3">
      <c r="B95" s="137" t="s">
        <v>61</v>
      </c>
      <c r="C95" s="137"/>
      <c r="D95" s="137"/>
      <c r="E95" s="137"/>
      <c r="F95" s="49">
        <f>SUM(F89:F94)</f>
        <v>255614</v>
      </c>
      <c r="G95" s="50"/>
      <c r="H95" s="50"/>
      <c r="I95" s="50"/>
      <c r="J95" s="50"/>
      <c r="K95" s="50"/>
    </row>
    <row r="96" spans="1:11" x14ac:dyDescent="0.3">
      <c r="B96" s="137" t="s">
        <v>62</v>
      </c>
      <c r="C96" s="137"/>
      <c r="D96" s="137"/>
      <c r="E96" s="137"/>
      <c r="F96" s="51">
        <f>F95/1000</f>
        <v>255.614</v>
      </c>
      <c r="G96" s="52"/>
      <c r="H96" s="17"/>
      <c r="I96" s="17"/>
      <c r="J96" s="17"/>
      <c r="K96" s="17"/>
    </row>
    <row r="97" spans="1:11" ht="11.25" customHeight="1" x14ac:dyDescent="0.3">
      <c r="B97" s="137" t="s">
        <v>42</v>
      </c>
      <c r="C97" s="137"/>
      <c r="D97" s="137"/>
      <c r="E97" s="137"/>
      <c r="F97" s="53">
        <f>F96/1000</f>
        <v>0.25561400000000001</v>
      </c>
      <c r="G97" s="52"/>
      <c r="H97" s="17"/>
      <c r="I97" s="17"/>
      <c r="J97" s="17"/>
      <c r="K97" s="17"/>
    </row>
    <row r="98" spans="1:11" ht="15.6" x14ac:dyDescent="0.3">
      <c r="B98" s="31"/>
      <c r="C98" s="31"/>
      <c r="D98" s="31"/>
      <c r="E98" s="31"/>
      <c r="F98" s="54"/>
      <c r="G98" s="55"/>
      <c r="H98" s="35"/>
      <c r="I98" s="56"/>
      <c r="J98" s="57"/>
    </row>
    <row r="99" spans="1:11" ht="35.549999999999997" customHeight="1" x14ac:dyDescent="0.3">
      <c r="B99" s="160" t="s">
        <v>83</v>
      </c>
      <c r="C99" s="162" t="s">
        <v>107</v>
      </c>
      <c r="D99" s="163"/>
      <c r="E99" s="166">
        <f>SUM(D83+F97)</f>
        <v>0.4447870266666667</v>
      </c>
      <c r="F99" s="167" t="s">
        <v>64</v>
      </c>
      <c r="G99" s="58"/>
    </row>
    <row r="100" spans="1:11" ht="35.549999999999997" customHeight="1" x14ac:dyDescent="0.3">
      <c r="B100" s="161"/>
      <c r="C100" s="164"/>
      <c r="D100" s="165"/>
      <c r="E100" s="165"/>
      <c r="F100" s="168"/>
      <c r="G100" s="58"/>
    </row>
    <row r="101" spans="1:11" x14ac:dyDescent="0.3">
      <c r="B101" s="59"/>
      <c r="C101" s="9"/>
      <c r="D101" s="60"/>
    </row>
    <row r="102" spans="1:11" x14ac:dyDescent="0.3">
      <c r="B102" s="61"/>
      <c r="C102" s="9"/>
      <c r="D102" s="60"/>
    </row>
    <row r="103" spans="1:11" x14ac:dyDescent="0.3">
      <c r="B103" s="129" t="s">
        <v>65</v>
      </c>
      <c r="C103" s="129"/>
      <c r="D103" s="129"/>
      <c r="E103" s="129"/>
      <c r="F103" s="129"/>
      <c r="G103" s="129"/>
      <c r="H103" s="129"/>
      <c r="I103" s="129"/>
      <c r="J103" s="129"/>
      <c r="K103" s="129"/>
    </row>
    <row r="104" spans="1:11" x14ac:dyDescent="0.3">
      <c r="B104" s="147" t="s">
        <v>44</v>
      </c>
      <c r="C104" s="148"/>
      <c r="D104" s="148"/>
      <c r="E104" s="148"/>
      <c r="F104" s="148"/>
      <c r="G104" s="148"/>
      <c r="H104" s="148"/>
      <c r="I104" s="148"/>
      <c r="J104" s="148"/>
      <c r="K104" s="148"/>
    </row>
    <row r="105" spans="1:11" ht="30.6" x14ac:dyDescent="0.3">
      <c r="A105" s="36" t="s">
        <v>18</v>
      </c>
      <c r="B105" s="37" t="s">
        <v>19</v>
      </c>
      <c r="C105" s="36" t="s">
        <v>20</v>
      </c>
      <c r="D105" s="36" t="s">
        <v>45</v>
      </c>
      <c r="E105" s="36" t="s">
        <v>46</v>
      </c>
      <c r="F105" s="36" t="s">
        <v>47</v>
      </c>
      <c r="G105" s="36" t="s">
        <v>48</v>
      </c>
      <c r="H105" s="36" t="s">
        <v>49</v>
      </c>
      <c r="I105" s="38" t="s">
        <v>50</v>
      </c>
      <c r="J105" s="36" t="s">
        <v>51</v>
      </c>
      <c r="K105" s="36" t="s">
        <v>52</v>
      </c>
    </row>
    <row r="106" spans="1:11" x14ac:dyDescent="0.3">
      <c r="A106" s="39">
        <v>1</v>
      </c>
      <c r="B106" s="64">
        <v>110105</v>
      </c>
      <c r="C106" s="45" t="s">
        <v>60</v>
      </c>
      <c r="D106" s="41">
        <v>113</v>
      </c>
      <c r="E106" s="42" t="s">
        <v>54</v>
      </c>
      <c r="F106" s="28">
        <f>(H106*G106)/100</f>
        <v>89383</v>
      </c>
      <c r="G106" s="28">
        <v>100</v>
      </c>
      <c r="H106" s="28">
        <f>I106*K106</f>
        <v>89383</v>
      </c>
      <c r="I106" s="43">
        <v>0.79100000000000004</v>
      </c>
      <c r="J106" s="44">
        <f>D106</f>
        <v>113</v>
      </c>
      <c r="K106" s="41">
        <f>J106*1000</f>
        <v>113000</v>
      </c>
    </row>
    <row r="107" spans="1:11" x14ac:dyDescent="0.3">
      <c r="B107" s="149" t="s">
        <v>66</v>
      </c>
      <c r="C107" s="150"/>
      <c r="D107" s="150"/>
      <c r="E107" s="151"/>
      <c r="F107" s="49">
        <f>SUM(F106:F106)</f>
        <v>89383</v>
      </c>
      <c r="G107" s="50"/>
      <c r="H107" s="50"/>
      <c r="I107" s="50"/>
      <c r="J107" s="50"/>
      <c r="K107" s="50"/>
    </row>
    <row r="108" spans="1:11" x14ac:dyDescent="0.3">
      <c r="B108" s="152" t="s">
        <v>67</v>
      </c>
      <c r="C108" s="153"/>
      <c r="D108" s="153"/>
      <c r="E108" s="154"/>
      <c r="F108" s="51">
        <f>F107/1000</f>
        <v>89.382999999999996</v>
      </c>
      <c r="G108" s="52"/>
      <c r="H108" s="17"/>
      <c r="I108" s="17"/>
      <c r="J108" s="17"/>
      <c r="K108" s="17"/>
    </row>
    <row r="109" spans="1:11" x14ac:dyDescent="0.3">
      <c r="B109" s="155" t="s">
        <v>68</v>
      </c>
      <c r="C109" s="156"/>
      <c r="D109" s="156"/>
      <c r="E109" s="157"/>
      <c r="F109" s="65">
        <f>F108/1000</f>
        <v>8.938299999999999E-2</v>
      </c>
      <c r="G109" s="52"/>
      <c r="H109" s="17"/>
      <c r="I109" s="17"/>
      <c r="J109" s="17"/>
      <c r="K109" s="17"/>
    </row>
    <row r="110" spans="1:11" ht="24" x14ac:dyDescent="0.3">
      <c r="B110" s="76" t="s">
        <v>84</v>
      </c>
      <c r="C110" s="158" t="s">
        <v>63</v>
      </c>
      <c r="D110" s="159"/>
      <c r="E110" s="77">
        <f>F109</f>
        <v>8.938299999999999E-2</v>
      </c>
      <c r="F110" s="78" t="s">
        <v>85</v>
      </c>
      <c r="G110" s="58"/>
      <c r="H110" s="58"/>
      <c r="I110" s="35"/>
      <c r="J110" s="66"/>
      <c r="K110" s="66"/>
    </row>
    <row r="111" spans="1:11" x14ac:dyDescent="0.3">
      <c r="B111" s="67"/>
      <c r="C111" s="67"/>
      <c r="D111" s="67"/>
      <c r="E111" s="67"/>
      <c r="F111" s="67"/>
      <c r="H111" s="68"/>
    </row>
    <row r="112" spans="1:11" ht="22.2" customHeight="1" x14ac:dyDescent="0.3">
      <c r="B112" s="67"/>
      <c r="C112" s="67"/>
      <c r="D112" s="67"/>
      <c r="E112" s="67"/>
      <c r="F112" s="67"/>
      <c r="G112" s="142"/>
      <c r="H112" s="142"/>
      <c r="I112" s="142"/>
      <c r="J112" s="142"/>
    </row>
    <row r="113" spans="2:10" ht="22.2" customHeight="1" x14ac:dyDescent="0.3">
      <c r="B113" s="67"/>
      <c r="C113" s="67"/>
      <c r="D113" s="67"/>
      <c r="E113" s="67"/>
      <c r="F113" s="67"/>
      <c r="G113" s="142"/>
      <c r="H113" s="142"/>
      <c r="I113" s="142"/>
      <c r="J113" s="142"/>
    </row>
    <row r="114" spans="2:10" x14ac:dyDescent="0.3">
      <c r="B114" s="67"/>
      <c r="C114" s="67"/>
      <c r="D114" s="67"/>
      <c r="E114" s="67"/>
      <c r="F114" s="67"/>
      <c r="G114" s="143"/>
      <c r="H114" s="143"/>
      <c r="I114" s="71"/>
      <c r="J114" s="71"/>
    </row>
    <row r="115" spans="2:10" x14ac:dyDescent="0.3">
      <c r="B115" s="67"/>
      <c r="C115" s="67"/>
      <c r="D115" s="67"/>
      <c r="E115" s="67"/>
      <c r="F115" s="67"/>
      <c r="G115" s="143"/>
      <c r="H115" s="143"/>
      <c r="I115" s="93"/>
      <c r="J115" s="93"/>
    </row>
    <row r="116" spans="2:10" x14ac:dyDescent="0.3">
      <c r="B116" s="67"/>
      <c r="C116" s="67"/>
      <c r="D116" s="67"/>
      <c r="E116" s="67"/>
      <c r="F116" s="67"/>
      <c r="G116" s="68"/>
      <c r="H116" s="94"/>
      <c r="I116" s="95"/>
      <c r="J116" s="95"/>
    </row>
    <row r="117" spans="2:10" ht="14.4" customHeight="1" x14ac:dyDescent="0.3">
      <c r="B117" s="67"/>
      <c r="C117" s="67"/>
      <c r="D117" s="67"/>
      <c r="E117" s="67"/>
      <c r="F117" s="67"/>
      <c r="G117" s="68"/>
      <c r="H117" s="94"/>
      <c r="I117" s="95"/>
      <c r="J117" s="95"/>
    </row>
    <row r="118" spans="2:10" ht="14.4" customHeight="1" x14ac:dyDescent="0.3">
      <c r="B118" s="67"/>
      <c r="C118" s="67"/>
      <c r="D118" s="67"/>
      <c r="E118" s="67"/>
      <c r="F118" s="67"/>
      <c r="G118" s="68"/>
    </row>
    <row r="119" spans="2:10" x14ac:dyDescent="0.3">
      <c r="D119" s="69"/>
      <c r="E119" s="70"/>
    </row>
    <row r="124" spans="2:10" x14ac:dyDescent="0.3">
      <c r="H124" s="71"/>
      <c r="I124" s="71"/>
    </row>
    <row r="125" spans="2:10" x14ac:dyDescent="0.3">
      <c r="H125" s="71"/>
      <c r="I125" s="71"/>
    </row>
    <row r="126" spans="2:10" x14ac:dyDescent="0.3">
      <c r="F126" s="72"/>
      <c r="G126" s="35"/>
      <c r="H126" s="66"/>
      <c r="I126" s="66"/>
    </row>
    <row r="127" spans="2:10" x14ac:dyDescent="0.3">
      <c r="F127" s="68"/>
    </row>
    <row r="128" spans="2:10" x14ac:dyDescent="0.3">
      <c r="F128" s="68"/>
      <c r="G128" s="144"/>
      <c r="H128" s="144"/>
      <c r="I128" s="144"/>
    </row>
    <row r="129" spans="7:9" x14ac:dyDescent="0.3">
      <c r="G129" s="144"/>
      <c r="H129" s="144"/>
      <c r="I129" s="144"/>
    </row>
  </sheetData>
  <mergeCells count="48">
    <mergeCell ref="G112:J113"/>
    <mergeCell ref="G114:G115"/>
    <mergeCell ref="H114:H115"/>
    <mergeCell ref="G128:I129"/>
    <mergeCell ref="B89:B94"/>
    <mergeCell ref="B103:K103"/>
    <mergeCell ref="B104:K104"/>
    <mergeCell ref="B107:E107"/>
    <mergeCell ref="B108:E108"/>
    <mergeCell ref="B109:E109"/>
    <mergeCell ref="C110:D110"/>
    <mergeCell ref="B97:E97"/>
    <mergeCell ref="B99:B100"/>
    <mergeCell ref="C99:D100"/>
    <mergeCell ref="E99:E100"/>
    <mergeCell ref="F99:F100"/>
    <mergeCell ref="A41:A47"/>
    <mergeCell ref="B41:B47"/>
    <mergeCell ref="B87:K87"/>
    <mergeCell ref="B95:E95"/>
    <mergeCell ref="B96:E96"/>
    <mergeCell ref="B86:K86"/>
    <mergeCell ref="A48:A54"/>
    <mergeCell ref="B48:B54"/>
    <mergeCell ref="A55:A61"/>
    <mergeCell ref="B55:B61"/>
    <mergeCell ref="A62:A68"/>
    <mergeCell ref="B62:B68"/>
    <mergeCell ref="A69:A75"/>
    <mergeCell ref="B69:B75"/>
    <mergeCell ref="A76:A82"/>
    <mergeCell ref="B76:B82"/>
    <mergeCell ref="B83:C83"/>
    <mergeCell ref="B1:J1"/>
    <mergeCell ref="B3:J3"/>
    <mergeCell ref="B4:C4"/>
    <mergeCell ref="D4:F4"/>
    <mergeCell ref="E5:F83"/>
    <mergeCell ref="B34:B40"/>
    <mergeCell ref="A27:A33"/>
    <mergeCell ref="B27:B33"/>
    <mergeCell ref="A34:A40"/>
    <mergeCell ref="A6:A12"/>
    <mergeCell ref="B6:B12"/>
    <mergeCell ref="A13:A19"/>
    <mergeCell ref="B13:B19"/>
    <mergeCell ref="A20:A26"/>
    <mergeCell ref="B20:B26"/>
  </mergeCells>
  <pageMargins left="0.31022727272727274" right="4.3181818181818182E-2" top="0.28806818181818183" bottom="8.8636363636363638E-2" header="0.30000000000000004" footer="0.30000000000000004"/>
  <pageSetup paperSize="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E434-7A85-4263-A6FC-E484F3B6905C}">
  <sheetPr>
    <pageSetUpPr fitToPage="1"/>
  </sheetPr>
  <dimension ref="A1:K27"/>
  <sheetViews>
    <sheetView showGridLines="0" zoomScale="60" zoomScaleNormal="60" zoomScaleSheetLayoutView="100" zoomScalePageLayoutView="110" workbookViewId="0">
      <selection activeCell="I24" sqref="I24"/>
    </sheetView>
  </sheetViews>
  <sheetFormatPr defaultRowHeight="14.4" x14ac:dyDescent="0.3"/>
  <cols>
    <col min="1" max="1" width="8.88671875" style="8"/>
    <col min="2" max="2" width="38.6640625" style="8" customWidth="1"/>
    <col min="3" max="3" width="40.44140625" style="8" customWidth="1"/>
    <col min="4" max="4" width="22.44140625" style="8" customWidth="1"/>
    <col min="5" max="5" width="17" style="8" customWidth="1"/>
    <col min="6" max="6" width="10.44140625" style="8" customWidth="1"/>
    <col min="7" max="7" width="8.88671875" style="8"/>
    <col min="8" max="8" width="12.6640625" style="8" customWidth="1"/>
    <col min="9" max="9" width="15.5546875" style="8" bestFit="1" customWidth="1"/>
    <col min="10" max="12" width="8.88671875" style="8"/>
    <col min="13" max="13" width="15.6640625" style="8" customWidth="1"/>
    <col min="14" max="16" width="8.88671875" style="8"/>
    <col min="17" max="17" width="10.5546875" style="8" bestFit="1" customWidth="1"/>
    <col min="18" max="257" width="8.88671875" style="8"/>
    <col min="258" max="258" width="38.6640625" style="8" customWidth="1"/>
    <col min="259" max="259" width="40.44140625" style="8" customWidth="1"/>
    <col min="260" max="260" width="22.44140625" style="8" customWidth="1"/>
    <col min="261" max="261" width="17" style="8" customWidth="1"/>
    <col min="262" max="262" width="10.44140625" style="8" customWidth="1"/>
    <col min="263" max="263" width="8.88671875" style="8"/>
    <col min="264" max="264" width="12.6640625" style="8" customWidth="1"/>
    <col min="265" max="265" width="15.5546875" style="8" bestFit="1" customWidth="1"/>
    <col min="266" max="268" width="8.88671875" style="8"/>
    <col min="269" max="269" width="15.6640625" style="8" customWidth="1"/>
    <col min="270" max="272" width="8.88671875" style="8"/>
    <col min="273" max="273" width="10.5546875" style="8" bestFit="1" customWidth="1"/>
    <col min="274" max="513" width="8.88671875" style="8"/>
    <col min="514" max="514" width="38.6640625" style="8" customWidth="1"/>
    <col min="515" max="515" width="40.44140625" style="8" customWidth="1"/>
    <col min="516" max="516" width="22.44140625" style="8" customWidth="1"/>
    <col min="517" max="517" width="17" style="8" customWidth="1"/>
    <col min="518" max="518" width="10.44140625" style="8" customWidth="1"/>
    <col min="519" max="519" width="8.88671875" style="8"/>
    <col min="520" max="520" width="12.6640625" style="8" customWidth="1"/>
    <col min="521" max="521" width="15.5546875" style="8" bestFit="1" customWidth="1"/>
    <col min="522" max="524" width="8.88671875" style="8"/>
    <col min="525" max="525" width="15.6640625" style="8" customWidth="1"/>
    <col min="526" max="528" width="8.88671875" style="8"/>
    <col min="529" max="529" width="10.5546875" style="8" bestFit="1" customWidth="1"/>
    <col min="530" max="769" width="8.88671875" style="8"/>
    <col min="770" max="770" width="38.6640625" style="8" customWidth="1"/>
    <col min="771" max="771" width="40.44140625" style="8" customWidth="1"/>
    <col min="772" max="772" width="22.44140625" style="8" customWidth="1"/>
    <col min="773" max="773" width="17" style="8" customWidth="1"/>
    <col min="774" max="774" width="10.44140625" style="8" customWidth="1"/>
    <col min="775" max="775" width="8.88671875" style="8"/>
    <col min="776" max="776" width="12.6640625" style="8" customWidth="1"/>
    <col min="777" max="777" width="15.5546875" style="8" bestFit="1" customWidth="1"/>
    <col min="778" max="780" width="8.88671875" style="8"/>
    <col min="781" max="781" width="15.6640625" style="8" customWidth="1"/>
    <col min="782" max="784" width="8.88671875" style="8"/>
    <col min="785" max="785" width="10.5546875" style="8" bestFit="1" customWidth="1"/>
    <col min="786" max="1025" width="8.88671875" style="8"/>
    <col min="1026" max="1026" width="38.6640625" style="8" customWidth="1"/>
    <col min="1027" max="1027" width="40.44140625" style="8" customWidth="1"/>
    <col min="1028" max="1028" width="22.44140625" style="8" customWidth="1"/>
    <col min="1029" max="1029" width="17" style="8" customWidth="1"/>
    <col min="1030" max="1030" width="10.44140625" style="8" customWidth="1"/>
    <col min="1031" max="1031" width="8.88671875" style="8"/>
    <col min="1032" max="1032" width="12.6640625" style="8" customWidth="1"/>
    <col min="1033" max="1033" width="15.5546875" style="8" bestFit="1" customWidth="1"/>
    <col min="1034" max="1036" width="8.88671875" style="8"/>
    <col min="1037" max="1037" width="15.6640625" style="8" customWidth="1"/>
    <col min="1038" max="1040" width="8.88671875" style="8"/>
    <col min="1041" max="1041" width="10.5546875" style="8" bestFit="1" customWidth="1"/>
    <col min="1042" max="1281" width="8.88671875" style="8"/>
    <col min="1282" max="1282" width="38.6640625" style="8" customWidth="1"/>
    <col min="1283" max="1283" width="40.44140625" style="8" customWidth="1"/>
    <col min="1284" max="1284" width="22.44140625" style="8" customWidth="1"/>
    <col min="1285" max="1285" width="17" style="8" customWidth="1"/>
    <col min="1286" max="1286" width="10.44140625" style="8" customWidth="1"/>
    <col min="1287" max="1287" width="8.88671875" style="8"/>
    <col min="1288" max="1288" width="12.6640625" style="8" customWidth="1"/>
    <col min="1289" max="1289" width="15.5546875" style="8" bestFit="1" customWidth="1"/>
    <col min="1290" max="1292" width="8.88671875" style="8"/>
    <col min="1293" max="1293" width="15.6640625" style="8" customWidth="1"/>
    <col min="1294" max="1296" width="8.88671875" style="8"/>
    <col min="1297" max="1297" width="10.5546875" style="8" bestFit="1" customWidth="1"/>
    <col min="1298" max="1537" width="8.88671875" style="8"/>
    <col min="1538" max="1538" width="38.6640625" style="8" customWidth="1"/>
    <col min="1539" max="1539" width="40.44140625" style="8" customWidth="1"/>
    <col min="1540" max="1540" width="22.44140625" style="8" customWidth="1"/>
    <col min="1541" max="1541" width="17" style="8" customWidth="1"/>
    <col min="1542" max="1542" width="10.44140625" style="8" customWidth="1"/>
    <col min="1543" max="1543" width="8.88671875" style="8"/>
    <col min="1544" max="1544" width="12.6640625" style="8" customWidth="1"/>
    <col min="1545" max="1545" width="15.5546875" style="8" bestFit="1" customWidth="1"/>
    <col min="1546" max="1548" width="8.88671875" style="8"/>
    <col min="1549" max="1549" width="15.6640625" style="8" customWidth="1"/>
    <col min="1550" max="1552" width="8.88671875" style="8"/>
    <col min="1553" max="1553" width="10.5546875" style="8" bestFit="1" customWidth="1"/>
    <col min="1554" max="1793" width="8.88671875" style="8"/>
    <col min="1794" max="1794" width="38.6640625" style="8" customWidth="1"/>
    <col min="1795" max="1795" width="40.44140625" style="8" customWidth="1"/>
    <col min="1796" max="1796" width="22.44140625" style="8" customWidth="1"/>
    <col min="1797" max="1797" width="17" style="8" customWidth="1"/>
    <col min="1798" max="1798" width="10.44140625" style="8" customWidth="1"/>
    <col min="1799" max="1799" width="8.88671875" style="8"/>
    <col min="1800" max="1800" width="12.6640625" style="8" customWidth="1"/>
    <col min="1801" max="1801" width="15.5546875" style="8" bestFit="1" customWidth="1"/>
    <col min="1802" max="1804" width="8.88671875" style="8"/>
    <col min="1805" max="1805" width="15.6640625" style="8" customWidth="1"/>
    <col min="1806" max="1808" width="8.88671875" style="8"/>
    <col min="1809" max="1809" width="10.5546875" style="8" bestFit="1" customWidth="1"/>
    <col min="1810" max="2049" width="8.88671875" style="8"/>
    <col min="2050" max="2050" width="38.6640625" style="8" customWidth="1"/>
    <col min="2051" max="2051" width="40.44140625" style="8" customWidth="1"/>
    <col min="2052" max="2052" width="22.44140625" style="8" customWidth="1"/>
    <col min="2053" max="2053" width="17" style="8" customWidth="1"/>
    <col min="2054" max="2054" width="10.44140625" style="8" customWidth="1"/>
    <col min="2055" max="2055" width="8.88671875" style="8"/>
    <col min="2056" max="2056" width="12.6640625" style="8" customWidth="1"/>
    <col min="2057" max="2057" width="15.5546875" style="8" bestFit="1" customWidth="1"/>
    <col min="2058" max="2060" width="8.88671875" style="8"/>
    <col min="2061" max="2061" width="15.6640625" style="8" customWidth="1"/>
    <col min="2062" max="2064" width="8.88671875" style="8"/>
    <col min="2065" max="2065" width="10.5546875" style="8" bestFit="1" customWidth="1"/>
    <col min="2066" max="2305" width="8.88671875" style="8"/>
    <col min="2306" max="2306" width="38.6640625" style="8" customWidth="1"/>
    <col min="2307" max="2307" width="40.44140625" style="8" customWidth="1"/>
    <col min="2308" max="2308" width="22.44140625" style="8" customWidth="1"/>
    <col min="2309" max="2309" width="17" style="8" customWidth="1"/>
    <col min="2310" max="2310" width="10.44140625" style="8" customWidth="1"/>
    <col min="2311" max="2311" width="8.88671875" style="8"/>
    <col min="2312" max="2312" width="12.6640625" style="8" customWidth="1"/>
    <col min="2313" max="2313" width="15.5546875" style="8" bestFit="1" customWidth="1"/>
    <col min="2314" max="2316" width="8.88671875" style="8"/>
    <col min="2317" max="2317" width="15.6640625" style="8" customWidth="1"/>
    <col min="2318" max="2320" width="8.88671875" style="8"/>
    <col min="2321" max="2321" width="10.5546875" style="8" bestFit="1" customWidth="1"/>
    <col min="2322" max="2561" width="8.88671875" style="8"/>
    <col min="2562" max="2562" width="38.6640625" style="8" customWidth="1"/>
    <col min="2563" max="2563" width="40.44140625" style="8" customWidth="1"/>
    <col min="2564" max="2564" width="22.44140625" style="8" customWidth="1"/>
    <col min="2565" max="2565" width="17" style="8" customWidth="1"/>
    <col min="2566" max="2566" width="10.44140625" style="8" customWidth="1"/>
    <col min="2567" max="2567" width="8.88671875" style="8"/>
    <col min="2568" max="2568" width="12.6640625" style="8" customWidth="1"/>
    <col min="2569" max="2569" width="15.5546875" style="8" bestFit="1" customWidth="1"/>
    <col min="2570" max="2572" width="8.88671875" style="8"/>
    <col min="2573" max="2573" width="15.6640625" style="8" customWidth="1"/>
    <col min="2574" max="2576" width="8.88671875" style="8"/>
    <col min="2577" max="2577" width="10.5546875" style="8" bestFit="1" customWidth="1"/>
    <col min="2578" max="2817" width="8.88671875" style="8"/>
    <col min="2818" max="2818" width="38.6640625" style="8" customWidth="1"/>
    <col min="2819" max="2819" width="40.44140625" style="8" customWidth="1"/>
    <col min="2820" max="2820" width="22.44140625" style="8" customWidth="1"/>
    <col min="2821" max="2821" width="17" style="8" customWidth="1"/>
    <col min="2822" max="2822" width="10.44140625" style="8" customWidth="1"/>
    <col min="2823" max="2823" width="8.88671875" style="8"/>
    <col min="2824" max="2824" width="12.6640625" style="8" customWidth="1"/>
    <col min="2825" max="2825" width="15.5546875" style="8" bestFit="1" customWidth="1"/>
    <col min="2826" max="2828" width="8.88671875" style="8"/>
    <col min="2829" max="2829" width="15.6640625" style="8" customWidth="1"/>
    <col min="2830" max="2832" width="8.88671875" style="8"/>
    <col min="2833" max="2833" width="10.5546875" style="8" bestFit="1" customWidth="1"/>
    <col min="2834" max="3073" width="8.88671875" style="8"/>
    <col min="3074" max="3074" width="38.6640625" style="8" customWidth="1"/>
    <col min="3075" max="3075" width="40.44140625" style="8" customWidth="1"/>
    <col min="3076" max="3076" width="22.44140625" style="8" customWidth="1"/>
    <col min="3077" max="3077" width="17" style="8" customWidth="1"/>
    <col min="3078" max="3078" width="10.44140625" style="8" customWidth="1"/>
    <col min="3079" max="3079" width="8.88671875" style="8"/>
    <col min="3080" max="3080" width="12.6640625" style="8" customWidth="1"/>
    <col min="3081" max="3081" width="15.5546875" style="8" bestFit="1" customWidth="1"/>
    <col min="3082" max="3084" width="8.88671875" style="8"/>
    <col min="3085" max="3085" width="15.6640625" style="8" customWidth="1"/>
    <col min="3086" max="3088" width="8.88671875" style="8"/>
    <col min="3089" max="3089" width="10.5546875" style="8" bestFit="1" customWidth="1"/>
    <col min="3090" max="3329" width="8.88671875" style="8"/>
    <col min="3330" max="3330" width="38.6640625" style="8" customWidth="1"/>
    <col min="3331" max="3331" width="40.44140625" style="8" customWidth="1"/>
    <col min="3332" max="3332" width="22.44140625" style="8" customWidth="1"/>
    <col min="3333" max="3333" width="17" style="8" customWidth="1"/>
    <col min="3334" max="3334" width="10.44140625" style="8" customWidth="1"/>
    <col min="3335" max="3335" width="8.88671875" style="8"/>
    <col min="3336" max="3336" width="12.6640625" style="8" customWidth="1"/>
    <col min="3337" max="3337" width="15.5546875" style="8" bestFit="1" customWidth="1"/>
    <col min="3338" max="3340" width="8.88671875" style="8"/>
    <col min="3341" max="3341" width="15.6640625" style="8" customWidth="1"/>
    <col min="3342" max="3344" width="8.88671875" style="8"/>
    <col min="3345" max="3345" width="10.5546875" style="8" bestFit="1" customWidth="1"/>
    <col min="3346" max="3585" width="8.88671875" style="8"/>
    <col min="3586" max="3586" width="38.6640625" style="8" customWidth="1"/>
    <col min="3587" max="3587" width="40.44140625" style="8" customWidth="1"/>
    <col min="3588" max="3588" width="22.44140625" style="8" customWidth="1"/>
    <col min="3589" max="3589" width="17" style="8" customWidth="1"/>
    <col min="3590" max="3590" width="10.44140625" style="8" customWidth="1"/>
    <col min="3591" max="3591" width="8.88671875" style="8"/>
    <col min="3592" max="3592" width="12.6640625" style="8" customWidth="1"/>
    <col min="3593" max="3593" width="15.5546875" style="8" bestFit="1" customWidth="1"/>
    <col min="3594" max="3596" width="8.88671875" style="8"/>
    <col min="3597" max="3597" width="15.6640625" style="8" customWidth="1"/>
    <col min="3598" max="3600" width="8.88671875" style="8"/>
    <col min="3601" max="3601" width="10.5546875" style="8" bestFit="1" customWidth="1"/>
    <col min="3602" max="3841" width="8.88671875" style="8"/>
    <col min="3842" max="3842" width="38.6640625" style="8" customWidth="1"/>
    <col min="3843" max="3843" width="40.44140625" style="8" customWidth="1"/>
    <col min="3844" max="3844" width="22.44140625" style="8" customWidth="1"/>
    <col min="3845" max="3845" width="17" style="8" customWidth="1"/>
    <col min="3846" max="3846" width="10.44140625" style="8" customWidth="1"/>
    <col min="3847" max="3847" width="8.88671875" style="8"/>
    <col min="3848" max="3848" width="12.6640625" style="8" customWidth="1"/>
    <col min="3849" max="3849" width="15.5546875" style="8" bestFit="1" customWidth="1"/>
    <col min="3850" max="3852" width="8.88671875" style="8"/>
    <col min="3853" max="3853" width="15.6640625" style="8" customWidth="1"/>
    <col min="3854" max="3856" width="8.88671875" style="8"/>
    <col min="3857" max="3857" width="10.5546875" style="8" bestFit="1" customWidth="1"/>
    <col min="3858" max="4097" width="8.88671875" style="8"/>
    <col min="4098" max="4098" width="38.6640625" style="8" customWidth="1"/>
    <col min="4099" max="4099" width="40.44140625" style="8" customWidth="1"/>
    <col min="4100" max="4100" width="22.44140625" style="8" customWidth="1"/>
    <col min="4101" max="4101" width="17" style="8" customWidth="1"/>
    <col min="4102" max="4102" width="10.44140625" style="8" customWidth="1"/>
    <col min="4103" max="4103" width="8.88671875" style="8"/>
    <col min="4104" max="4104" width="12.6640625" style="8" customWidth="1"/>
    <col min="4105" max="4105" width="15.5546875" style="8" bestFit="1" customWidth="1"/>
    <col min="4106" max="4108" width="8.88671875" style="8"/>
    <col min="4109" max="4109" width="15.6640625" style="8" customWidth="1"/>
    <col min="4110" max="4112" width="8.88671875" style="8"/>
    <col min="4113" max="4113" width="10.5546875" style="8" bestFit="1" customWidth="1"/>
    <col min="4114" max="4353" width="8.88671875" style="8"/>
    <col min="4354" max="4354" width="38.6640625" style="8" customWidth="1"/>
    <col min="4355" max="4355" width="40.44140625" style="8" customWidth="1"/>
    <col min="4356" max="4356" width="22.44140625" style="8" customWidth="1"/>
    <col min="4357" max="4357" width="17" style="8" customWidth="1"/>
    <col min="4358" max="4358" width="10.44140625" style="8" customWidth="1"/>
    <col min="4359" max="4359" width="8.88671875" style="8"/>
    <col min="4360" max="4360" width="12.6640625" style="8" customWidth="1"/>
    <col min="4361" max="4361" width="15.5546875" style="8" bestFit="1" customWidth="1"/>
    <col min="4362" max="4364" width="8.88671875" style="8"/>
    <col min="4365" max="4365" width="15.6640625" style="8" customWidth="1"/>
    <col min="4366" max="4368" width="8.88671875" style="8"/>
    <col min="4369" max="4369" width="10.5546875" style="8" bestFit="1" customWidth="1"/>
    <col min="4370" max="4609" width="8.88671875" style="8"/>
    <col min="4610" max="4610" width="38.6640625" style="8" customWidth="1"/>
    <col min="4611" max="4611" width="40.44140625" style="8" customWidth="1"/>
    <col min="4612" max="4612" width="22.44140625" style="8" customWidth="1"/>
    <col min="4613" max="4613" width="17" style="8" customWidth="1"/>
    <col min="4614" max="4614" width="10.44140625" style="8" customWidth="1"/>
    <col min="4615" max="4615" width="8.88671875" style="8"/>
    <col min="4616" max="4616" width="12.6640625" style="8" customWidth="1"/>
    <col min="4617" max="4617" width="15.5546875" style="8" bestFit="1" customWidth="1"/>
    <col min="4618" max="4620" width="8.88671875" style="8"/>
    <col min="4621" max="4621" width="15.6640625" style="8" customWidth="1"/>
    <col min="4622" max="4624" width="8.88671875" style="8"/>
    <col min="4625" max="4625" width="10.5546875" style="8" bestFit="1" customWidth="1"/>
    <col min="4626" max="4865" width="8.88671875" style="8"/>
    <col min="4866" max="4866" width="38.6640625" style="8" customWidth="1"/>
    <col min="4867" max="4867" width="40.44140625" style="8" customWidth="1"/>
    <col min="4868" max="4868" width="22.44140625" style="8" customWidth="1"/>
    <col min="4869" max="4869" width="17" style="8" customWidth="1"/>
    <col min="4870" max="4870" width="10.44140625" style="8" customWidth="1"/>
    <col min="4871" max="4871" width="8.88671875" style="8"/>
    <col min="4872" max="4872" width="12.6640625" style="8" customWidth="1"/>
    <col min="4873" max="4873" width="15.5546875" style="8" bestFit="1" customWidth="1"/>
    <col min="4874" max="4876" width="8.88671875" style="8"/>
    <col min="4877" max="4877" width="15.6640625" style="8" customWidth="1"/>
    <col min="4878" max="4880" width="8.88671875" style="8"/>
    <col min="4881" max="4881" width="10.5546875" style="8" bestFit="1" customWidth="1"/>
    <col min="4882" max="5121" width="8.88671875" style="8"/>
    <col min="5122" max="5122" width="38.6640625" style="8" customWidth="1"/>
    <col min="5123" max="5123" width="40.44140625" style="8" customWidth="1"/>
    <col min="5124" max="5124" width="22.44140625" style="8" customWidth="1"/>
    <col min="5125" max="5125" width="17" style="8" customWidth="1"/>
    <col min="5126" max="5126" width="10.44140625" style="8" customWidth="1"/>
    <col min="5127" max="5127" width="8.88671875" style="8"/>
    <col min="5128" max="5128" width="12.6640625" style="8" customWidth="1"/>
    <col min="5129" max="5129" width="15.5546875" style="8" bestFit="1" customWidth="1"/>
    <col min="5130" max="5132" width="8.88671875" style="8"/>
    <col min="5133" max="5133" width="15.6640625" style="8" customWidth="1"/>
    <col min="5134" max="5136" width="8.88671875" style="8"/>
    <col min="5137" max="5137" width="10.5546875" style="8" bestFit="1" customWidth="1"/>
    <col min="5138" max="5377" width="8.88671875" style="8"/>
    <col min="5378" max="5378" width="38.6640625" style="8" customWidth="1"/>
    <col min="5379" max="5379" width="40.44140625" style="8" customWidth="1"/>
    <col min="5380" max="5380" width="22.44140625" style="8" customWidth="1"/>
    <col min="5381" max="5381" width="17" style="8" customWidth="1"/>
    <col min="5382" max="5382" width="10.44140625" style="8" customWidth="1"/>
    <col min="5383" max="5383" width="8.88671875" style="8"/>
    <col min="5384" max="5384" width="12.6640625" style="8" customWidth="1"/>
    <col min="5385" max="5385" width="15.5546875" style="8" bestFit="1" customWidth="1"/>
    <col min="5386" max="5388" width="8.88671875" style="8"/>
    <col min="5389" max="5389" width="15.6640625" style="8" customWidth="1"/>
    <col min="5390" max="5392" width="8.88671875" style="8"/>
    <col min="5393" max="5393" width="10.5546875" style="8" bestFit="1" customWidth="1"/>
    <col min="5394" max="5633" width="8.88671875" style="8"/>
    <col min="5634" max="5634" width="38.6640625" style="8" customWidth="1"/>
    <col min="5635" max="5635" width="40.44140625" style="8" customWidth="1"/>
    <col min="5636" max="5636" width="22.44140625" style="8" customWidth="1"/>
    <col min="5637" max="5637" width="17" style="8" customWidth="1"/>
    <col min="5638" max="5638" width="10.44140625" style="8" customWidth="1"/>
    <col min="5639" max="5639" width="8.88671875" style="8"/>
    <col min="5640" max="5640" width="12.6640625" style="8" customWidth="1"/>
    <col min="5641" max="5641" width="15.5546875" style="8" bestFit="1" customWidth="1"/>
    <col min="5642" max="5644" width="8.88671875" style="8"/>
    <col min="5645" max="5645" width="15.6640625" style="8" customWidth="1"/>
    <col min="5646" max="5648" width="8.88671875" style="8"/>
    <col min="5649" max="5649" width="10.5546875" style="8" bestFit="1" customWidth="1"/>
    <col min="5650" max="5889" width="8.88671875" style="8"/>
    <col min="5890" max="5890" width="38.6640625" style="8" customWidth="1"/>
    <col min="5891" max="5891" width="40.44140625" style="8" customWidth="1"/>
    <col min="5892" max="5892" width="22.44140625" style="8" customWidth="1"/>
    <col min="5893" max="5893" width="17" style="8" customWidth="1"/>
    <col min="5894" max="5894" width="10.44140625" style="8" customWidth="1"/>
    <col min="5895" max="5895" width="8.88671875" style="8"/>
    <col min="5896" max="5896" width="12.6640625" style="8" customWidth="1"/>
    <col min="5897" max="5897" width="15.5546875" style="8" bestFit="1" customWidth="1"/>
    <col min="5898" max="5900" width="8.88671875" style="8"/>
    <col min="5901" max="5901" width="15.6640625" style="8" customWidth="1"/>
    <col min="5902" max="5904" width="8.88671875" style="8"/>
    <col min="5905" max="5905" width="10.5546875" style="8" bestFit="1" customWidth="1"/>
    <col min="5906" max="6145" width="8.88671875" style="8"/>
    <col min="6146" max="6146" width="38.6640625" style="8" customWidth="1"/>
    <col min="6147" max="6147" width="40.44140625" style="8" customWidth="1"/>
    <col min="6148" max="6148" width="22.44140625" style="8" customWidth="1"/>
    <col min="6149" max="6149" width="17" style="8" customWidth="1"/>
    <col min="6150" max="6150" width="10.44140625" style="8" customWidth="1"/>
    <col min="6151" max="6151" width="8.88671875" style="8"/>
    <col min="6152" max="6152" width="12.6640625" style="8" customWidth="1"/>
    <col min="6153" max="6153" width="15.5546875" style="8" bestFit="1" customWidth="1"/>
    <col min="6154" max="6156" width="8.88671875" style="8"/>
    <col min="6157" max="6157" width="15.6640625" style="8" customWidth="1"/>
    <col min="6158" max="6160" width="8.88671875" style="8"/>
    <col min="6161" max="6161" width="10.5546875" style="8" bestFit="1" customWidth="1"/>
    <col min="6162" max="6401" width="8.88671875" style="8"/>
    <col min="6402" max="6402" width="38.6640625" style="8" customWidth="1"/>
    <col min="6403" max="6403" width="40.44140625" style="8" customWidth="1"/>
    <col min="6404" max="6404" width="22.44140625" style="8" customWidth="1"/>
    <col min="6405" max="6405" width="17" style="8" customWidth="1"/>
    <col min="6406" max="6406" width="10.44140625" style="8" customWidth="1"/>
    <col min="6407" max="6407" width="8.88671875" style="8"/>
    <col min="6408" max="6408" width="12.6640625" style="8" customWidth="1"/>
    <col min="6409" max="6409" width="15.5546875" style="8" bestFit="1" customWidth="1"/>
    <col min="6410" max="6412" width="8.88671875" style="8"/>
    <col min="6413" max="6413" width="15.6640625" style="8" customWidth="1"/>
    <col min="6414" max="6416" width="8.88671875" style="8"/>
    <col min="6417" max="6417" width="10.5546875" style="8" bestFit="1" customWidth="1"/>
    <col min="6418" max="6657" width="8.88671875" style="8"/>
    <col min="6658" max="6658" width="38.6640625" style="8" customWidth="1"/>
    <col min="6659" max="6659" width="40.44140625" style="8" customWidth="1"/>
    <col min="6660" max="6660" width="22.44140625" style="8" customWidth="1"/>
    <col min="6661" max="6661" width="17" style="8" customWidth="1"/>
    <col min="6662" max="6662" width="10.44140625" style="8" customWidth="1"/>
    <col min="6663" max="6663" width="8.88671875" style="8"/>
    <col min="6664" max="6664" width="12.6640625" style="8" customWidth="1"/>
    <col min="6665" max="6665" width="15.5546875" style="8" bestFit="1" customWidth="1"/>
    <col min="6666" max="6668" width="8.88671875" style="8"/>
    <col min="6669" max="6669" width="15.6640625" style="8" customWidth="1"/>
    <col min="6670" max="6672" width="8.88671875" style="8"/>
    <col min="6673" max="6673" width="10.5546875" style="8" bestFit="1" customWidth="1"/>
    <col min="6674" max="6913" width="8.88671875" style="8"/>
    <col min="6914" max="6914" width="38.6640625" style="8" customWidth="1"/>
    <col min="6915" max="6915" width="40.44140625" style="8" customWidth="1"/>
    <col min="6916" max="6916" width="22.44140625" style="8" customWidth="1"/>
    <col min="6917" max="6917" width="17" style="8" customWidth="1"/>
    <col min="6918" max="6918" width="10.44140625" style="8" customWidth="1"/>
    <col min="6919" max="6919" width="8.88671875" style="8"/>
    <col min="6920" max="6920" width="12.6640625" style="8" customWidth="1"/>
    <col min="6921" max="6921" width="15.5546875" style="8" bestFit="1" customWidth="1"/>
    <col min="6922" max="6924" width="8.88671875" style="8"/>
    <col min="6925" max="6925" width="15.6640625" style="8" customWidth="1"/>
    <col min="6926" max="6928" width="8.88671875" style="8"/>
    <col min="6929" max="6929" width="10.5546875" style="8" bestFit="1" customWidth="1"/>
    <col min="6930" max="7169" width="8.88671875" style="8"/>
    <col min="7170" max="7170" width="38.6640625" style="8" customWidth="1"/>
    <col min="7171" max="7171" width="40.44140625" style="8" customWidth="1"/>
    <col min="7172" max="7172" width="22.44140625" style="8" customWidth="1"/>
    <col min="7173" max="7173" width="17" style="8" customWidth="1"/>
    <col min="7174" max="7174" width="10.44140625" style="8" customWidth="1"/>
    <col min="7175" max="7175" width="8.88671875" style="8"/>
    <col min="7176" max="7176" width="12.6640625" style="8" customWidth="1"/>
    <col min="7177" max="7177" width="15.5546875" style="8" bestFit="1" customWidth="1"/>
    <col min="7178" max="7180" width="8.88671875" style="8"/>
    <col min="7181" max="7181" width="15.6640625" style="8" customWidth="1"/>
    <col min="7182" max="7184" width="8.88671875" style="8"/>
    <col min="7185" max="7185" width="10.5546875" style="8" bestFit="1" customWidth="1"/>
    <col min="7186" max="7425" width="8.88671875" style="8"/>
    <col min="7426" max="7426" width="38.6640625" style="8" customWidth="1"/>
    <col min="7427" max="7427" width="40.44140625" style="8" customWidth="1"/>
    <col min="7428" max="7428" width="22.44140625" style="8" customWidth="1"/>
    <col min="7429" max="7429" width="17" style="8" customWidth="1"/>
    <col min="7430" max="7430" width="10.44140625" style="8" customWidth="1"/>
    <col min="7431" max="7431" width="8.88671875" style="8"/>
    <col min="7432" max="7432" width="12.6640625" style="8" customWidth="1"/>
    <col min="7433" max="7433" width="15.5546875" style="8" bestFit="1" customWidth="1"/>
    <col min="7434" max="7436" width="8.88671875" style="8"/>
    <col min="7437" max="7437" width="15.6640625" style="8" customWidth="1"/>
    <col min="7438" max="7440" width="8.88671875" style="8"/>
    <col min="7441" max="7441" width="10.5546875" style="8" bestFit="1" customWidth="1"/>
    <col min="7442" max="7681" width="8.88671875" style="8"/>
    <col min="7682" max="7682" width="38.6640625" style="8" customWidth="1"/>
    <col min="7683" max="7683" width="40.44140625" style="8" customWidth="1"/>
    <col min="7684" max="7684" width="22.44140625" style="8" customWidth="1"/>
    <col min="7685" max="7685" width="17" style="8" customWidth="1"/>
    <col min="7686" max="7686" width="10.44140625" style="8" customWidth="1"/>
    <col min="7687" max="7687" width="8.88671875" style="8"/>
    <col min="7688" max="7688" width="12.6640625" style="8" customWidth="1"/>
    <col min="7689" max="7689" width="15.5546875" style="8" bestFit="1" customWidth="1"/>
    <col min="7690" max="7692" width="8.88671875" style="8"/>
    <col min="7693" max="7693" width="15.6640625" style="8" customWidth="1"/>
    <col min="7694" max="7696" width="8.88671875" style="8"/>
    <col min="7697" max="7697" width="10.5546875" style="8" bestFit="1" customWidth="1"/>
    <col min="7698" max="7937" width="8.88671875" style="8"/>
    <col min="7938" max="7938" width="38.6640625" style="8" customWidth="1"/>
    <col min="7939" max="7939" width="40.44140625" style="8" customWidth="1"/>
    <col min="7940" max="7940" width="22.44140625" style="8" customWidth="1"/>
    <col min="7941" max="7941" width="17" style="8" customWidth="1"/>
    <col min="7942" max="7942" width="10.44140625" style="8" customWidth="1"/>
    <col min="7943" max="7943" width="8.88671875" style="8"/>
    <col min="7944" max="7944" width="12.6640625" style="8" customWidth="1"/>
    <col min="7945" max="7945" width="15.5546875" style="8" bestFit="1" customWidth="1"/>
    <col min="7946" max="7948" width="8.88671875" style="8"/>
    <col min="7949" max="7949" width="15.6640625" style="8" customWidth="1"/>
    <col min="7950" max="7952" width="8.88671875" style="8"/>
    <col min="7953" max="7953" width="10.5546875" style="8" bestFit="1" customWidth="1"/>
    <col min="7954" max="8193" width="8.88671875" style="8"/>
    <col min="8194" max="8194" width="38.6640625" style="8" customWidth="1"/>
    <col min="8195" max="8195" width="40.44140625" style="8" customWidth="1"/>
    <col min="8196" max="8196" width="22.44140625" style="8" customWidth="1"/>
    <col min="8197" max="8197" width="17" style="8" customWidth="1"/>
    <col min="8198" max="8198" width="10.44140625" style="8" customWidth="1"/>
    <col min="8199" max="8199" width="8.88671875" style="8"/>
    <col min="8200" max="8200" width="12.6640625" style="8" customWidth="1"/>
    <col min="8201" max="8201" width="15.5546875" style="8" bestFit="1" customWidth="1"/>
    <col min="8202" max="8204" width="8.88671875" style="8"/>
    <col min="8205" max="8205" width="15.6640625" style="8" customWidth="1"/>
    <col min="8206" max="8208" width="8.88671875" style="8"/>
    <col min="8209" max="8209" width="10.5546875" style="8" bestFit="1" customWidth="1"/>
    <col min="8210" max="8449" width="8.88671875" style="8"/>
    <col min="8450" max="8450" width="38.6640625" style="8" customWidth="1"/>
    <col min="8451" max="8451" width="40.44140625" style="8" customWidth="1"/>
    <col min="8452" max="8452" width="22.44140625" style="8" customWidth="1"/>
    <col min="8453" max="8453" width="17" style="8" customWidth="1"/>
    <col min="8454" max="8454" width="10.44140625" style="8" customWidth="1"/>
    <col min="8455" max="8455" width="8.88671875" style="8"/>
    <col min="8456" max="8456" width="12.6640625" style="8" customWidth="1"/>
    <col min="8457" max="8457" width="15.5546875" style="8" bestFit="1" customWidth="1"/>
    <col min="8458" max="8460" width="8.88671875" style="8"/>
    <col min="8461" max="8461" width="15.6640625" style="8" customWidth="1"/>
    <col min="8462" max="8464" width="8.88671875" style="8"/>
    <col min="8465" max="8465" width="10.5546875" style="8" bestFit="1" customWidth="1"/>
    <col min="8466" max="8705" width="8.88671875" style="8"/>
    <col min="8706" max="8706" width="38.6640625" style="8" customWidth="1"/>
    <col min="8707" max="8707" width="40.44140625" style="8" customWidth="1"/>
    <col min="8708" max="8708" width="22.44140625" style="8" customWidth="1"/>
    <col min="8709" max="8709" width="17" style="8" customWidth="1"/>
    <col min="8710" max="8710" width="10.44140625" style="8" customWidth="1"/>
    <col min="8711" max="8711" width="8.88671875" style="8"/>
    <col min="8712" max="8712" width="12.6640625" style="8" customWidth="1"/>
    <col min="8713" max="8713" width="15.5546875" style="8" bestFit="1" customWidth="1"/>
    <col min="8714" max="8716" width="8.88671875" style="8"/>
    <col min="8717" max="8717" width="15.6640625" style="8" customWidth="1"/>
    <col min="8718" max="8720" width="8.88671875" style="8"/>
    <col min="8721" max="8721" width="10.5546875" style="8" bestFit="1" customWidth="1"/>
    <col min="8722" max="8961" width="8.88671875" style="8"/>
    <col min="8962" max="8962" width="38.6640625" style="8" customWidth="1"/>
    <col min="8963" max="8963" width="40.44140625" style="8" customWidth="1"/>
    <col min="8964" max="8964" width="22.44140625" style="8" customWidth="1"/>
    <col min="8965" max="8965" width="17" style="8" customWidth="1"/>
    <col min="8966" max="8966" width="10.44140625" style="8" customWidth="1"/>
    <col min="8967" max="8967" width="8.88671875" style="8"/>
    <col min="8968" max="8968" width="12.6640625" style="8" customWidth="1"/>
    <col min="8969" max="8969" width="15.5546875" style="8" bestFit="1" customWidth="1"/>
    <col min="8970" max="8972" width="8.88671875" style="8"/>
    <col min="8973" max="8973" width="15.6640625" style="8" customWidth="1"/>
    <col min="8974" max="8976" width="8.88671875" style="8"/>
    <col min="8977" max="8977" width="10.5546875" style="8" bestFit="1" customWidth="1"/>
    <col min="8978" max="9217" width="8.88671875" style="8"/>
    <col min="9218" max="9218" width="38.6640625" style="8" customWidth="1"/>
    <col min="9219" max="9219" width="40.44140625" style="8" customWidth="1"/>
    <col min="9220" max="9220" width="22.44140625" style="8" customWidth="1"/>
    <col min="9221" max="9221" width="17" style="8" customWidth="1"/>
    <col min="9222" max="9222" width="10.44140625" style="8" customWidth="1"/>
    <col min="9223" max="9223" width="8.88671875" style="8"/>
    <col min="9224" max="9224" width="12.6640625" style="8" customWidth="1"/>
    <col min="9225" max="9225" width="15.5546875" style="8" bestFit="1" customWidth="1"/>
    <col min="9226" max="9228" width="8.88671875" style="8"/>
    <col min="9229" max="9229" width="15.6640625" style="8" customWidth="1"/>
    <col min="9230" max="9232" width="8.88671875" style="8"/>
    <col min="9233" max="9233" width="10.5546875" style="8" bestFit="1" customWidth="1"/>
    <col min="9234" max="9473" width="8.88671875" style="8"/>
    <col min="9474" max="9474" width="38.6640625" style="8" customWidth="1"/>
    <col min="9475" max="9475" width="40.44140625" style="8" customWidth="1"/>
    <col min="9476" max="9476" width="22.44140625" style="8" customWidth="1"/>
    <col min="9477" max="9477" width="17" style="8" customWidth="1"/>
    <col min="9478" max="9478" width="10.44140625" style="8" customWidth="1"/>
    <col min="9479" max="9479" width="8.88671875" style="8"/>
    <col min="9480" max="9480" width="12.6640625" style="8" customWidth="1"/>
    <col min="9481" max="9481" width="15.5546875" style="8" bestFit="1" customWidth="1"/>
    <col min="9482" max="9484" width="8.88671875" style="8"/>
    <col min="9485" max="9485" width="15.6640625" style="8" customWidth="1"/>
    <col min="9486" max="9488" width="8.88671875" style="8"/>
    <col min="9489" max="9489" width="10.5546875" style="8" bestFit="1" customWidth="1"/>
    <col min="9490" max="9729" width="8.88671875" style="8"/>
    <col min="9730" max="9730" width="38.6640625" style="8" customWidth="1"/>
    <col min="9731" max="9731" width="40.44140625" style="8" customWidth="1"/>
    <col min="9732" max="9732" width="22.44140625" style="8" customWidth="1"/>
    <col min="9733" max="9733" width="17" style="8" customWidth="1"/>
    <col min="9734" max="9734" width="10.44140625" style="8" customWidth="1"/>
    <col min="9735" max="9735" width="8.88671875" style="8"/>
    <col min="9736" max="9736" width="12.6640625" style="8" customWidth="1"/>
    <col min="9737" max="9737" width="15.5546875" style="8" bestFit="1" customWidth="1"/>
    <col min="9738" max="9740" width="8.88671875" style="8"/>
    <col min="9741" max="9741" width="15.6640625" style="8" customWidth="1"/>
    <col min="9742" max="9744" width="8.88671875" style="8"/>
    <col min="9745" max="9745" width="10.5546875" style="8" bestFit="1" customWidth="1"/>
    <col min="9746" max="9985" width="8.88671875" style="8"/>
    <col min="9986" max="9986" width="38.6640625" style="8" customWidth="1"/>
    <col min="9987" max="9987" width="40.44140625" style="8" customWidth="1"/>
    <col min="9988" max="9988" width="22.44140625" style="8" customWidth="1"/>
    <col min="9989" max="9989" width="17" style="8" customWidth="1"/>
    <col min="9990" max="9990" width="10.44140625" style="8" customWidth="1"/>
    <col min="9991" max="9991" width="8.88671875" style="8"/>
    <col min="9992" max="9992" width="12.6640625" style="8" customWidth="1"/>
    <col min="9993" max="9993" width="15.5546875" style="8" bestFit="1" customWidth="1"/>
    <col min="9994" max="9996" width="8.88671875" style="8"/>
    <col min="9997" max="9997" width="15.6640625" style="8" customWidth="1"/>
    <col min="9998" max="10000" width="8.88671875" style="8"/>
    <col min="10001" max="10001" width="10.5546875" style="8" bestFit="1" customWidth="1"/>
    <col min="10002" max="10241" width="8.88671875" style="8"/>
    <col min="10242" max="10242" width="38.6640625" style="8" customWidth="1"/>
    <col min="10243" max="10243" width="40.44140625" style="8" customWidth="1"/>
    <col min="10244" max="10244" width="22.44140625" style="8" customWidth="1"/>
    <col min="10245" max="10245" width="17" style="8" customWidth="1"/>
    <col min="10246" max="10246" width="10.44140625" style="8" customWidth="1"/>
    <col min="10247" max="10247" width="8.88671875" style="8"/>
    <col min="10248" max="10248" width="12.6640625" style="8" customWidth="1"/>
    <col min="10249" max="10249" width="15.5546875" style="8" bestFit="1" customWidth="1"/>
    <col min="10250" max="10252" width="8.88671875" style="8"/>
    <col min="10253" max="10253" width="15.6640625" style="8" customWidth="1"/>
    <col min="10254" max="10256" width="8.88671875" style="8"/>
    <col min="10257" max="10257" width="10.5546875" style="8" bestFit="1" customWidth="1"/>
    <col min="10258" max="10497" width="8.88671875" style="8"/>
    <col min="10498" max="10498" width="38.6640625" style="8" customWidth="1"/>
    <col min="10499" max="10499" width="40.44140625" style="8" customWidth="1"/>
    <col min="10500" max="10500" width="22.44140625" style="8" customWidth="1"/>
    <col min="10501" max="10501" width="17" style="8" customWidth="1"/>
    <col min="10502" max="10502" width="10.44140625" style="8" customWidth="1"/>
    <col min="10503" max="10503" width="8.88671875" style="8"/>
    <col min="10504" max="10504" width="12.6640625" style="8" customWidth="1"/>
    <col min="10505" max="10505" width="15.5546875" style="8" bestFit="1" customWidth="1"/>
    <col min="10506" max="10508" width="8.88671875" style="8"/>
    <col min="10509" max="10509" width="15.6640625" style="8" customWidth="1"/>
    <col min="10510" max="10512" width="8.88671875" style="8"/>
    <col min="10513" max="10513" width="10.5546875" style="8" bestFit="1" customWidth="1"/>
    <col min="10514" max="10753" width="8.88671875" style="8"/>
    <col min="10754" max="10754" width="38.6640625" style="8" customWidth="1"/>
    <col min="10755" max="10755" width="40.44140625" style="8" customWidth="1"/>
    <col min="10756" max="10756" width="22.44140625" style="8" customWidth="1"/>
    <col min="10757" max="10757" width="17" style="8" customWidth="1"/>
    <col min="10758" max="10758" width="10.44140625" style="8" customWidth="1"/>
    <col min="10759" max="10759" width="8.88671875" style="8"/>
    <col min="10760" max="10760" width="12.6640625" style="8" customWidth="1"/>
    <col min="10761" max="10761" width="15.5546875" style="8" bestFit="1" customWidth="1"/>
    <col min="10762" max="10764" width="8.88671875" style="8"/>
    <col min="10765" max="10765" width="15.6640625" style="8" customWidth="1"/>
    <col min="10766" max="10768" width="8.88671875" style="8"/>
    <col min="10769" max="10769" width="10.5546875" style="8" bestFit="1" customWidth="1"/>
    <col min="10770" max="11009" width="8.88671875" style="8"/>
    <col min="11010" max="11010" width="38.6640625" style="8" customWidth="1"/>
    <col min="11011" max="11011" width="40.44140625" style="8" customWidth="1"/>
    <col min="11012" max="11012" width="22.44140625" style="8" customWidth="1"/>
    <col min="11013" max="11013" width="17" style="8" customWidth="1"/>
    <col min="11014" max="11014" width="10.44140625" style="8" customWidth="1"/>
    <col min="11015" max="11015" width="8.88671875" style="8"/>
    <col min="11016" max="11016" width="12.6640625" style="8" customWidth="1"/>
    <col min="11017" max="11017" width="15.5546875" style="8" bestFit="1" customWidth="1"/>
    <col min="11018" max="11020" width="8.88671875" style="8"/>
    <col min="11021" max="11021" width="15.6640625" style="8" customWidth="1"/>
    <col min="11022" max="11024" width="8.88671875" style="8"/>
    <col min="11025" max="11025" width="10.5546875" style="8" bestFit="1" customWidth="1"/>
    <col min="11026" max="11265" width="8.88671875" style="8"/>
    <col min="11266" max="11266" width="38.6640625" style="8" customWidth="1"/>
    <col min="11267" max="11267" width="40.44140625" style="8" customWidth="1"/>
    <col min="11268" max="11268" width="22.44140625" style="8" customWidth="1"/>
    <col min="11269" max="11269" width="17" style="8" customWidth="1"/>
    <col min="11270" max="11270" width="10.44140625" style="8" customWidth="1"/>
    <col min="11271" max="11271" width="8.88671875" style="8"/>
    <col min="11272" max="11272" width="12.6640625" style="8" customWidth="1"/>
    <col min="11273" max="11273" width="15.5546875" style="8" bestFit="1" customWidth="1"/>
    <col min="11274" max="11276" width="8.88671875" style="8"/>
    <col min="11277" max="11277" width="15.6640625" style="8" customWidth="1"/>
    <col min="11278" max="11280" width="8.88671875" style="8"/>
    <col min="11281" max="11281" width="10.5546875" style="8" bestFit="1" customWidth="1"/>
    <col min="11282" max="11521" width="8.88671875" style="8"/>
    <col min="11522" max="11522" width="38.6640625" style="8" customWidth="1"/>
    <col min="11523" max="11523" width="40.44140625" style="8" customWidth="1"/>
    <col min="11524" max="11524" width="22.44140625" style="8" customWidth="1"/>
    <col min="11525" max="11525" width="17" style="8" customWidth="1"/>
    <col min="11526" max="11526" width="10.44140625" style="8" customWidth="1"/>
    <col min="11527" max="11527" width="8.88671875" style="8"/>
    <col min="11528" max="11528" width="12.6640625" style="8" customWidth="1"/>
    <col min="11529" max="11529" width="15.5546875" style="8" bestFit="1" customWidth="1"/>
    <col min="11530" max="11532" width="8.88671875" style="8"/>
    <col min="11533" max="11533" width="15.6640625" style="8" customWidth="1"/>
    <col min="11534" max="11536" width="8.88671875" style="8"/>
    <col min="11537" max="11537" width="10.5546875" style="8" bestFit="1" customWidth="1"/>
    <col min="11538" max="11777" width="8.88671875" style="8"/>
    <col min="11778" max="11778" width="38.6640625" style="8" customWidth="1"/>
    <col min="11779" max="11779" width="40.44140625" style="8" customWidth="1"/>
    <col min="11780" max="11780" width="22.44140625" style="8" customWidth="1"/>
    <col min="11781" max="11781" width="17" style="8" customWidth="1"/>
    <col min="11782" max="11782" width="10.44140625" style="8" customWidth="1"/>
    <col min="11783" max="11783" width="8.88671875" style="8"/>
    <col min="11784" max="11784" width="12.6640625" style="8" customWidth="1"/>
    <col min="11785" max="11785" width="15.5546875" style="8" bestFit="1" customWidth="1"/>
    <col min="11786" max="11788" width="8.88671875" style="8"/>
    <col min="11789" max="11789" width="15.6640625" style="8" customWidth="1"/>
    <col min="11790" max="11792" width="8.88671875" style="8"/>
    <col min="11793" max="11793" width="10.5546875" style="8" bestFit="1" customWidth="1"/>
    <col min="11794" max="12033" width="8.88671875" style="8"/>
    <col min="12034" max="12034" width="38.6640625" style="8" customWidth="1"/>
    <col min="12035" max="12035" width="40.44140625" style="8" customWidth="1"/>
    <col min="12036" max="12036" width="22.44140625" style="8" customWidth="1"/>
    <col min="12037" max="12037" width="17" style="8" customWidth="1"/>
    <col min="12038" max="12038" width="10.44140625" style="8" customWidth="1"/>
    <col min="12039" max="12039" width="8.88671875" style="8"/>
    <col min="12040" max="12040" width="12.6640625" style="8" customWidth="1"/>
    <col min="12041" max="12041" width="15.5546875" style="8" bestFit="1" customWidth="1"/>
    <col min="12042" max="12044" width="8.88671875" style="8"/>
    <col min="12045" max="12045" width="15.6640625" style="8" customWidth="1"/>
    <col min="12046" max="12048" width="8.88671875" style="8"/>
    <col min="12049" max="12049" width="10.5546875" style="8" bestFit="1" customWidth="1"/>
    <col min="12050" max="12289" width="8.88671875" style="8"/>
    <col min="12290" max="12290" width="38.6640625" style="8" customWidth="1"/>
    <col min="12291" max="12291" width="40.44140625" style="8" customWidth="1"/>
    <col min="12292" max="12292" width="22.44140625" style="8" customWidth="1"/>
    <col min="12293" max="12293" width="17" style="8" customWidth="1"/>
    <col min="12294" max="12294" width="10.44140625" style="8" customWidth="1"/>
    <col min="12295" max="12295" width="8.88671875" style="8"/>
    <col min="12296" max="12296" width="12.6640625" style="8" customWidth="1"/>
    <col min="12297" max="12297" width="15.5546875" style="8" bestFit="1" customWidth="1"/>
    <col min="12298" max="12300" width="8.88671875" style="8"/>
    <col min="12301" max="12301" width="15.6640625" style="8" customWidth="1"/>
    <col min="12302" max="12304" width="8.88671875" style="8"/>
    <col min="12305" max="12305" width="10.5546875" style="8" bestFit="1" customWidth="1"/>
    <col min="12306" max="12545" width="8.88671875" style="8"/>
    <col min="12546" max="12546" width="38.6640625" style="8" customWidth="1"/>
    <col min="12547" max="12547" width="40.44140625" style="8" customWidth="1"/>
    <col min="12548" max="12548" width="22.44140625" style="8" customWidth="1"/>
    <col min="12549" max="12549" width="17" style="8" customWidth="1"/>
    <col min="12550" max="12550" width="10.44140625" style="8" customWidth="1"/>
    <col min="12551" max="12551" width="8.88671875" style="8"/>
    <col min="12552" max="12552" width="12.6640625" style="8" customWidth="1"/>
    <col min="12553" max="12553" width="15.5546875" style="8" bestFit="1" customWidth="1"/>
    <col min="12554" max="12556" width="8.88671875" style="8"/>
    <col min="12557" max="12557" width="15.6640625" style="8" customWidth="1"/>
    <col min="12558" max="12560" width="8.88671875" style="8"/>
    <col min="12561" max="12561" width="10.5546875" style="8" bestFit="1" customWidth="1"/>
    <col min="12562" max="12801" width="8.88671875" style="8"/>
    <col min="12802" max="12802" width="38.6640625" style="8" customWidth="1"/>
    <col min="12803" max="12803" width="40.44140625" style="8" customWidth="1"/>
    <col min="12804" max="12804" width="22.44140625" style="8" customWidth="1"/>
    <col min="12805" max="12805" width="17" style="8" customWidth="1"/>
    <col min="12806" max="12806" width="10.44140625" style="8" customWidth="1"/>
    <col min="12807" max="12807" width="8.88671875" style="8"/>
    <col min="12808" max="12808" width="12.6640625" style="8" customWidth="1"/>
    <col min="12809" max="12809" width="15.5546875" style="8" bestFit="1" customWidth="1"/>
    <col min="12810" max="12812" width="8.88671875" style="8"/>
    <col min="12813" max="12813" width="15.6640625" style="8" customWidth="1"/>
    <col min="12814" max="12816" width="8.88671875" style="8"/>
    <col min="12817" max="12817" width="10.5546875" style="8" bestFit="1" customWidth="1"/>
    <col min="12818" max="13057" width="8.88671875" style="8"/>
    <col min="13058" max="13058" width="38.6640625" style="8" customWidth="1"/>
    <col min="13059" max="13059" width="40.44140625" style="8" customWidth="1"/>
    <col min="13060" max="13060" width="22.44140625" style="8" customWidth="1"/>
    <col min="13061" max="13061" width="17" style="8" customWidth="1"/>
    <col min="13062" max="13062" width="10.44140625" style="8" customWidth="1"/>
    <col min="13063" max="13063" width="8.88671875" style="8"/>
    <col min="13064" max="13064" width="12.6640625" style="8" customWidth="1"/>
    <col min="13065" max="13065" width="15.5546875" style="8" bestFit="1" customWidth="1"/>
    <col min="13066" max="13068" width="8.88671875" style="8"/>
    <col min="13069" max="13069" width="15.6640625" style="8" customWidth="1"/>
    <col min="13070" max="13072" width="8.88671875" style="8"/>
    <col min="13073" max="13073" width="10.5546875" style="8" bestFit="1" customWidth="1"/>
    <col min="13074" max="13313" width="8.88671875" style="8"/>
    <col min="13314" max="13314" width="38.6640625" style="8" customWidth="1"/>
    <col min="13315" max="13315" width="40.44140625" style="8" customWidth="1"/>
    <col min="13316" max="13316" width="22.44140625" style="8" customWidth="1"/>
    <col min="13317" max="13317" width="17" style="8" customWidth="1"/>
    <col min="13318" max="13318" width="10.44140625" style="8" customWidth="1"/>
    <col min="13319" max="13319" width="8.88671875" style="8"/>
    <col min="13320" max="13320" width="12.6640625" style="8" customWidth="1"/>
    <col min="13321" max="13321" width="15.5546875" style="8" bestFit="1" customWidth="1"/>
    <col min="13322" max="13324" width="8.88671875" style="8"/>
    <col min="13325" max="13325" width="15.6640625" style="8" customWidth="1"/>
    <col min="13326" max="13328" width="8.88671875" style="8"/>
    <col min="13329" max="13329" width="10.5546875" style="8" bestFit="1" customWidth="1"/>
    <col min="13330" max="13569" width="8.88671875" style="8"/>
    <col min="13570" max="13570" width="38.6640625" style="8" customWidth="1"/>
    <col min="13571" max="13571" width="40.44140625" style="8" customWidth="1"/>
    <col min="13572" max="13572" width="22.44140625" style="8" customWidth="1"/>
    <col min="13573" max="13573" width="17" style="8" customWidth="1"/>
    <col min="13574" max="13574" width="10.44140625" style="8" customWidth="1"/>
    <col min="13575" max="13575" width="8.88671875" style="8"/>
    <col min="13576" max="13576" width="12.6640625" style="8" customWidth="1"/>
    <col min="13577" max="13577" width="15.5546875" style="8" bestFit="1" customWidth="1"/>
    <col min="13578" max="13580" width="8.88671875" style="8"/>
    <col min="13581" max="13581" width="15.6640625" style="8" customWidth="1"/>
    <col min="13582" max="13584" width="8.88671875" style="8"/>
    <col min="13585" max="13585" width="10.5546875" style="8" bestFit="1" customWidth="1"/>
    <col min="13586" max="13825" width="8.88671875" style="8"/>
    <col min="13826" max="13826" width="38.6640625" style="8" customWidth="1"/>
    <col min="13827" max="13827" width="40.44140625" style="8" customWidth="1"/>
    <col min="13828" max="13828" width="22.44140625" style="8" customWidth="1"/>
    <col min="13829" max="13829" width="17" style="8" customWidth="1"/>
    <col min="13830" max="13830" width="10.44140625" style="8" customWidth="1"/>
    <col min="13831" max="13831" width="8.88671875" style="8"/>
    <col min="13832" max="13832" width="12.6640625" style="8" customWidth="1"/>
    <col min="13833" max="13833" width="15.5546875" style="8" bestFit="1" customWidth="1"/>
    <col min="13834" max="13836" width="8.88671875" style="8"/>
    <col min="13837" max="13837" width="15.6640625" style="8" customWidth="1"/>
    <col min="13838" max="13840" width="8.88671875" style="8"/>
    <col min="13841" max="13841" width="10.5546875" style="8" bestFit="1" customWidth="1"/>
    <col min="13842" max="14081" width="8.88671875" style="8"/>
    <col min="14082" max="14082" width="38.6640625" style="8" customWidth="1"/>
    <col min="14083" max="14083" width="40.44140625" style="8" customWidth="1"/>
    <col min="14084" max="14084" width="22.44140625" style="8" customWidth="1"/>
    <col min="14085" max="14085" width="17" style="8" customWidth="1"/>
    <col min="14086" max="14086" width="10.44140625" style="8" customWidth="1"/>
    <col min="14087" max="14087" width="8.88671875" style="8"/>
    <col min="14088" max="14088" width="12.6640625" style="8" customWidth="1"/>
    <col min="14089" max="14089" width="15.5546875" style="8" bestFit="1" customWidth="1"/>
    <col min="14090" max="14092" width="8.88671875" style="8"/>
    <col min="14093" max="14093" width="15.6640625" style="8" customWidth="1"/>
    <col min="14094" max="14096" width="8.88671875" style="8"/>
    <col min="14097" max="14097" width="10.5546875" style="8" bestFit="1" customWidth="1"/>
    <col min="14098" max="14337" width="8.88671875" style="8"/>
    <col min="14338" max="14338" width="38.6640625" style="8" customWidth="1"/>
    <col min="14339" max="14339" width="40.44140625" style="8" customWidth="1"/>
    <col min="14340" max="14340" width="22.44140625" style="8" customWidth="1"/>
    <col min="14341" max="14341" width="17" style="8" customWidth="1"/>
    <col min="14342" max="14342" width="10.44140625" style="8" customWidth="1"/>
    <col min="14343" max="14343" width="8.88671875" style="8"/>
    <col min="14344" max="14344" width="12.6640625" style="8" customWidth="1"/>
    <col min="14345" max="14345" width="15.5546875" style="8" bestFit="1" customWidth="1"/>
    <col min="14346" max="14348" width="8.88671875" style="8"/>
    <col min="14349" max="14349" width="15.6640625" style="8" customWidth="1"/>
    <col min="14350" max="14352" width="8.88671875" style="8"/>
    <col min="14353" max="14353" width="10.5546875" style="8" bestFit="1" customWidth="1"/>
    <col min="14354" max="14593" width="8.88671875" style="8"/>
    <col min="14594" max="14594" width="38.6640625" style="8" customWidth="1"/>
    <col min="14595" max="14595" width="40.44140625" style="8" customWidth="1"/>
    <col min="14596" max="14596" width="22.44140625" style="8" customWidth="1"/>
    <col min="14597" max="14597" width="17" style="8" customWidth="1"/>
    <col min="14598" max="14598" width="10.44140625" style="8" customWidth="1"/>
    <col min="14599" max="14599" width="8.88671875" style="8"/>
    <col min="14600" max="14600" width="12.6640625" style="8" customWidth="1"/>
    <col min="14601" max="14601" width="15.5546875" style="8" bestFit="1" customWidth="1"/>
    <col min="14602" max="14604" width="8.88671875" style="8"/>
    <col min="14605" max="14605" width="15.6640625" style="8" customWidth="1"/>
    <col min="14606" max="14608" width="8.88671875" style="8"/>
    <col min="14609" max="14609" width="10.5546875" style="8" bestFit="1" customWidth="1"/>
    <col min="14610" max="14849" width="8.88671875" style="8"/>
    <col min="14850" max="14850" width="38.6640625" style="8" customWidth="1"/>
    <col min="14851" max="14851" width="40.44140625" style="8" customWidth="1"/>
    <col min="14852" max="14852" width="22.44140625" style="8" customWidth="1"/>
    <col min="14853" max="14853" width="17" style="8" customWidth="1"/>
    <col min="14854" max="14854" width="10.44140625" style="8" customWidth="1"/>
    <col min="14855" max="14855" width="8.88671875" style="8"/>
    <col min="14856" max="14856" width="12.6640625" style="8" customWidth="1"/>
    <col min="14857" max="14857" width="15.5546875" style="8" bestFit="1" customWidth="1"/>
    <col min="14858" max="14860" width="8.88671875" style="8"/>
    <col min="14861" max="14861" width="15.6640625" style="8" customWidth="1"/>
    <col min="14862" max="14864" width="8.88671875" style="8"/>
    <col min="14865" max="14865" width="10.5546875" style="8" bestFit="1" customWidth="1"/>
    <col min="14866" max="15105" width="8.88671875" style="8"/>
    <col min="15106" max="15106" width="38.6640625" style="8" customWidth="1"/>
    <col min="15107" max="15107" width="40.44140625" style="8" customWidth="1"/>
    <col min="15108" max="15108" width="22.44140625" style="8" customWidth="1"/>
    <col min="15109" max="15109" width="17" style="8" customWidth="1"/>
    <col min="15110" max="15110" width="10.44140625" style="8" customWidth="1"/>
    <col min="15111" max="15111" width="8.88671875" style="8"/>
    <col min="15112" max="15112" width="12.6640625" style="8" customWidth="1"/>
    <col min="15113" max="15113" width="15.5546875" style="8" bestFit="1" customWidth="1"/>
    <col min="15114" max="15116" width="8.88671875" style="8"/>
    <col min="15117" max="15117" width="15.6640625" style="8" customWidth="1"/>
    <col min="15118" max="15120" width="8.88671875" style="8"/>
    <col min="15121" max="15121" width="10.5546875" style="8" bestFit="1" customWidth="1"/>
    <col min="15122" max="15361" width="8.88671875" style="8"/>
    <col min="15362" max="15362" width="38.6640625" style="8" customWidth="1"/>
    <col min="15363" max="15363" width="40.44140625" style="8" customWidth="1"/>
    <col min="15364" max="15364" width="22.44140625" style="8" customWidth="1"/>
    <col min="15365" max="15365" width="17" style="8" customWidth="1"/>
    <col min="15366" max="15366" width="10.44140625" style="8" customWidth="1"/>
    <col min="15367" max="15367" width="8.88671875" style="8"/>
    <col min="15368" max="15368" width="12.6640625" style="8" customWidth="1"/>
    <col min="15369" max="15369" width="15.5546875" style="8" bestFit="1" customWidth="1"/>
    <col min="15370" max="15372" width="8.88671875" style="8"/>
    <col min="15373" max="15373" width="15.6640625" style="8" customWidth="1"/>
    <col min="15374" max="15376" width="8.88671875" style="8"/>
    <col min="15377" max="15377" width="10.5546875" style="8" bestFit="1" customWidth="1"/>
    <col min="15378" max="15617" width="8.88671875" style="8"/>
    <col min="15618" max="15618" width="38.6640625" style="8" customWidth="1"/>
    <col min="15619" max="15619" width="40.44140625" style="8" customWidth="1"/>
    <col min="15620" max="15620" width="22.44140625" style="8" customWidth="1"/>
    <col min="15621" max="15621" width="17" style="8" customWidth="1"/>
    <col min="15622" max="15622" width="10.44140625" style="8" customWidth="1"/>
    <col min="15623" max="15623" width="8.88671875" style="8"/>
    <col min="15624" max="15624" width="12.6640625" style="8" customWidth="1"/>
    <col min="15625" max="15625" width="15.5546875" style="8" bestFit="1" customWidth="1"/>
    <col min="15626" max="15628" width="8.88671875" style="8"/>
    <col min="15629" max="15629" width="15.6640625" style="8" customWidth="1"/>
    <col min="15630" max="15632" width="8.88671875" style="8"/>
    <col min="15633" max="15633" width="10.5546875" style="8" bestFit="1" customWidth="1"/>
    <col min="15634" max="15873" width="8.88671875" style="8"/>
    <col min="15874" max="15874" width="38.6640625" style="8" customWidth="1"/>
    <col min="15875" max="15875" width="40.44140625" style="8" customWidth="1"/>
    <col min="15876" max="15876" width="22.44140625" style="8" customWidth="1"/>
    <col min="15877" max="15877" width="17" style="8" customWidth="1"/>
    <col min="15878" max="15878" width="10.44140625" style="8" customWidth="1"/>
    <col min="15879" max="15879" width="8.88671875" style="8"/>
    <col min="15880" max="15880" width="12.6640625" style="8" customWidth="1"/>
    <col min="15881" max="15881" width="15.5546875" style="8" bestFit="1" customWidth="1"/>
    <col min="15882" max="15884" width="8.88671875" style="8"/>
    <col min="15885" max="15885" width="15.6640625" style="8" customWidth="1"/>
    <col min="15886" max="15888" width="8.88671875" style="8"/>
    <col min="15889" max="15889" width="10.5546875" style="8" bestFit="1" customWidth="1"/>
    <col min="15890" max="16129" width="8.88671875" style="8"/>
    <col min="16130" max="16130" width="38.6640625" style="8" customWidth="1"/>
    <col min="16131" max="16131" width="40.44140625" style="8" customWidth="1"/>
    <col min="16132" max="16132" width="22.44140625" style="8" customWidth="1"/>
    <col min="16133" max="16133" width="17" style="8" customWidth="1"/>
    <col min="16134" max="16134" width="10.44140625" style="8" customWidth="1"/>
    <col min="16135" max="16135" width="8.88671875" style="8"/>
    <col min="16136" max="16136" width="12.6640625" style="8" customWidth="1"/>
    <col min="16137" max="16137" width="15.5546875" style="8" bestFit="1" customWidth="1"/>
    <col min="16138" max="16140" width="8.88671875" style="8"/>
    <col min="16141" max="16141" width="15.6640625" style="8" customWidth="1"/>
    <col min="16142" max="16144" width="8.88671875" style="8"/>
    <col min="16145" max="16145" width="10.5546875" style="8" bestFit="1" customWidth="1"/>
    <col min="16146" max="16384" width="8.88671875" style="8"/>
  </cols>
  <sheetData>
    <row r="1" spans="1:11" ht="16.8" thickTop="1" thickBot="1" x14ac:dyDescent="0.35">
      <c r="B1" s="128" t="s">
        <v>103</v>
      </c>
      <c r="C1" s="128"/>
      <c r="D1" s="128"/>
      <c r="E1" s="128"/>
      <c r="F1" s="128"/>
      <c r="G1" s="128"/>
      <c r="H1" s="128"/>
      <c r="I1" s="128"/>
      <c r="J1" s="128"/>
    </row>
    <row r="2" spans="1:11" ht="12" customHeight="1" thickTop="1" x14ac:dyDescent="0.3"/>
    <row r="3" spans="1:11" x14ac:dyDescent="0.3">
      <c r="B3" s="61"/>
      <c r="C3" s="9"/>
      <c r="D3" s="60"/>
    </row>
    <row r="4" spans="1:11" x14ac:dyDescent="0.3">
      <c r="B4" s="129" t="s">
        <v>65</v>
      </c>
      <c r="C4" s="129"/>
      <c r="D4" s="129"/>
      <c r="E4" s="129"/>
      <c r="F4" s="129"/>
      <c r="G4" s="129"/>
      <c r="H4" s="129"/>
      <c r="I4" s="129"/>
      <c r="J4" s="129"/>
      <c r="K4" s="129"/>
    </row>
    <row r="5" spans="1:11" x14ac:dyDescent="0.3">
      <c r="B5" s="147" t="s">
        <v>44</v>
      </c>
      <c r="C5" s="148"/>
      <c r="D5" s="148"/>
      <c r="E5" s="148"/>
      <c r="F5" s="148"/>
      <c r="G5" s="148"/>
      <c r="H5" s="148"/>
      <c r="I5" s="148"/>
      <c r="J5" s="148"/>
      <c r="K5" s="148"/>
    </row>
    <row r="6" spans="1:11" ht="30.6" x14ac:dyDescent="0.3">
      <c r="A6" s="112" t="s">
        <v>18</v>
      </c>
      <c r="B6" s="37" t="s">
        <v>19</v>
      </c>
      <c r="C6" s="36" t="s">
        <v>20</v>
      </c>
      <c r="D6" s="36" t="s">
        <v>45</v>
      </c>
      <c r="E6" s="36" t="s">
        <v>46</v>
      </c>
      <c r="F6" s="36" t="s">
        <v>47</v>
      </c>
      <c r="G6" s="36" t="s">
        <v>48</v>
      </c>
      <c r="H6" s="36" t="s">
        <v>49</v>
      </c>
      <c r="I6" s="38" t="s">
        <v>50</v>
      </c>
      <c r="J6" s="36" t="s">
        <v>51</v>
      </c>
      <c r="K6" s="36" t="s">
        <v>52</v>
      </c>
    </row>
    <row r="7" spans="1:11" x14ac:dyDescent="0.3">
      <c r="A7" s="113">
        <v>3</v>
      </c>
      <c r="B7" s="62">
        <v>802</v>
      </c>
      <c r="C7" s="63" t="s">
        <v>59</v>
      </c>
      <c r="D7" s="41">
        <f>0+500</f>
        <v>500</v>
      </c>
      <c r="E7" s="42" t="s">
        <v>54</v>
      </c>
      <c r="F7" s="28">
        <f>(H7*G7)/100</f>
        <v>393500</v>
      </c>
      <c r="G7" s="28">
        <v>100</v>
      </c>
      <c r="H7" s="28">
        <f>I7*K7</f>
        <v>393500</v>
      </c>
      <c r="I7" s="43">
        <v>0.78700000000000003</v>
      </c>
      <c r="J7" s="44">
        <f>D7</f>
        <v>500</v>
      </c>
      <c r="K7" s="41">
        <f>J7*1000</f>
        <v>500000</v>
      </c>
    </row>
    <row r="8" spans="1:11" x14ac:dyDescent="0.3">
      <c r="A8" s="113">
        <v>1</v>
      </c>
      <c r="B8" s="64">
        <v>110105</v>
      </c>
      <c r="C8" s="45" t="s">
        <v>60</v>
      </c>
      <c r="D8" s="41">
        <v>113</v>
      </c>
      <c r="E8" s="42" t="s">
        <v>54</v>
      </c>
      <c r="F8" s="28">
        <f>(H8*G8)/100</f>
        <v>89383</v>
      </c>
      <c r="G8" s="28">
        <v>100</v>
      </c>
      <c r="H8" s="28">
        <f>I8*K8</f>
        <v>89383</v>
      </c>
      <c r="I8" s="43">
        <v>0.79100000000000004</v>
      </c>
      <c r="J8" s="44">
        <f>D8</f>
        <v>113</v>
      </c>
      <c r="K8" s="41">
        <f>J8*1000</f>
        <v>113000</v>
      </c>
    </row>
    <row r="9" spans="1:11" x14ac:dyDescent="0.3">
      <c r="B9" s="149" t="s">
        <v>66</v>
      </c>
      <c r="C9" s="150"/>
      <c r="D9" s="150"/>
      <c r="E9" s="151"/>
      <c r="F9" s="49">
        <f>SUM(F7:F8)</f>
        <v>482883</v>
      </c>
      <c r="G9" s="50"/>
      <c r="H9" s="50"/>
      <c r="I9" s="50"/>
      <c r="J9" s="50"/>
      <c r="K9" s="50"/>
    </row>
    <row r="10" spans="1:11" x14ac:dyDescent="0.3">
      <c r="B10" s="152" t="s">
        <v>67</v>
      </c>
      <c r="C10" s="153"/>
      <c r="D10" s="153"/>
      <c r="E10" s="154"/>
      <c r="F10" s="51">
        <f>F9/1000</f>
        <v>482.88299999999998</v>
      </c>
      <c r="G10" s="52"/>
      <c r="H10" s="17"/>
      <c r="I10" s="17"/>
      <c r="J10" s="17"/>
      <c r="K10" s="17"/>
    </row>
    <row r="11" spans="1:11" x14ac:dyDescent="0.3">
      <c r="B11" s="155" t="s">
        <v>68</v>
      </c>
      <c r="C11" s="156"/>
      <c r="D11" s="156"/>
      <c r="E11" s="157"/>
      <c r="F11" s="65">
        <f>F10/1000</f>
        <v>0.48288300000000001</v>
      </c>
      <c r="G11" s="52"/>
      <c r="H11" s="17"/>
      <c r="I11" s="17"/>
      <c r="J11" s="17"/>
      <c r="K11" s="17"/>
    </row>
    <row r="12" spans="1:11" ht="24" x14ac:dyDescent="0.3">
      <c r="B12" s="76" t="s">
        <v>101</v>
      </c>
      <c r="C12" s="158" t="s">
        <v>63</v>
      </c>
      <c r="D12" s="159"/>
      <c r="E12" s="77">
        <f>F11</f>
        <v>0.48288300000000001</v>
      </c>
      <c r="F12" s="39" t="s">
        <v>102</v>
      </c>
      <c r="G12" s="58"/>
      <c r="H12" s="58"/>
      <c r="I12" s="35"/>
      <c r="J12" s="66"/>
      <c r="K12" s="66"/>
    </row>
    <row r="13" spans="1:11" x14ac:dyDescent="0.3">
      <c r="B13" s="67"/>
      <c r="C13" s="67"/>
      <c r="D13" s="67"/>
      <c r="E13" s="67"/>
      <c r="F13" s="67"/>
      <c r="H13" s="68"/>
    </row>
    <row r="14" spans="1:11" x14ac:dyDescent="0.3">
      <c r="B14" s="67"/>
      <c r="C14" s="67"/>
      <c r="D14" s="67"/>
      <c r="E14" s="67"/>
      <c r="F14" s="67"/>
      <c r="G14" s="142"/>
      <c r="H14" s="142"/>
      <c r="I14" s="142"/>
      <c r="J14" s="142"/>
    </row>
    <row r="15" spans="1:11" x14ac:dyDescent="0.3">
      <c r="B15" s="67"/>
      <c r="C15" s="67"/>
      <c r="D15" s="67"/>
      <c r="E15" s="67"/>
      <c r="F15" s="67"/>
      <c r="G15" s="68"/>
      <c r="H15" s="94"/>
      <c r="I15" s="95"/>
      <c r="J15" s="95"/>
    </row>
    <row r="16" spans="1:11" x14ac:dyDescent="0.3">
      <c r="B16" s="67"/>
      <c r="C16" s="67"/>
      <c r="D16" s="67"/>
      <c r="E16" s="67"/>
      <c r="F16" s="67"/>
      <c r="G16" s="68"/>
    </row>
    <row r="17" spans="4:9" x14ac:dyDescent="0.3">
      <c r="D17" s="69"/>
      <c r="E17" s="70"/>
    </row>
    <row r="22" spans="4:9" x14ac:dyDescent="0.3">
      <c r="H22" s="71"/>
      <c r="I22" s="71"/>
    </row>
    <row r="23" spans="4:9" x14ac:dyDescent="0.3">
      <c r="H23" s="71"/>
      <c r="I23" s="71"/>
    </row>
    <row r="24" spans="4:9" x14ac:dyDescent="0.3">
      <c r="F24" s="72"/>
      <c r="G24" s="35"/>
      <c r="H24" s="66"/>
      <c r="I24" s="66"/>
    </row>
    <row r="25" spans="4:9" x14ac:dyDescent="0.3">
      <c r="F25" s="68"/>
    </row>
    <row r="26" spans="4:9" x14ac:dyDescent="0.3">
      <c r="F26" s="68"/>
      <c r="G26" s="144"/>
      <c r="H26" s="144"/>
      <c r="I26" s="144"/>
    </row>
    <row r="27" spans="4:9" x14ac:dyDescent="0.3">
      <c r="G27" s="144"/>
      <c r="H27" s="144"/>
      <c r="I27" s="144"/>
    </row>
  </sheetData>
  <mergeCells count="9">
    <mergeCell ref="B1:J1"/>
    <mergeCell ref="G14:J14"/>
    <mergeCell ref="G26:I27"/>
    <mergeCell ref="B4:K4"/>
    <mergeCell ref="B5:K5"/>
    <mergeCell ref="B9:E9"/>
    <mergeCell ref="B10:E10"/>
    <mergeCell ref="B11:E11"/>
    <mergeCell ref="C12:D12"/>
  </mergeCells>
  <pageMargins left="0.31022727272727274" right="4.3181818181818182E-2" top="0.28806818181818183" bottom="8.8636363636363638E-2" header="0.30000000000000004" footer="0.30000000000000004"/>
  <pageSetup paperSize="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7F121-D460-4097-BEEB-78B9F187B7B2}">
  <dimension ref="A1:R23"/>
  <sheetViews>
    <sheetView zoomScale="80" zoomScaleNormal="80" workbookViewId="0">
      <selection activeCell="A25" sqref="A25"/>
    </sheetView>
  </sheetViews>
  <sheetFormatPr defaultRowHeight="14.4" x14ac:dyDescent="0.3"/>
  <cols>
    <col min="13" max="13" width="21.21875" customWidth="1"/>
    <col min="14" max="14" width="5.33203125" customWidth="1"/>
    <col min="15" max="15" width="8.88671875" customWidth="1"/>
    <col min="16" max="16" width="21.88671875" customWidth="1"/>
    <col min="17" max="17" width="9.21875" customWidth="1"/>
    <col min="18" max="18" width="10.44140625" customWidth="1"/>
  </cols>
  <sheetData>
    <row r="1" spans="1:18" x14ac:dyDescent="0.3">
      <c r="A1" s="6" t="s">
        <v>106</v>
      </c>
    </row>
    <row r="3" spans="1:18" x14ac:dyDescent="0.3">
      <c r="A3" s="6" t="s">
        <v>2</v>
      </c>
      <c r="H3" s="6" t="s">
        <v>3</v>
      </c>
    </row>
    <row r="5" spans="1:18" x14ac:dyDescent="0.3">
      <c r="A5" t="s">
        <v>90</v>
      </c>
      <c r="H5" t="s">
        <v>4</v>
      </c>
    </row>
    <row r="6" spans="1:18" x14ac:dyDescent="0.3">
      <c r="A6" s="1" t="s">
        <v>0</v>
      </c>
      <c r="H6" s="3" t="s">
        <v>5</v>
      </c>
    </row>
    <row r="7" spans="1:18" x14ac:dyDescent="0.3">
      <c r="A7" s="1" t="s">
        <v>9</v>
      </c>
      <c r="H7" t="s">
        <v>6</v>
      </c>
    </row>
    <row r="8" spans="1:18" x14ac:dyDescent="0.3">
      <c r="A8" s="1" t="s">
        <v>86</v>
      </c>
      <c r="H8" t="s">
        <v>8</v>
      </c>
    </row>
    <row r="9" spans="1:18" x14ac:dyDescent="0.3">
      <c r="A9" s="1" t="s">
        <v>10</v>
      </c>
      <c r="H9" t="s">
        <v>7</v>
      </c>
    </row>
    <row r="10" spans="1:18" x14ac:dyDescent="0.3">
      <c r="A10" s="1" t="s">
        <v>1</v>
      </c>
      <c r="H10" t="s">
        <v>105</v>
      </c>
    </row>
    <row r="11" spans="1:18" x14ac:dyDescent="0.3">
      <c r="A11" s="2" t="s">
        <v>11</v>
      </c>
    </row>
    <row r="12" spans="1:18" x14ac:dyDescent="0.3">
      <c r="H12" s="6" t="s">
        <v>98</v>
      </c>
      <c r="N12" s="4"/>
      <c r="Q12" s="5"/>
    </row>
    <row r="13" spans="1:18" x14ac:dyDescent="0.3">
      <c r="A13" t="s">
        <v>91</v>
      </c>
    </row>
    <row r="14" spans="1:18" x14ac:dyDescent="0.3">
      <c r="A14" s="3" t="s">
        <v>87</v>
      </c>
      <c r="H14" t="s">
        <v>93</v>
      </c>
      <c r="N14" s="4">
        <f>0.3*0.623*1.68*40*0.5</f>
        <v>6.2798399999999983</v>
      </c>
      <c r="O14" t="s">
        <v>12</v>
      </c>
      <c r="P14" t="s">
        <v>97</v>
      </c>
      <c r="Q14" s="5">
        <f>N14*24*365/1000</f>
        <v>55.011398399999976</v>
      </c>
      <c r="R14" t="s">
        <v>13</v>
      </c>
    </row>
    <row r="15" spans="1:18" x14ac:dyDescent="0.3">
      <c r="A15" s="3" t="s">
        <v>88</v>
      </c>
      <c r="H15" t="s">
        <v>94</v>
      </c>
      <c r="N15" s="4">
        <f>0.3*0.776*1.68*40*0.5</f>
        <v>7.8220799999999997</v>
      </c>
      <c r="O15" t="s">
        <v>12</v>
      </c>
      <c r="P15" t="s">
        <v>97</v>
      </c>
      <c r="Q15" s="5">
        <f>N15*24*365/1000</f>
        <v>68.521420799999987</v>
      </c>
      <c r="R15" t="s">
        <v>13</v>
      </c>
    </row>
    <row r="16" spans="1:18" x14ac:dyDescent="0.3">
      <c r="H16" t="s">
        <v>95</v>
      </c>
      <c r="N16" s="4">
        <f>0.3*0.575*1.68*40*0.5</f>
        <v>5.7959999999999994</v>
      </c>
      <c r="O16" t="s">
        <v>12</v>
      </c>
      <c r="P16" t="s">
        <v>97</v>
      </c>
      <c r="Q16" s="5">
        <f>N16*24*365/1000</f>
        <v>50.772959999999991</v>
      </c>
      <c r="R16" t="s">
        <v>13</v>
      </c>
    </row>
    <row r="17" spans="1:18" x14ac:dyDescent="0.3">
      <c r="A17" t="s">
        <v>89</v>
      </c>
      <c r="H17" t="s">
        <v>96</v>
      </c>
      <c r="N17" s="4">
        <f>0.3*0.432*1.68*40*0.5</f>
        <v>4.3545599999999993</v>
      </c>
      <c r="O17" t="s">
        <v>12</v>
      </c>
      <c r="P17" t="s">
        <v>97</v>
      </c>
      <c r="Q17" s="5">
        <f>N17*24*365/1000</f>
        <v>38.14594559999999</v>
      </c>
      <c r="R17" t="s">
        <v>13</v>
      </c>
    </row>
    <row r="18" spans="1:18" x14ac:dyDescent="0.3">
      <c r="A18" s="3" t="s">
        <v>92</v>
      </c>
      <c r="P18" s="7"/>
      <c r="Q18" s="110">
        <f>(Q14+Q15+Q16+Q17)</f>
        <v>212.45172479999997</v>
      </c>
      <c r="R18" s="6" t="s">
        <v>13</v>
      </c>
    </row>
    <row r="19" spans="1:18" x14ac:dyDescent="0.3">
      <c r="H19" s="6" t="s">
        <v>99</v>
      </c>
    </row>
    <row r="21" spans="1:18" x14ac:dyDescent="0.3">
      <c r="H21" t="s">
        <v>100</v>
      </c>
      <c r="N21">
        <f>1/24*3*0.858</f>
        <v>0.10725</v>
      </c>
      <c r="O21" t="s">
        <v>12</v>
      </c>
      <c r="P21" t="s">
        <v>97</v>
      </c>
      <c r="Q21" s="109">
        <f>N21*24*365/1000</f>
        <v>0.93950999999999996</v>
      </c>
      <c r="R21" s="6" t="s">
        <v>13</v>
      </c>
    </row>
    <row r="23" spans="1:18" x14ac:dyDescent="0.3">
      <c r="P23" s="7" t="s">
        <v>14</v>
      </c>
      <c r="Q23" s="110">
        <f>Q18+Q21</f>
        <v>213.39123479999998</v>
      </c>
      <c r="R23" s="6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Cálculo</vt:lpstr>
      <vt:lpstr>Pintura F. e Limpeza ANTES</vt:lpstr>
      <vt:lpstr>Limpeza Sup. DEPOIS</vt:lpstr>
      <vt:lpstr>Pintura DEPOIS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Joana Cruz</dc:creator>
  <cp:lastModifiedBy>Joana Cruz</cp:lastModifiedBy>
  <dcterms:created xsi:type="dcterms:W3CDTF">2023-07-26T09:25:04Z</dcterms:created>
  <dcterms:modified xsi:type="dcterms:W3CDTF">2023-09-15T10:37:41Z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035181-35f8-4901-a0ad-6b127f5a964a_Enabled">
    <vt:lpwstr>true</vt:lpwstr>
  </property>
  <property fmtid="{D5CDD505-2E9C-101B-9397-08002B2CF9AE}" pid="3" name="MSIP_Label_8e035181-35f8-4901-a0ad-6b127f5a964a_SetDate">
    <vt:lpwstr>2023-07-26T10:51:39Z</vt:lpwstr>
  </property>
  <property fmtid="{D5CDD505-2E9C-101B-9397-08002B2CF9AE}" pid="4" name="MSIP_Label_8e035181-35f8-4901-a0ad-6b127f5a964a_Method">
    <vt:lpwstr>Standard</vt:lpwstr>
  </property>
  <property fmtid="{D5CDD505-2E9C-101B-9397-08002B2CF9AE}" pid="5" name="MSIP_Label_8e035181-35f8-4901-a0ad-6b127f5a964a_Name">
    <vt:lpwstr>General</vt:lpwstr>
  </property>
  <property fmtid="{D5CDD505-2E9C-101B-9397-08002B2CF9AE}" pid="6" name="MSIP_Label_8e035181-35f8-4901-a0ad-6b127f5a964a_SiteId">
    <vt:lpwstr>5f298ce6-2da7-4c4c-8a74-fe7d88c7ad82</vt:lpwstr>
  </property>
  <property fmtid="{D5CDD505-2E9C-101B-9397-08002B2CF9AE}" pid="7" name="MSIP_Label_8e035181-35f8-4901-a0ad-6b127f5a964a_ActionId">
    <vt:lpwstr>bd5d8b95-8fd2-400e-9a51-02732861668c</vt:lpwstr>
  </property>
  <property fmtid="{D5CDD505-2E9C-101B-9397-08002B2CF9AE}" pid="8" name="MSIP_Label_8e035181-35f8-4901-a0ad-6b127f5a964a_ContentBits">
    <vt:lpwstr>0</vt:lpwstr>
  </property>
</Properties>
</file>