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RESIESTRELA\RESIESTRELA-Documentos\TUA CTRSU\Pedido de RENOVAÇAO\Pedido elementos\"/>
    </mc:Choice>
  </mc:AlternateContent>
  <bookViews>
    <workbookView xWindow="0" yWindow="0" windowWidth="20490" windowHeight="7620" tabRatio="517" activeTab="1"/>
  </bookViews>
  <sheets>
    <sheet name="Q32" sheetId="17" r:id="rId1"/>
    <sheet name="Q33" sheetId="18" r:id="rId2"/>
  </sheets>
  <definedNames>
    <definedName name="_Toc459993316" localSheetId="0">'Q32'!$C$3</definedName>
    <definedName name="_Toc459993317" localSheetId="1">'Q33'!$B$5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6" i="18" l="1"/>
  <c r="D56" i="18"/>
  <c r="E55" i="18"/>
  <c r="D55" i="18"/>
  <c r="E54" i="18"/>
  <c r="D54" i="18"/>
  <c r="C54" i="18"/>
  <c r="E53" i="18"/>
  <c r="D53" i="18"/>
  <c r="C53" i="18"/>
  <c r="E52" i="18"/>
  <c r="D52" i="18"/>
  <c r="F52" i="18" s="1"/>
  <c r="C52" i="18"/>
  <c r="E51" i="18"/>
  <c r="D51" i="18"/>
  <c r="C51" i="18"/>
  <c r="N50" i="18"/>
  <c r="E50" i="18"/>
  <c r="D50" i="18"/>
  <c r="C50" i="18"/>
  <c r="E49" i="18"/>
  <c r="D49" i="18"/>
  <c r="C49" i="18"/>
  <c r="N47" i="18"/>
  <c r="D46" i="18"/>
  <c r="F46" i="18" s="1"/>
  <c r="C46" i="18"/>
  <c r="N45" i="18"/>
  <c r="E45" i="18"/>
  <c r="D45" i="18"/>
  <c r="E44" i="18"/>
  <c r="D44" i="18"/>
  <c r="O43" i="18"/>
  <c r="M43" i="18"/>
  <c r="E43" i="18"/>
  <c r="D43" i="18"/>
  <c r="E42" i="18"/>
  <c r="D42" i="18"/>
  <c r="E41" i="18"/>
  <c r="D41" i="18"/>
  <c r="F41" i="18" s="1"/>
  <c r="O42" i="18" s="1"/>
  <c r="F45" i="18" l="1"/>
  <c r="F43" i="18"/>
  <c r="F50" i="18"/>
  <c r="F55" i="18"/>
  <c r="O48" i="18" s="1"/>
  <c r="F51" i="18"/>
  <c r="F49" i="18"/>
  <c r="F42" i="18"/>
  <c r="F56" i="18"/>
  <c r="O49" i="18" s="1"/>
  <c r="F53" i="18"/>
  <c r="F44" i="18"/>
  <c r="O45" i="18" s="1"/>
  <c r="F54" i="18"/>
  <c r="O47" i="18" l="1"/>
  <c r="O50" i="18"/>
</calcChain>
</file>

<file path=xl/sharedStrings.xml><?xml version="1.0" encoding="utf-8"?>
<sst xmlns="http://schemas.openxmlformats.org/spreadsheetml/2006/main" count="207" uniqueCount="122">
  <si>
    <t>-</t>
  </si>
  <si>
    <t>Área (m2)</t>
  </si>
  <si>
    <t>Vedado</t>
  </si>
  <si>
    <t>Sistema de drenagem</t>
  </si>
  <si>
    <t>Acondicionamento</t>
  </si>
  <si>
    <t>Tipo de recipiente</t>
  </si>
  <si>
    <t>Material do recipiente</t>
  </si>
  <si>
    <t>R13</t>
  </si>
  <si>
    <t>TMB - Papel/cartão</t>
  </si>
  <si>
    <t>TMB - Plásticos</t>
  </si>
  <si>
    <t>TMB - Metais ferrosos</t>
  </si>
  <si>
    <t>TMB - Metais não ferrosos</t>
  </si>
  <si>
    <t>RS - Papel/cartão</t>
  </si>
  <si>
    <t>RS - Metais ferrosos</t>
  </si>
  <si>
    <t>RS - Metais não ferrosos</t>
  </si>
  <si>
    <t>RS- Plásticos</t>
  </si>
  <si>
    <t>RN1</t>
  </si>
  <si>
    <t>RN2</t>
  </si>
  <si>
    <t>RN3</t>
  </si>
  <si>
    <t>RN4</t>
  </si>
  <si>
    <t>RN5</t>
  </si>
  <si>
    <t>RN6</t>
  </si>
  <si>
    <t>RN7</t>
  </si>
  <si>
    <t>RN8</t>
  </si>
  <si>
    <t>RP1</t>
  </si>
  <si>
    <t>RP2</t>
  </si>
  <si>
    <t>RP3</t>
  </si>
  <si>
    <t>RP4</t>
  </si>
  <si>
    <t>Quadro Q32 – Resíduos - Resíduos produzidos na Instalação</t>
  </si>
  <si>
    <t>Unidade/Processo que lhe deu origem</t>
  </si>
  <si>
    <t>Quantidade gerada</t>
  </si>
  <si>
    <t>(t/ano)</t>
  </si>
  <si>
    <t>13 02 08</t>
  </si>
  <si>
    <t>Outros óleos de motores</t>
  </si>
  <si>
    <t>Oficina – Maquinas e viaturas</t>
  </si>
  <si>
    <t>15 02 02</t>
  </si>
  <si>
    <t>Absorventes, materiais filtrantes</t>
  </si>
  <si>
    <t>Oficina</t>
  </si>
  <si>
    <t>Misturas de resíduos provenientes de desarenadores e de separadores óleo/água)</t>
  </si>
  <si>
    <t>Separador de hidrocarbonetos – depósito de gasóleo</t>
  </si>
  <si>
    <t>16 01 07</t>
  </si>
  <si>
    <t>Filtros de óleo</t>
  </si>
  <si>
    <t>15 02 03</t>
  </si>
  <si>
    <t>16 02 16</t>
  </si>
  <si>
    <t>Componentes retirados de equipamento for a de uso</t>
  </si>
  <si>
    <t>Serviços administrativos</t>
  </si>
  <si>
    <t>Tratamento mecânico e biológico</t>
  </si>
  <si>
    <t>Central de triagem</t>
  </si>
  <si>
    <t>RN9</t>
  </si>
  <si>
    <t>RN10</t>
  </si>
  <si>
    <t>13 05 08</t>
  </si>
  <si>
    <t>Quadro Q33 – Resíduos - Armazenamento temporário dos resíduos produzidos</t>
  </si>
  <si>
    <t>Bacia de Retenção (m3 ou L)</t>
  </si>
  <si>
    <t>LER - Resíduos Armazenados</t>
  </si>
  <si>
    <t>Obs.</t>
  </si>
  <si>
    <t>Total</t>
  </si>
  <si>
    <t>Coberta</t>
  </si>
  <si>
    <t>Impermeabilizada</t>
  </si>
  <si>
    <t>Número de recipientes e respetiva capacidade</t>
  </si>
  <si>
    <t>Número</t>
  </si>
  <si>
    <t>Capacidade Recipientes</t>
  </si>
  <si>
    <t>Unidade Recipiente (6)</t>
  </si>
  <si>
    <t>PA1</t>
  </si>
  <si>
    <t> 360</t>
  </si>
  <si>
    <t>N</t>
  </si>
  <si>
    <t> S</t>
  </si>
  <si>
    <t>OT</t>
  </si>
  <si>
    <t>Tamb</t>
  </si>
  <si>
    <t>MP</t>
  </si>
  <si>
    <t>AÇ</t>
  </si>
  <si>
    <t>PA2</t>
  </si>
  <si>
    <t>Cx</t>
  </si>
  <si>
    <t>kg</t>
  </si>
  <si>
    <t>Cód.  do parque de armazenamento</t>
  </si>
  <si>
    <t>PA3</t>
  </si>
  <si>
    <t>Material</t>
  </si>
  <si>
    <r>
      <t>Área (m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</si>
  <si>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Fardos (n.º)</t>
  </si>
  <si>
    <t>Peso fardo (ton.)</t>
  </si>
  <si>
    <t>Zona técnica armazenamento</t>
  </si>
  <si>
    <t>Cartão - TM</t>
  </si>
  <si>
    <t>Armazém TM</t>
  </si>
  <si>
    <t>Capacidade instalada (t/ano)</t>
  </si>
  <si>
    <t>Capacidade armazenagem instantanea (t)</t>
  </si>
  <si>
    <t>Cálculos</t>
  </si>
  <si>
    <t>PET - TM</t>
  </si>
  <si>
    <t>PEAD - TM</t>
  </si>
  <si>
    <t>ECAL - TM</t>
  </si>
  <si>
    <t>P/C - RS (85%)</t>
  </si>
  <si>
    <t>FILME - TM</t>
  </si>
  <si>
    <t>Armazem TM - Alpendre</t>
  </si>
  <si>
    <t>Aço - TM</t>
  </si>
  <si>
    <t>Parque maturação</t>
  </si>
  <si>
    <t>Alumínio - TM</t>
  </si>
  <si>
    <t>P/C - RS (49%)</t>
  </si>
  <si>
    <t>Armazém triagem de embalagens</t>
  </si>
  <si>
    <t>PET - RS</t>
  </si>
  <si>
    <t>PEAD - RS</t>
  </si>
  <si>
    <t>MISTOS - RS</t>
  </si>
  <si>
    <t>ECAL - RS</t>
  </si>
  <si>
    <t>FILME - RS</t>
  </si>
  <si>
    <t>Aço - RS</t>
  </si>
  <si>
    <t>Alumínio - RS</t>
  </si>
  <si>
    <t>ARMAZÉM TM</t>
  </si>
  <si>
    <t>ARMAZÉM TRIAGEM DE EMBALAGENS</t>
  </si>
  <si>
    <t>ARMAZÉM TM - Alpendre</t>
  </si>
  <si>
    <t>ARMAZÉM TRIAGEM DE EMBALAGENS - Zona Sul</t>
  </si>
  <si>
    <t>PA4</t>
  </si>
  <si>
    <t>PA5</t>
  </si>
  <si>
    <t>Quantidade - Armzen. instantâneo (ton.)</t>
  </si>
  <si>
    <t>S - drenagem para ETAL</t>
  </si>
  <si>
    <t>NA</t>
  </si>
  <si>
    <t>lts</t>
  </si>
  <si>
    <r>
      <t xml:space="preserve">Designação </t>
    </r>
    <r>
      <rPr>
        <b/>
        <vertAlign val="superscript"/>
        <sz val="12"/>
        <color theme="1"/>
        <rFont val="Calibri"/>
        <family val="2"/>
        <scheme val="minor"/>
      </rPr>
      <t>(1)</t>
    </r>
  </si>
  <si>
    <r>
      <t xml:space="preserve">Código LER </t>
    </r>
    <r>
      <rPr>
        <b/>
        <vertAlign val="superscript"/>
        <sz val="12"/>
        <color theme="1"/>
        <rFont val="Calibri"/>
        <family val="2"/>
        <scheme val="minor"/>
      </rPr>
      <t>(2)</t>
    </r>
  </si>
  <si>
    <r>
      <t xml:space="preserve">Caraterização </t>
    </r>
    <r>
      <rPr>
        <b/>
        <vertAlign val="superscript"/>
        <sz val="12"/>
        <color theme="1"/>
        <rFont val="Calibri"/>
        <family val="2"/>
        <scheme val="minor"/>
      </rPr>
      <t>(3)</t>
    </r>
  </si>
  <si>
    <t>Quadro Q33 A – Resíduos - Armazenamento temporário dos resíduos produzidos - Resíduos armazenados</t>
  </si>
  <si>
    <t>Caixa de cartão para tinteiros/toners</t>
  </si>
  <si>
    <t>Armazenamento de resíduos (fardos) prontos para expedição. Armazem TM - Armazenamento de resíduos/fardos prontos para expedição</t>
  </si>
  <si>
    <t>Armazenamento de resíduos (fardos) prontos para expedição. Alpendre TM - Telheiro junto ao TM, para armazenamento de resíduos/fardos prontos para expedição</t>
  </si>
  <si>
    <t>Armazenamento de resíduos (fardos) prontos para expedição. Armazem Triagem de Embalagens - Telheiro junto à Central de Triagem, para armazenamento de resíduos/fardos prontos para expedição.
Cada LER é armazenado numa zona distinta, possuindo um sitio especifico para o armazenamento, sem ocorrer misturas.</t>
  </si>
  <si>
    <t>Apresentação dos calculos efetuados para preenchimento dos Quadros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</si>
</sst>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Dashed">
        <color rgb="FFFF0000"/>
      </left>
      <right style="mediumDashed">
        <color rgb="FFFF0000"/>
      </right>
      <top style="mediumDashed">
        <color rgb="FFFF0000"/>
      </top>
      <bottom style="thin">
        <color indexed="64"/>
      </bottom>
      <diagonal/>
    </border>
    <border>
      <left style="mediumDashed">
        <color rgb="FFFF0000"/>
      </left>
      <right style="mediumDashed">
        <color rgb="FFFF0000"/>
      </right>
      <top style="thin">
        <color indexed="64"/>
      </top>
      <bottom style="thin">
        <color indexed="64"/>
      </bottom>
      <diagonal/>
    </border>
    <border>
      <left style="mediumDashed">
        <color rgb="FFFF0000"/>
      </left>
      <right style="mediumDashed">
        <color rgb="FFFF0000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Dashed">
        <color rgb="FFFF0000"/>
      </left>
      <right style="mediumDashed">
        <color rgb="FFFF0000"/>
      </right>
      <top style="thin">
        <color indexed="64"/>
      </top>
      <bottom style="mediumDashed">
        <color rgb="FFFF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20">
    <xf numFmtId="0" fontId="0" fillId="0" borderId="0" xfId="0"/>
    <xf numFmtId="0" fontId="0" fillId="2" borderId="0" xfId="0" applyFill="1" applyBorder="1" applyAlignment="1">
      <alignment horizont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8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/>
    </xf>
    <xf numFmtId="0" fontId="0" fillId="2" borderId="5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6" fillId="0" borderId="1" xfId="0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1" fillId="4" borderId="22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left" vertical="center" indent="1"/>
    </xf>
    <xf numFmtId="1" fontId="0" fillId="5" borderId="22" xfId="0" applyNumberFormat="1" applyFill="1" applyBorder="1" applyAlignment="1">
      <alignment horizontal="center" vertical="center"/>
    </xf>
    <xf numFmtId="0" fontId="0" fillId="5" borderId="22" xfId="0" applyFill="1" applyBorder="1" applyAlignment="1">
      <alignment horizontal="center" vertical="center"/>
    </xf>
    <xf numFmtId="2" fontId="0" fillId="5" borderId="22" xfId="0" applyNumberFormat="1" applyFill="1" applyBorder="1" applyAlignment="1">
      <alignment horizontal="center" vertical="center"/>
    </xf>
    <xf numFmtId="0" fontId="0" fillId="0" borderId="23" xfId="0" applyBorder="1"/>
    <xf numFmtId="0" fontId="0" fillId="0" borderId="24" xfId="0" applyBorder="1"/>
    <xf numFmtId="0" fontId="0" fillId="0" borderId="1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0" fontId="0" fillId="3" borderId="2" xfId="0" applyFill="1" applyBorder="1" applyAlignment="1">
      <alignment horizontal="center" vertical="center"/>
    </xf>
    <xf numFmtId="1" fontId="0" fillId="4" borderId="27" xfId="0" applyNumberForma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left" vertical="center" indent="1"/>
    </xf>
    <xf numFmtId="1" fontId="0" fillId="4" borderId="22" xfId="0" applyNumberFormat="1" applyFill="1" applyBorder="1" applyAlignment="1">
      <alignment horizontal="center" vertical="center"/>
    </xf>
    <xf numFmtId="0" fontId="0" fillId="4" borderId="22" xfId="0" applyFill="1" applyBorder="1" applyAlignment="1">
      <alignment horizontal="center" vertical="center"/>
    </xf>
    <xf numFmtId="2" fontId="0" fillId="4" borderId="22" xfId="0" applyNumberFormat="1" applyFill="1" applyBorder="1" applyAlignment="1">
      <alignment horizontal="center" vertical="center"/>
    </xf>
    <xf numFmtId="0" fontId="1" fillId="0" borderId="22" xfId="0" applyFont="1" applyBorder="1" applyAlignment="1">
      <alignment horizontal="left" vertical="center" indent="2"/>
    </xf>
    <xf numFmtId="0" fontId="0" fillId="4" borderId="28" xfId="0" applyFill="1" applyBorder="1"/>
    <xf numFmtId="0" fontId="0" fillId="3" borderId="11" xfId="0" applyFill="1" applyBorder="1" applyAlignment="1">
      <alignment horizontal="left" vertical="center"/>
    </xf>
    <xf numFmtId="0" fontId="0" fillId="3" borderId="29" xfId="0" applyFill="1" applyBorder="1" applyAlignment="1">
      <alignment horizontal="center" vertical="center"/>
    </xf>
    <xf numFmtId="1" fontId="0" fillId="4" borderId="30" xfId="0" applyNumberFormat="1" applyFill="1" applyBorder="1" applyAlignment="1">
      <alignment horizontal="center" vertical="center"/>
    </xf>
    <xf numFmtId="0" fontId="8" fillId="0" borderId="0" xfId="0" applyFont="1" applyAlignment="1">
      <alignment horizontal="left" vertical="center" indent="1"/>
    </xf>
    <xf numFmtId="0" fontId="1" fillId="4" borderId="22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1" xfId="0" applyFont="1" applyBorder="1" applyAlignment="1">
      <alignment vertical="center" wrapText="1"/>
    </xf>
    <xf numFmtId="0" fontId="6" fillId="0" borderId="17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2" xfId="0" applyFont="1" applyBorder="1" applyAlignment="1">
      <alignment horizontal="center" vertical="center" textRotation="90"/>
    </xf>
    <xf numFmtId="0" fontId="1" fillId="0" borderId="22" xfId="0" applyFont="1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4" fillId="0" borderId="0" xfId="0" applyFont="1" applyFill="1" applyBorder="1" applyAlignment="1">
      <alignment horizontal="left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0" borderId="35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wrapText="1"/>
    </xf>
    <xf numFmtId="0" fontId="5" fillId="0" borderId="0" xfId="0" applyFont="1" applyBorder="1" applyAlignment="1">
      <alignment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0" fillId="0" borderId="0" xfId="0" applyBorder="1"/>
    <xf numFmtId="0" fontId="6" fillId="0" borderId="43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center" vertical="center" wrapText="1"/>
    </xf>
  </cellXfs>
  <cellStyles count="2">
    <cellStyle name="Normal" xfId="0" builtinId="0"/>
    <cellStyle name="Percent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1.jp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3</xdr:col>
      <xdr:colOff>219075</xdr:colOff>
      <xdr:row>2</xdr:row>
      <xdr:rowOff>172316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8575"/>
          <a:ext cx="2343150" cy="5247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593912</xdr:colOff>
      <xdr:row>58</xdr:row>
      <xdr:rowOff>101973</xdr:rowOff>
    </xdr:from>
    <xdr:to>
      <xdr:col>8</xdr:col>
      <xdr:colOff>1316692</xdr:colOff>
      <xdr:row>91</xdr:row>
      <xdr:rowOff>179294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812" t="21113" r="30967" b="17016"/>
        <a:stretch/>
      </xdr:blipFill>
      <xdr:spPr>
        <a:xfrm>
          <a:off x="593912" y="6255123"/>
          <a:ext cx="8794937" cy="63638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14772</xdr:colOff>
      <xdr:row>58</xdr:row>
      <xdr:rowOff>113891</xdr:rowOff>
    </xdr:from>
    <xdr:to>
      <xdr:col>19</xdr:col>
      <xdr:colOff>73043</xdr:colOff>
      <xdr:row>102</xdr:row>
      <xdr:rowOff>118607</xdr:rowOff>
    </xdr:to>
    <xdr:pic>
      <xdr:nvPicPr>
        <xdr:cNvPr id="4" name="Imagem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229" t="13836" r="30976" b="12615"/>
        <a:stretch/>
      </xdr:blipFill>
      <xdr:spPr>
        <a:xfrm>
          <a:off x="10101747" y="11734391"/>
          <a:ext cx="8663267" cy="8434342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100851</xdr:colOff>
      <xdr:row>94</xdr:row>
      <xdr:rowOff>44823</xdr:rowOff>
    </xdr:from>
    <xdr:to>
      <xdr:col>3</xdr:col>
      <xdr:colOff>228040</xdr:colOff>
      <xdr:row>125</xdr:row>
      <xdr:rowOff>40496</xdr:rowOff>
    </xdr:to>
    <xdr:pic>
      <xdr:nvPicPr>
        <xdr:cNvPr id="5" name="Imagem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7137" t="16124" r="51036" b="26461"/>
        <a:stretch/>
      </xdr:blipFill>
      <xdr:spPr>
        <a:xfrm>
          <a:off x="710451" y="13103598"/>
          <a:ext cx="2165539" cy="5901172"/>
        </a:xfrm>
        <a:prstGeom prst="rect">
          <a:avLst/>
        </a:prstGeom>
      </xdr:spPr>
    </xdr:pic>
    <xdr:clientData/>
  </xdr:twoCellAnchor>
  <xdr:twoCellAnchor editAs="oneCell">
    <xdr:from>
      <xdr:col>8</xdr:col>
      <xdr:colOff>138544</xdr:colOff>
      <xdr:row>105</xdr:row>
      <xdr:rowOff>173181</xdr:rowOff>
    </xdr:from>
    <xdr:to>
      <xdr:col>14</xdr:col>
      <xdr:colOff>1831099</xdr:colOff>
      <xdr:row>130</xdr:row>
      <xdr:rowOff>86591</xdr:rowOff>
    </xdr:to>
    <xdr:pic>
      <xdr:nvPicPr>
        <xdr:cNvPr id="6" name="Imagem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2296" t="48491" r="32662" b="17666"/>
        <a:stretch/>
      </xdr:blipFill>
      <xdr:spPr>
        <a:xfrm>
          <a:off x="10092169" y="15375081"/>
          <a:ext cx="8583052" cy="467591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0</xdr:row>
      <xdr:rowOff>0</xdr:rowOff>
    </xdr:from>
    <xdr:to>
      <xdr:col>2</xdr:col>
      <xdr:colOff>539003</xdr:colOff>
      <xdr:row>2</xdr:row>
      <xdr:rowOff>143741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0"/>
          <a:ext cx="2343150" cy="5247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G21"/>
  <sheetViews>
    <sheetView workbookViewId="0">
      <selection activeCell="J5" sqref="J5"/>
    </sheetView>
  </sheetViews>
  <sheetFormatPr defaultRowHeight="15" x14ac:dyDescent="0.25"/>
  <cols>
    <col min="3" max="3" width="14.42578125" customWidth="1"/>
    <col min="4" max="4" width="14" customWidth="1"/>
    <col min="5" max="5" width="47.85546875" customWidth="1"/>
    <col min="6" max="6" width="30.140625" customWidth="1"/>
    <col min="7" max="7" width="21.85546875" customWidth="1"/>
  </cols>
  <sheetData>
    <row r="3" spans="3:7" ht="45.75" customHeight="1" x14ac:dyDescent="0.25">
      <c r="C3" s="61" t="s">
        <v>28</v>
      </c>
      <c r="D3" s="61"/>
      <c r="E3" s="61"/>
      <c r="F3" s="61"/>
      <c r="G3" s="61"/>
    </row>
    <row r="4" spans="3:7" ht="15.75" thickBot="1" x14ac:dyDescent="0.3">
      <c r="C4" s="11"/>
    </row>
    <row r="5" spans="3:7" ht="48" customHeight="1" x14ac:dyDescent="0.25">
      <c r="C5" s="57" t="s">
        <v>113</v>
      </c>
      <c r="D5" s="59" t="s">
        <v>114</v>
      </c>
      <c r="E5" s="59" t="s">
        <v>115</v>
      </c>
      <c r="F5" s="59" t="s">
        <v>29</v>
      </c>
      <c r="G5" s="51" t="s">
        <v>30</v>
      </c>
    </row>
    <row r="6" spans="3:7" ht="16.5" thickBot="1" x14ac:dyDescent="0.3">
      <c r="C6" s="58"/>
      <c r="D6" s="60"/>
      <c r="E6" s="60"/>
      <c r="F6" s="60"/>
      <c r="G6" s="52" t="s">
        <v>31</v>
      </c>
    </row>
    <row r="7" spans="3:7" x14ac:dyDescent="0.25">
      <c r="C7" s="46" t="s">
        <v>24</v>
      </c>
      <c r="D7" s="13" t="s">
        <v>32</v>
      </c>
      <c r="E7" s="14" t="s">
        <v>33</v>
      </c>
      <c r="F7" s="14" t="s">
        <v>34</v>
      </c>
      <c r="G7" s="47">
        <v>1.38</v>
      </c>
    </row>
    <row r="8" spans="3:7" x14ac:dyDescent="0.25">
      <c r="C8" s="43" t="s">
        <v>25</v>
      </c>
      <c r="D8" s="44" t="s">
        <v>35</v>
      </c>
      <c r="E8" s="12" t="s">
        <v>36</v>
      </c>
      <c r="F8" s="12" t="s">
        <v>37</v>
      </c>
      <c r="G8" s="48">
        <v>0.06</v>
      </c>
    </row>
    <row r="9" spans="3:7" ht="25.5" x14ac:dyDescent="0.25">
      <c r="C9" s="43" t="s">
        <v>26</v>
      </c>
      <c r="D9" s="44" t="s">
        <v>50</v>
      </c>
      <c r="E9" s="12" t="s">
        <v>38</v>
      </c>
      <c r="F9" s="12" t="s">
        <v>39</v>
      </c>
      <c r="G9" s="48">
        <v>1.7</v>
      </c>
    </row>
    <row r="10" spans="3:7" x14ac:dyDescent="0.25">
      <c r="C10" s="43" t="s">
        <v>27</v>
      </c>
      <c r="D10" s="44" t="s">
        <v>40</v>
      </c>
      <c r="E10" s="12" t="s">
        <v>41</v>
      </c>
      <c r="F10" s="12" t="s">
        <v>34</v>
      </c>
      <c r="G10" s="48">
        <v>0.18</v>
      </c>
    </row>
    <row r="11" spans="3:7" x14ac:dyDescent="0.25">
      <c r="C11" s="43" t="s">
        <v>16</v>
      </c>
      <c r="D11" s="44" t="s">
        <v>42</v>
      </c>
      <c r="E11" s="12" t="s">
        <v>36</v>
      </c>
      <c r="F11" s="12" t="s">
        <v>37</v>
      </c>
      <c r="G11" s="48">
        <v>0.1</v>
      </c>
    </row>
    <row r="12" spans="3:7" x14ac:dyDescent="0.25">
      <c r="C12" s="43" t="s">
        <v>17</v>
      </c>
      <c r="D12" s="44" t="s">
        <v>43</v>
      </c>
      <c r="E12" s="12" t="s">
        <v>44</v>
      </c>
      <c r="F12" s="12" t="s">
        <v>45</v>
      </c>
      <c r="G12" s="48">
        <v>0.01</v>
      </c>
    </row>
    <row r="13" spans="3:7" x14ac:dyDescent="0.25">
      <c r="C13" s="43" t="s">
        <v>18</v>
      </c>
      <c r="D13" s="44">
        <v>191201</v>
      </c>
      <c r="E13" s="12" t="s">
        <v>8</v>
      </c>
      <c r="F13" s="12" t="s">
        <v>46</v>
      </c>
      <c r="G13" s="48">
        <v>300</v>
      </c>
    </row>
    <row r="14" spans="3:7" x14ac:dyDescent="0.25">
      <c r="C14" s="43" t="s">
        <v>19</v>
      </c>
      <c r="D14" s="44">
        <v>191202</v>
      </c>
      <c r="E14" s="12" t="s">
        <v>10</v>
      </c>
      <c r="F14" s="12" t="s">
        <v>46</v>
      </c>
      <c r="G14" s="48">
        <v>1280</v>
      </c>
    </row>
    <row r="15" spans="3:7" x14ac:dyDescent="0.25">
      <c r="C15" s="43" t="s">
        <v>20</v>
      </c>
      <c r="D15" s="44">
        <v>191203</v>
      </c>
      <c r="E15" s="12" t="s">
        <v>11</v>
      </c>
      <c r="F15" s="12" t="s">
        <v>46</v>
      </c>
      <c r="G15" s="48">
        <v>50</v>
      </c>
    </row>
    <row r="16" spans="3:7" x14ac:dyDescent="0.25">
      <c r="C16" s="43" t="s">
        <v>21</v>
      </c>
      <c r="D16" s="44">
        <v>191204</v>
      </c>
      <c r="E16" s="12" t="s">
        <v>9</v>
      </c>
      <c r="F16" s="12" t="s">
        <v>46</v>
      </c>
      <c r="G16" s="48">
        <v>2579</v>
      </c>
    </row>
    <row r="17" spans="3:7" x14ac:dyDescent="0.25">
      <c r="C17" s="43" t="s">
        <v>22</v>
      </c>
      <c r="D17" s="44">
        <v>191201</v>
      </c>
      <c r="E17" s="12" t="s">
        <v>12</v>
      </c>
      <c r="F17" s="12" t="s">
        <v>47</v>
      </c>
      <c r="G17" s="48">
        <v>1900</v>
      </c>
    </row>
    <row r="18" spans="3:7" x14ac:dyDescent="0.25">
      <c r="C18" s="43" t="s">
        <v>23</v>
      </c>
      <c r="D18" s="44">
        <v>191202</v>
      </c>
      <c r="E18" s="12" t="s">
        <v>13</v>
      </c>
      <c r="F18" s="12" t="s">
        <v>47</v>
      </c>
      <c r="G18" s="48">
        <v>150</v>
      </c>
    </row>
    <row r="19" spans="3:7" x14ac:dyDescent="0.25">
      <c r="C19" s="43" t="s">
        <v>48</v>
      </c>
      <c r="D19" s="44">
        <v>191203</v>
      </c>
      <c r="E19" s="12" t="s">
        <v>14</v>
      </c>
      <c r="F19" s="12" t="s">
        <v>47</v>
      </c>
      <c r="G19" s="48">
        <v>15</v>
      </c>
    </row>
    <row r="20" spans="3:7" ht="15.75" thickBot="1" x14ac:dyDescent="0.3">
      <c r="C20" s="39" t="s">
        <v>49</v>
      </c>
      <c r="D20" s="42">
        <v>191204</v>
      </c>
      <c r="E20" s="49" t="s">
        <v>15</v>
      </c>
      <c r="F20" s="49" t="s">
        <v>47</v>
      </c>
      <c r="G20" s="50">
        <v>1076</v>
      </c>
    </row>
    <row r="21" spans="3:7" x14ac:dyDescent="0.25">
      <c r="E21" s="45"/>
    </row>
  </sheetData>
  <mergeCells count="5">
    <mergeCell ref="C5:C6"/>
    <mergeCell ref="D5:D6"/>
    <mergeCell ref="E5:E6"/>
    <mergeCell ref="F5:F6"/>
    <mergeCell ref="C3:G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P105"/>
  <sheetViews>
    <sheetView tabSelected="1" zoomScale="85" zoomScaleNormal="85" workbookViewId="0">
      <selection activeCell="E3" sqref="E3"/>
    </sheetView>
  </sheetViews>
  <sheetFormatPr defaultRowHeight="15" x14ac:dyDescent="0.25"/>
  <cols>
    <col min="2" max="2" width="18.28515625" customWidth="1"/>
    <col min="3" max="3" width="12.28515625" customWidth="1"/>
    <col min="4" max="4" width="15.28515625" customWidth="1"/>
    <col min="5" max="5" width="15.140625" customWidth="1"/>
    <col min="6" max="6" width="16.7109375" customWidth="1"/>
    <col min="7" max="7" width="21.42578125" customWidth="1"/>
    <col min="8" max="8" width="12.7109375" customWidth="1"/>
    <col min="9" max="9" width="31.85546875" customWidth="1"/>
    <col min="10" max="10" width="9.140625" customWidth="1"/>
    <col min="11" max="11" width="23.85546875" customWidth="1"/>
    <col min="12" max="12" width="7.42578125" customWidth="1"/>
    <col min="13" max="13" width="14.85546875" customWidth="1"/>
    <col min="14" max="14" width="16.140625" customWidth="1"/>
    <col min="15" max="15" width="29.28515625" customWidth="1"/>
    <col min="16" max="16" width="10" customWidth="1"/>
  </cols>
  <sheetData>
    <row r="5" spans="2:16" ht="27.75" customHeight="1" thickBot="1" x14ac:dyDescent="0.3">
      <c r="B5" s="62" t="s">
        <v>51</v>
      </c>
      <c r="C5" s="62"/>
      <c r="D5" s="62"/>
      <c r="E5" s="62"/>
      <c r="F5" s="62"/>
      <c r="G5" s="62"/>
      <c r="H5" s="62"/>
      <c r="I5" s="104"/>
      <c r="J5" s="104"/>
      <c r="K5" s="104"/>
      <c r="L5" s="104"/>
      <c r="M5" s="104"/>
      <c r="N5" s="104"/>
      <c r="O5" s="104"/>
    </row>
    <row r="6" spans="2:16" ht="26.25" customHeight="1" thickBot="1" x14ac:dyDescent="0.3">
      <c r="B6" s="63" t="s">
        <v>73</v>
      </c>
      <c r="C6" s="67" t="s">
        <v>1</v>
      </c>
      <c r="D6" s="68"/>
      <c r="E6" s="69"/>
      <c r="F6" s="65" t="s">
        <v>2</v>
      </c>
      <c r="G6" s="63" t="s">
        <v>3</v>
      </c>
      <c r="H6" s="63" t="s">
        <v>52</v>
      </c>
      <c r="I6" s="109"/>
      <c r="J6" s="109"/>
      <c r="K6" s="109"/>
      <c r="L6" s="109"/>
      <c r="M6" s="109"/>
      <c r="N6" s="109"/>
      <c r="O6" s="109"/>
    </row>
    <row r="7" spans="2:16" ht="26.25" customHeight="1" x14ac:dyDescent="0.25">
      <c r="B7" s="64"/>
      <c r="C7" s="63" t="s">
        <v>55</v>
      </c>
      <c r="D7" s="63" t="s">
        <v>56</v>
      </c>
      <c r="E7" s="63" t="s">
        <v>57</v>
      </c>
      <c r="F7" s="66"/>
      <c r="G7" s="64"/>
      <c r="H7" s="64"/>
      <c r="I7" s="109"/>
      <c r="J7" s="109"/>
      <c r="K7" s="109"/>
      <c r="L7" s="109"/>
      <c r="M7" s="109"/>
      <c r="N7" s="109"/>
      <c r="O7" s="109"/>
    </row>
    <row r="8" spans="2:16" ht="15.75" thickBot="1" x14ac:dyDescent="0.3">
      <c r="B8" s="64"/>
      <c r="C8" s="64"/>
      <c r="D8" s="64"/>
      <c r="E8" s="64"/>
      <c r="F8" s="66"/>
      <c r="G8" s="64"/>
      <c r="H8" s="64"/>
      <c r="I8" s="109"/>
      <c r="J8" s="109"/>
      <c r="K8" s="109"/>
      <c r="L8" s="93"/>
      <c r="M8" s="93"/>
      <c r="N8" s="93"/>
      <c r="O8" s="109"/>
    </row>
    <row r="9" spans="2:16" x14ac:dyDescent="0.25">
      <c r="B9" s="76" t="s">
        <v>62</v>
      </c>
      <c r="C9" s="78" t="s">
        <v>63</v>
      </c>
      <c r="D9" s="78">
        <v>360</v>
      </c>
      <c r="E9" s="78">
        <v>360</v>
      </c>
      <c r="F9" s="78" t="s">
        <v>64</v>
      </c>
      <c r="G9" s="78" t="s">
        <v>110</v>
      </c>
      <c r="H9" s="110" t="s">
        <v>65</v>
      </c>
      <c r="I9" s="105"/>
      <c r="J9" s="105"/>
      <c r="K9" s="105"/>
      <c r="L9" s="105"/>
      <c r="M9" s="106"/>
      <c r="N9" s="106"/>
      <c r="O9" s="106"/>
    </row>
    <row r="10" spans="2:16" x14ac:dyDescent="0.25">
      <c r="B10" s="77"/>
      <c r="C10" s="79"/>
      <c r="D10" s="79"/>
      <c r="E10" s="79"/>
      <c r="F10" s="79"/>
      <c r="G10" s="79"/>
      <c r="H10" s="111"/>
      <c r="I10" s="105"/>
      <c r="J10" s="105"/>
      <c r="K10" s="105"/>
      <c r="L10" s="105"/>
      <c r="M10" s="106"/>
      <c r="N10" s="106"/>
      <c r="O10" s="106"/>
    </row>
    <row r="11" spans="2:16" x14ac:dyDescent="0.25">
      <c r="B11" s="77"/>
      <c r="C11" s="79"/>
      <c r="D11" s="79"/>
      <c r="E11" s="79"/>
      <c r="F11" s="79"/>
      <c r="G11" s="79"/>
      <c r="H11" s="111"/>
      <c r="I11" s="105"/>
      <c r="J11" s="105"/>
      <c r="K11" s="105"/>
      <c r="L11" s="105"/>
      <c r="M11" s="106"/>
      <c r="N11" s="106"/>
      <c r="O11" s="106"/>
    </row>
    <row r="12" spans="2:16" x14ac:dyDescent="0.25">
      <c r="B12" s="77"/>
      <c r="C12" s="79"/>
      <c r="D12" s="79"/>
      <c r="E12" s="79"/>
      <c r="F12" s="79"/>
      <c r="G12" s="79"/>
      <c r="H12" s="111"/>
      <c r="I12" s="105"/>
      <c r="J12" s="105"/>
      <c r="K12" s="105"/>
      <c r="L12" s="105"/>
      <c r="M12" s="106"/>
      <c r="N12" s="106"/>
      <c r="O12" s="106"/>
    </row>
    <row r="13" spans="2:16" x14ac:dyDescent="0.25">
      <c r="B13" s="54" t="s">
        <v>70</v>
      </c>
      <c r="C13" s="56">
        <v>320</v>
      </c>
      <c r="D13" s="56">
        <v>320</v>
      </c>
      <c r="E13" s="56">
        <v>320</v>
      </c>
      <c r="F13" s="56" t="s">
        <v>64</v>
      </c>
      <c r="G13" s="56" t="s">
        <v>110</v>
      </c>
      <c r="H13" s="48" t="s">
        <v>64</v>
      </c>
      <c r="I13" s="105"/>
      <c r="J13" s="105"/>
      <c r="K13" s="105"/>
      <c r="L13" s="105"/>
      <c r="M13" s="105"/>
      <c r="N13" s="105"/>
      <c r="O13" s="106"/>
    </row>
    <row r="14" spans="2:16" x14ac:dyDescent="0.25">
      <c r="B14" s="54" t="s">
        <v>74</v>
      </c>
      <c r="C14" s="56">
        <v>229</v>
      </c>
      <c r="D14" s="56">
        <v>229</v>
      </c>
      <c r="E14" s="56">
        <v>229</v>
      </c>
      <c r="F14" s="56" t="s">
        <v>64</v>
      </c>
      <c r="G14" s="56" t="s">
        <v>110</v>
      </c>
      <c r="H14" s="48" t="s">
        <v>64</v>
      </c>
      <c r="I14" s="105"/>
      <c r="J14" s="105"/>
      <c r="K14" s="105"/>
      <c r="L14" s="105"/>
      <c r="M14" s="105"/>
      <c r="N14" s="105"/>
      <c r="O14" s="106"/>
    </row>
    <row r="15" spans="2:16" x14ac:dyDescent="0.25">
      <c r="B15" s="54" t="s">
        <v>107</v>
      </c>
      <c r="C15" s="56">
        <v>77</v>
      </c>
      <c r="D15" s="56">
        <v>77</v>
      </c>
      <c r="E15" s="56">
        <v>77</v>
      </c>
      <c r="F15" s="40" t="s">
        <v>64</v>
      </c>
      <c r="G15" s="56" t="s">
        <v>110</v>
      </c>
      <c r="H15" s="112" t="s">
        <v>64</v>
      </c>
      <c r="I15" s="105"/>
      <c r="J15" s="107"/>
      <c r="K15" s="107"/>
      <c r="L15" s="107"/>
      <c r="M15" s="107"/>
      <c r="N15" s="107"/>
      <c r="O15" s="108"/>
    </row>
    <row r="16" spans="2:16" ht="15.75" thickBot="1" x14ac:dyDescent="0.3">
      <c r="B16" s="39" t="s">
        <v>108</v>
      </c>
      <c r="C16" s="42">
        <v>229</v>
      </c>
      <c r="D16" s="42">
        <v>229</v>
      </c>
      <c r="E16" s="42">
        <v>229</v>
      </c>
      <c r="F16" s="41" t="s">
        <v>64</v>
      </c>
      <c r="G16" s="42" t="s">
        <v>110</v>
      </c>
      <c r="H16" s="113" t="s">
        <v>64</v>
      </c>
      <c r="I16" s="105"/>
      <c r="J16" s="107"/>
      <c r="K16" s="107"/>
      <c r="L16" s="107"/>
      <c r="M16" s="107"/>
      <c r="N16" s="107"/>
      <c r="O16" s="108"/>
      <c r="P16" s="103"/>
    </row>
    <row r="17" spans="2:15" ht="26.25" customHeight="1" x14ac:dyDescent="0.25">
      <c r="I17" s="53"/>
    </row>
    <row r="18" spans="2:15" ht="26.25" customHeight="1" x14ac:dyDescent="0.25">
      <c r="B18" s="114" t="s">
        <v>116</v>
      </c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</row>
    <row r="19" spans="2:15" ht="26.25" customHeight="1" thickBot="1" x14ac:dyDescent="0.3">
      <c r="I19" s="53"/>
      <c r="K19" s="115"/>
      <c r="L19" s="115"/>
      <c r="M19" s="115"/>
      <c r="N19" s="115"/>
      <c r="O19" s="115"/>
    </row>
    <row r="20" spans="2:15" ht="26.25" customHeight="1" thickBot="1" x14ac:dyDescent="0.3">
      <c r="B20" s="63" t="s">
        <v>73</v>
      </c>
      <c r="C20" s="63" t="s">
        <v>53</v>
      </c>
      <c r="D20" s="67" t="s">
        <v>4</v>
      </c>
      <c r="E20" s="68"/>
      <c r="F20" s="68"/>
      <c r="G20" s="68"/>
      <c r="H20" s="69"/>
      <c r="I20" s="65" t="s">
        <v>54</v>
      </c>
    </row>
    <row r="21" spans="2:15" ht="26.25" customHeight="1" thickBot="1" x14ac:dyDescent="0.3">
      <c r="B21" s="64"/>
      <c r="C21" s="64"/>
      <c r="D21" s="63" t="s">
        <v>5</v>
      </c>
      <c r="E21" s="63" t="s">
        <v>6</v>
      </c>
      <c r="F21" s="67" t="s">
        <v>58</v>
      </c>
      <c r="G21" s="68"/>
      <c r="H21" s="69"/>
      <c r="I21" s="66"/>
    </row>
    <row r="22" spans="2:15" ht="26.25" customHeight="1" thickBot="1" x14ac:dyDescent="0.3">
      <c r="B22" s="90"/>
      <c r="C22" s="90"/>
      <c r="D22" s="90"/>
      <c r="E22" s="90"/>
      <c r="F22" s="91" t="s">
        <v>59</v>
      </c>
      <c r="G22" s="91" t="s">
        <v>60</v>
      </c>
      <c r="H22" s="91" t="s">
        <v>61</v>
      </c>
      <c r="I22" s="92"/>
    </row>
    <row r="23" spans="2:15" ht="26.25" customHeight="1" x14ac:dyDescent="0.25">
      <c r="B23" s="98" t="s">
        <v>62</v>
      </c>
      <c r="C23" s="22">
        <v>150202</v>
      </c>
      <c r="D23" s="55" t="s">
        <v>67</v>
      </c>
      <c r="E23" s="55" t="s">
        <v>69</v>
      </c>
      <c r="F23" s="55">
        <v>1</v>
      </c>
      <c r="G23" s="55">
        <v>200</v>
      </c>
      <c r="H23" s="55" t="s">
        <v>72</v>
      </c>
      <c r="I23" s="99" t="s">
        <v>37</v>
      </c>
    </row>
    <row r="24" spans="2:15" ht="26.25" customHeight="1" x14ac:dyDescent="0.25">
      <c r="B24" s="83" t="s">
        <v>62</v>
      </c>
      <c r="C24" s="82">
        <v>150203</v>
      </c>
      <c r="D24" s="56" t="s">
        <v>67</v>
      </c>
      <c r="E24" s="56" t="s">
        <v>69</v>
      </c>
      <c r="F24" s="56">
        <v>1</v>
      </c>
      <c r="G24" s="56">
        <v>200</v>
      </c>
      <c r="H24" s="56" t="s">
        <v>72</v>
      </c>
      <c r="I24" s="84" t="s">
        <v>37</v>
      </c>
    </row>
    <row r="25" spans="2:15" ht="26.25" customHeight="1" x14ac:dyDescent="0.25">
      <c r="B25" s="83" t="s">
        <v>62</v>
      </c>
      <c r="C25" s="82">
        <v>160107</v>
      </c>
      <c r="D25" s="56" t="s">
        <v>67</v>
      </c>
      <c r="E25" s="56" t="s">
        <v>69</v>
      </c>
      <c r="F25" s="56">
        <v>1</v>
      </c>
      <c r="G25" s="56">
        <v>100</v>
      </c>
      <c r="H25" s="56" t="s">
        <v>72</v>
      </c>
      <c r="I25" s="84" t="s">
        <v>37</v>
      </c>
    </row>
    <row r="26" spans="2:15" ht="26.25" customHeight="1" thickBot="1" x14ac:dyDescent="0.3">
      <c r="B26" s="85" t="s">
        <v>62</v>
      </c>
      <c r="C26" s="86">
        <v>130208</v>
      </c>
      <c r="D26" s="42" t="s">
        <v>66</v>
      </c>
      <c r="E26" s="42" t="s">
        <v>68</v>
      </c>
      <c r="F26" s="42">
        <v>1</v>
      </c>
      <c r="G26" s="42">
        <v>600</v>
      </c>
      <c r="H26" s="42" t="s">
        <v>112</v>
      </c>
      <c r="I26" s="87" t="s">
        <v>37</v>
      </c>
    </row>
    <row r="27" spans="2:15" ht="35.25" customHeight="1" thickBot="1" x14ac:dyDescent="0.3">
      <c r="B27" s="94" t="s">
        <v>70</v>
      </c>
      <c r="C27" s="95">
        <v>160216</v>
      </c>
      <c r="D27" s="96" t="s">
        <v>71</v>
      </c>
      <c r="E27" s="96" t="s">
        <v>66</v>
      </c>
      <c r="F27" s="96">
        <v>1</v>
      </c>
      <c r="G27" s="96">
        <v>50</v>
      </c>
      <c r="H27" s="96" t="s">
        <v>72</v>
      </c>
      <c r="I27" s="97" t="s">
        <v>117</v>
      </c>
    </row>
    <row r="28" spans="2:15" ht="39.75" customHeight="1" x14ac:dyDescent="0.25">
      <c r="B28" s="98" t="s">
        <v>74</v>
      </c>
      <c r="C28" s="22">
        <v>191204</v>
      </c>
      <c r="D28" s="22" t="s">
        <v>111</v>
      </c>
      <c r="E28" s="22" t="s">
        <v>111</v>
      </c>
      <c r="F28" s="22">
        <v>0</v>
      </c>
      <c r="G28" s="22">
        <v>0</v>
      </c>
      <c r="H28" s="22" t="s">
        <v>111</v>
      </c>
      <c r="I28" s="116" t="s">
        <v>118</v>
      </c>
    </row>
    <row r="29" spans="2:15" ht="39" customHeight="1" thickBot="1" x14ac:dyDescent="0.3">
      <c r="B29" s="94" t="s">
        <v>74</v>
      </c>
      <c r="C29" s="95">
        <v>191201</v>
      </c>
      <c r="D29" s="95" t="s">
        <v>111</v>
      </c>
      <c r="E29" s="95" t="s">
        <v>111</v>
      </c>
      <c r="F29" s="95">
        <v>0</v>
      </c>
      <c r="G29" s="95">
        <v>0</v>
      </c>
      <c r="H29" s="95" t="s">
        <v>111</v>
      </c>
      <c r="I29" s="117"/>
    </row>
    <row r="30" spans="2:15" ht="85.5" customHeight="1" thickBot="1" x14ac:dyDescent="0.3">
      <c r="B30" s="100" t="s">
        <v>107</v>
      </c>
      <c r="C30" s="101">
        <v>191204</v>
      </c>
      <c r="D30" s="101" t="s">
        <v>111</v>
      </c>
      <c r="E30" s="101" t="s">
        <v>111</v>
      </c>
      <c r="F30" s="101">
        <v>0</v>
      </c>
      <c r="G30" s="101">
        <v>0</v>
      </c>
      <c r="H30" s="101" t="s">
        <v>111</v>
      </c>
      <c r="I30" s="102" t="s">
        <v>119</v>
      </c>
    </row>
    <row r="31" spans="2:15" ht="45.75" customHeight="1" x14ac:dyDescent="0.25">
      <c r="B31" s="88" t="s">
        <v>108</v>
      </c>
      <c r="C31" s="89">
        <v>191204</v>
      </c>
      <c r="D31" s="89" t="s">
        <v>111</v>
      </c>
      <c r="E31" s="89" t="s">
        <v>111</v>
      </c>
      <c r="F31" s="89">
        <v>0</v>
      </c>
      <c r="G31" s="89">
        <v>0</v>
      </c>
      <c r="H31" s="89" t="s">
        <v>111</v>
      </c>
      <c r="I31" s="116" t="s">
        <v>120</v>
      </c>
    </row>
    <row r="32" spans="2:15" ht="40.5" customHeight="1" x14ac:dyDescent="0.25">
      <c r="B32" s="83" t="s">
        <v>108</v>
      </c>
      <c r="C32" s="82">
        <v>191201</v>
      </c>
      <c r="D32" s="82" t="s">
        <v>111</v>
      </c>
      <c r="E32" s="82" t="s">
        <v>111</v>
      </c>
      <c r="F32" s="82">
        <v>0</v>
      </c>
      <c r="G32" s="82">
        <v>0</v>
      </c>
      <c r="H32" s="82" t="s">
        <v>111</v>
      </c>
      <c r="I32" s="119"/>
    </row>
    <row r="33" spans="2:15" ht="41.25" customHeight="1" x14ac:dyDescent="0.25">
      <c r="B33" s="83" t="s">
        <v>108</v>
      </c>
      <c r="C33" s="82">
        <v>191202</v>
      </c>
      <c r="D33" s="82" t="s">
        <v>111</v>
      </c>
      <c r="E33" s="82" t="s">
        <v>111</v>
      </c>
      <c r="F33" s="82">
        <v>0</v>
      </c>
      <c r="G33" s="82">
        <v>0</v>
      </c>
      <c r="H33" s="82" t="s">
        <v>111</v>
      </c>
      <c r="I33" s="119"/>
    </row>
    <row r="34" spans="2:15" ht="41.25" customHeight="1" x14ac:dyDescent="0.25">
      <c r="B34" s="83" t="s">
        <v>108</v>
      </c>
      <c r="C34" s="82">
        <v>191203</v>
      </c>
      <c r="D34" s="82" t="s">
        <v>111</v>
      </c>
      <c r="E34" s="82" t="s">
        <v>111</v>
      </c>
      <c r="F34" s="82">
        <v>0</v>
      </c>
      <c r="G34" s="82">
        <v>0</v>
      </c>
      <c r="H34" s="82" t="s">
        <v>111</v>
      </c>
      <c r="I34" s="118"/>
    </row>
    <row r="35" spans="2:15" ht="26.25" customHeight="1" x14ac:dyDescent="0.25">
      <c r="I35" s="53"/>
    </row>
    <row r="36" spans="2:15" x14ac:dyDescent="0.25">
      <c r="I36" s="53"/>
    </row>
    <row r="38" spans="2:15" ht="23.25" customHeight="1" x14ac:dyDescent="0.25">
      <c r="B38" s="75" t="s">
        <v>121</v>
      </c>
      <c r="C38" s="75"/>
      <c r="D38" s="75"/>
      <c r="E38" s="75"/>
      <c r="F38" s="75"/>
      <c r="G38" s="75"/>
    </row>
    <row r="40" spans="2:15" ht="60.75" thickBot="1" x14ac:dyDescent="0.3">
      <c r="B40" s="15" t="s">
        <v>75</v>
      </c>
      <c r="C40" s="15" t="s">
        <v>76</v>
      </c>
      <c r="D40" s="38" t="s">
        <v>77</v>
      </c>
      <c r="E40" s="38" t="s">
        <v>78</v>
      </c>
      <c r="F40" s="38" t="s">
        <v>109</v>
      </c>
      <c r="G40" s="38" t="s">
        <v>79</v>
      </c>
      <c r="J40" s="70"/>
      <c r="K40" s="70"/>
      <c r="L40" s="70"/>
      <c r="M40" s="70"/>
      <c r="N40" s="70"/>
      <c r="O40" s="71"/>
    </row>
    <row r="41" spans="2:15" x14ac:dyDescent="0.25">
      <c r="B41" s="16" t="s">
        <v>80</v>
      </c>
      <c r="C41" s="17">
        <v>27.72</v>
      </c>
      <c r="D41" s="18">
        <f>21*3</f>
        <v>63</v>
      </c>
      <c r="E41" s="19">
        <f>540/1000</f>
        <v>0.54</v>
      </c>
      <c r="F41" s="17">
        <f t="shared" ref="F41:F46" si="0">D41*E41</f>
        <v>34.020000000000003</v>
      </c>
      <c r="G41" s="72" t="s">
        <v>81</v>
      </c>
      <c r="J41" s="20"/>
      <c r="K41" s="21"/>
      <c r="L41" s="21"/>
      <c r="M41" s="22" t="s">
        <v>82</v>
      </c>
      <c r="N41" s="23" t="s">
        <v>83</v>
      </c>
      <c r="O41" s="24" t="s">
        <v>84</v>
      </c>
    </row>
    <row r="42" spans="2:15" x14ac:dyDescent="0.25">
      <c r="B42" s="16" t="s">
        <v>85</v>
      </c>
      <c r="C42" s="17">
        <v>61.6</v>
      </c>
      <c r="D42" s="18">
        <f>16*4*2+8*3</f>
        <v>152</v>
      </c>
      <c r="E42" s="18">
        <f>250/1000</f>
        <v>0.25</v>
      </c>
      <c r="F42" s="17">
        <f t="shared" si="0"/>
        <v>38</v>
      </c>
      <c r="G42" s="72"/>
      <c r="J42" s="6">
        <v>191201</v>
      </c>
      <c r="K42" s="25" t="s">
        <v>8</v>
      </c>
      <c r="L42" s="5" t="s">
        <v>7</v>
      </c>
      <c r="M42" s="4">
        <v>300</v>
      </c>
      <c r="N42" s="26">
        <v>50</v>
      </c>
      <c r="O42" s="27">
        <f>F41</f>
        <v>34.020000000000003</v>
      </c>
    </row>
    <row r="43" spans="2:15" x14ac:dyDescent="0.25">
      <c r="B43" s="16" t="s">
        <v>86</v>
      </c>
      <c r="C43" s="17">
        <v>46.64</v>
      </c>
      <c r="D43" s="18">
        <f>16*4*2</f>
        <v>128</v>
      </c>
      <c r="E43" s="18">
        <f>280/1000</f>
        <v>0.28000000000000003</v>
      </c>
      <c r="F43" s="17">
        <f t="shared" si="0"/>
        <v>35.840000000000003</v>
      </c>
      <c r="G43" s="72"/>
      <c r="J43" s="6">
        <v>191202</v>
      </c>
      <c r="K43" s="25" t="s">
        <v>10</v>
      </c>
      <c r="L43" s="5" t="s">
        <v>7</v>
      </c>
      <c r="M43" s="4">
        <f>50+1230</f>
        <v>1280</v>
      </c>
      <c r="N43" s="26">
        <v>150</v>
      </c>
      <c r="O43" s="27">
        <f>F47</f>
        <v>100</v>
      </c>
    </row>
    <row r="44" spans="2:15" x14ac:dyDescent="0.25">
      <c r="B44" s="16" t="s">
        <v>87</v>
      </c>
      <c r="C44" s="17">
        <v>46.64</v>
      </c>
      <c r="D44" s="18">
        <f>16*4*2</f>
        <v>128</v>
      </c>
      <c r="E44" s="19">
        <f>472/1000</f>
        <v>0.47199999999999998</v>
      </c>
      <c r="F44" s="17">
        <f t="shared" si="0"/>
        <v>60.415999999999997</v>
      </c>
      <c r="G44" s="72"/>
      <c r="J44" s="6">
        <v>191203</v>
      </c>
      <c r="K44" s="25" t="s">
        <v>11</v>
      </c>
      <c r="L44" s="5" t="s">
        <v>7</v>
      </c>
      <c r="M44" s="4">
        <v>50</v>
      </c>
      <c r="N44" s="26">
        <v>10</v>
      </c>
      <c r="O44" s="27">
        <v>6</v>
      </c>
    </row>
    <row r="45" spans="2:15" x14ac:dyDescent="0.25">
      <c r="B45" s="28" t="s">
        <v>88</v>
      </c>
      <c r="C45" s="29">
        <v>46.64</v>
      </c>
      <c r="D45" s="30">
        <f>16*4*2</f>
        <v>128</v>
      </c>
      <c r="E45" s="31">
        <f>520/1000</f>
        <v>0.52</v>
      </c>
      <c r="F45" s="29">
        <f t="shared" si="0"/>
        <v>66.56</v>
      </c>
      <c r="G45" s="72"/>
      <c r="J45" s="6">
        <v>191204</v>
      </c>
      <c r="K45" s="25" t="s">
        <v>9</v>
      </c>
      <c r="L45" s="5" t="s">
        <v>7</v>
      </c>
      <c r="M45" s="4">
        <v>2579</v>
      </c>
      <c r="N45" s="26">
        <f>120+46</f>
        <v>166</v>
      </c>
      <c r="O45" s="27">
        <f>SUM(F42:F44,F46)</f>
        <v>230.256</v>
      </c>
    </row>
    <row r="46" spans="2:15" x14ac:dyDescent="0.25">
      <c r="B46" s="16" t="s">
        <v>89</v>
      </c>
      <c r="C46" s="17">
        <f>19.36*4</f>
        <v>77.44</v>
      </c>
      <c r="D46" s="18">
        <f>16*3*4</f>
        <v>192</v>
      </c>
      <c r="E46" s="19">
        <v>0.5</v>
      </c>
      <c r="F46" s="17">
        <f t="shared" si="0"/>
        <v>96</v>
      </c>
      <c r="G46" s="32" t="s">
        <v>90</v>
      </c>
      <c r="J46" s="10"/>
      <c r="K46" s="3"/>
      <c r="L46" s="1"/>
      <c r="M46" s="2"/>
      <c r="N46" s="2"/>
      <c r="O46" s="33"/>
    </row>
    <row r="47" spans="2:15" x14ac:dyDescent="0.25">
      <c r="B47" s="16" t="s">
        <v>91</v>
      </c>
      <c r="C47" s="17">
        <v>110</v>
      </c>
      <c r="D47" s="18" t="s">
        <v>0</v>
      </c>
      <c r="E47" s="19" t="s">
        <v>0</v>
      </c>
      <c r="F47" s="17">
        <v>100</v>
      </c>
      <c r="G47" s="80" t="s">
        <v>92</v>
      </c>
      <c r="J47" s="6">
        <v>191201</v>
      </c>
      <c r="K47" s="25" t="s">
        <v>12</v>
      </c>
      <c r="L47" s="5" t="s">
        <v>7</v>
      </c>
      <c r="M47" s="4">
        <v>1900</v>
      </c>
      <c r="N47" s="26">
        <f>30+70</f>
        <v>100</v>
      </c>
      <c r="O47" s="27">
        <f>F45+F49</f>
        <v>116.48</v>
      </c>
    </row>
    <row r="48" spans="2:15" x14ac:dyDescent="0.25">
      <c r="B48" s="16" t="s">
        <v>93</v>
      </c>
      <c r="C48" s="17" t="s">
        <v>0</v>
      </c>
      <c r="D48" s="18" t="s">
        <v>0</v>
      </c>
      <c r="E48" s="19" t="s">
        <v>0</v>
      </c>
      <c r="F48" s="17">
        <v>6</v>
      </c>
      <c r="G48" s="81"/>
      <c r="J48" s="6">
        <v>191202</v>
      </c>
      <c r="K48" s="25" t="s">
        <v>13</v>
      </c>
      <c r="L48" s="5" t="s">
        <v>7</v>
      </c>
      <c r="M48" s="4">
        <v>150</v>
      </c>
      <c r="N48" s="26">
        <v>50</v>
      </c>
      <c r="O48" s="27">
        <f>F55</f>
        <v>29.829545454545453</v>
      </c>
    </row>
    <row r="49" spans="2:15" x14ac:dyDescent="0.25">
      <c r="B49" s="28" t="s">
        <v>94</v>
      </c>
      <c r="C49" s="29">
        <f>19.36*2</f>
        <v>38.72</v>
      </c>
      <c r="D49" s="30">
        <f>16*4*3</f>
        <v>192</v>
      </c>
      <c r="E49" s="31">
        <f>260/1000</f>
        <v>0.26</v>
      </c>
      <c r="F49" s="29">
        <f t="shared" ref="F49:F56" si="1">D49*E49</f>
        <v>49.92</v>
      </c>
      <c r="G49" s="73" t="s">
        <v>95</v>
      </c>
      <c r="J49" s="6">
        <v>191203</v>
      </c>
      <c r="K49" s="25" t="s">
        <v>14</v>
      </c>
      <c r="L49" s="5" t="s">
        <v>7</v>
      </c>
      <c r="M49" s="4">
        <v>15</v>
      </c>
      <c r="N49" s="26">
        <v>10</v>
      </c>
      <c r="O49" s="27">
        <f>F56</f>
        <v>6.8181818181818175</v>
      </c>
    </row>
    <row r="50" spans="2:15" ht="15.75" thickBot="1" x14ac:dyDescent="0.3">
      <c r="B50" s="28" t="s">
        <v>96</v>
      </c>
      <c r="C50" s="29">
        <f>19.36*2</f>
        <v>38.72</v>
      </c>
      <c r="D50" s="30">
        <f>16*4</f>
        <v>64</v>
      </c>
      <c r="E50" s="31">
        <f>120/1000</f>
        <v>0.12</v>
      </c>
      <c r="F50" s="29">
        <f t="shared" si="1"/>
        <v>7.68</v>
      </c>
      <c r="G50" s="73"/>
      <c r="J50" s="7">
        <v>191204</v>
      </c>
      <c r="K50" s="34" t="s">
        <v>15</v>
      </c>
      <c r="L50" s="9" t="s">
        <v>7</v>
      </c>
      <c r="M50" s="8">
        <v>1076</v>
      </c>
      <c r="N50" s="35">
        <f>40+120+50</f>
        <v>210</v>
      </c>
      <c r="O50" s="36">
        <f>SUM(F50:F54)</f>
        <v>78.72</v>
      </c>
    </row>
    <row r="51" spans="2:15" x14ac:dyDescent="0.25">
      <c r="B51" s="28" t="s">
        <v>97</v>
      </c>
      <c r="C51" s="29">
        <f>19.36</f>
        <v>19.36</v>
      </c>
      <c r="D51" s="30">
        <f>16*4</f>
        <v>64</v>
      </c>
      <c r="E51" s="31">
        <f>150/1000</f>
        <v>0.15</v>
      </c>
      <c r="F51" s="29">
        <f t="shared" si="1"/>
        <v>9.6</v>
      </c>
      <c r="G51" s="73"/>
    </row>
    <row r="52" spans="2:15" x14ac:dyDescent="0.25">
      <c r="B52" s="28" t="s">
        <v>98</v>
      </c>
      <c r="C52" s="29">
        <f>19.36</f>
        <v>19.36</v>
      </c>
      <c r="D52" s="30">
        <f>16*4</f>
        <v>64</v>
      </c>
      <c r="E52" s="31">
        <f>210/1000</f>
        <v>0.21</v>
      </c>
      <c r="F52" s="29">
        <f t="shared" si="1"/>
        <v>13.44</v>
      </c>
      <c r="G52" s="73"/>
    </row>
    <row r="53" spans="2:15" x14ac:dyDescent="0.25">
      <c r="B53" s="28" t="s">
        <v>99</v>
      </c>
      <c r="C53" s="29">
        <f>19.36</f>
        <v>19.36</v>
      </c>
      <c r="D53" s="30">
        <f>16*4</f>
        <v>64</v>
      </c>
      <c r="E53" s="31">
        <f>0.25</f>
        <v>0.25</v>
      </c>
      <c r="F53" s="29">
        <f t="shared" si="1"/>
        <v>16</v>
      </c>
      <c r="G53" s="73"/>
    </row>
    <row r="54" spans="2:15" x14ac:dyDescent="0.25">
      <c r="B54" s="28" t="s">
        <v>100</v>
      </c>
      <c r="C54" s="29">
        <f>19.36*2</f>
        <v>38.72</v>
      </c>
      <c r="D54" s="30">
        <f>16*4*2</f>
        <v>128</v>
      </c>
      <c r="E54" s="31">
        <f>0.25</f>
        <v>0.25</v>
      </c>
      <c r="F54" s="29">
        <f t="shared" si="1"/>
        <v>32</v>
      </c>
      <c r="G54" s="73"/>
    </row>
    <row r="55" spans="2:15" x14ac:dyDescent="0.25">
      <c r="B55" s="28" t="s">
        <v>101</v>
      </c>
      <c r="C55" s="29">
        <v>35</v>
      </c>
      <c r="D55" s="29">
        <f>(C55/(1.2*0.8*1.1))*36</f>
        <v>1193.181818181818</v>
      </c>
      <c r="E55" s="31">
        <f>25/1000</f>
        <v>2.5000000000000001E-2</v>
      </c>
      <c r="F55" s="29">
        <f t="shared" si="1"/>
        <v>29.829545454545453</v>
      </c>
      <c r="G55" s="74"/>
    </row>
    <row r="56" spans="2:15" x14ac:dyDescent="0.25">
      <c r="B56" s="28" t="s">
        <v>102</v>
      </c>
      <c r="C56" s="29">
        <v>20</v>
      </c>
      <c r="D56" s="29">
        <f>(C56/(1.2*0.8*1.1))*36</f>
        <v>681.81818181818176</v>
      </c>
      <c r="E56" s="31">
        <f>10/1000</f>
        <v>0.01</v>
      </c>
      <c r="F56" s="29">
        <f t="shared" si="1"/>
        <v>6.8181818181818175</v>
      </c>
      <c r="G56" s="74"/>
    </row>
    <row r="58" spans="2:15" ht="18.75" x14ac:dyDescent="0.25">
      <c r="B58" s="37" t="s">
        <v>103</v>
      </c>
      <c r="K58" s="37" t="s">
        <v>104</v>
      </c>
    </row>
    <row r="94" spans="2:2" ht="18.75" x14ac:dyDescent="0.25">
      <c r="B94" s="37" t="s">
        <v>105</v>
      </c>
    </row>
    <row r="105" spans="9:9" ht="18.75" x14ac:dyDescent="0.25">
      <c r="I105" s="37" t="s">
        <v>106</v>
      </c>
    </row>
  </sheetData>
  <mergeCells count="30">
    <mergeCell ref="I28:I29"/>
    <mergeCell ref="I31:I34"/>
    <mergeCell ref="D21:D22"/>
    <mergeCell ref="E21:E22"/>
    <mergeCell ref="F21:H21"/>
    <mergeCell ref="B20:B22"/>
    <mergeCell ref="I20:I22"/>
    <mergeCell ref="J40:O40"/>
    <mergeCell ref="G41:G45"/>
    <mergeCell ref="G49:G56"/>
    <mergeCell ref="B38:G38"/>
    <mergeCell ref="B9:B12"/>
    <mergeCell ref="C9:C12"/>
    <mergeCell ref="D9:D12"/>
    <mergeCell ref="E9:E12"/>
    <mergeCell ref="F9:F12"/>
    <mergeCell ref="G9:G12"/>
    <mergeCell ref="H9:H12"/>
    <mergeCell ref="G47:G48"/>
    <mergeCell ref="C20:C22"/>
    <mergeCell ref="D20:H20"/>
    <mergeCell ref="B5:O5"/>
    <mergeCell ref="B6:B8"/>
    <mergeCell ref="G6:G8"/>
    <mergeCell ref="H6:H8"/>
    <mergeCell ref="C6:E6"/>
    <mergeCell ref="F6:F8"/>
    <mergeCell ref="C7:C8"/>
    <mergeCell ref="D7:D8"/>
    <mergeCell ref="E7:E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</vt:i4>
      </vt:variant>
      <vt:variant>
        <vt:lpstr>Intervalos com nome</vt:lpstr>
      </vt:variant>
      <vt:variant>
        <vt:i4>2</vt:i4>
      </vt:variant>
    </vt:vector>
  </HeadingPairs>
  <TitlesOfParts>
    <vt:vector size="4" baseType="lpstr">
      <vt:lpstr>Q32</vt:lpstr>
      <vt:lpstr>Q33</vt:lpstr>
      <vt:lpstr>'Q32'!_Toc459993316</vt:lpstr>
      <vt:lpstr>'Q33'!_Toc459993317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Celestina Barros</dc:creator>
  <cp:lastModifiedBy>Ana Fidalgo</cp:lastModifiedBy>
  <cp:lastPrinted>2021-02-22T16:48:10Z</cp:lastPrinted>
  <dcterms:created xsi:type="dcterms:W3CDTF">2016-12-12T17:15:18Z</dcterms:created>
  <dcterms:modified xsi:type="dcterms:W3CDTF">2021-02-23T12:02:56Z</dcterms:modified>
</cp:coreProperties>
</file>